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202300"/>
  <mc:AlternateContent xmlns:mc="http://schemas.openxmlformats.org/markup-compatibility/2006">
    <mc:Choice Requires="x15">
      <x15ac:absPath xmlns:x15ac="http://schemas.microsoft.com/office/spreadsheetml/2010/11/ac" url="U:\Devl\git\hec-python-library\test\resources\timeseries\"/>
    </mc:Choice>
  </mc:AlternateContent>
  <xr:revisionPtr revIDLastSave="0" documentId="13_ncr:1_{37125414-2112-4FCC-B9C5-EF7DE5F09DCB}" xr6:coauthVersionLast="47" xr6:coauthVersionMax="47" xr10:uidLastSave="{00000000-0000-0000-0000-000000000000}"/>
  <bookViews>
    <workbookView xWindow="375" yWindow="3945" windowWidth="44325" windowHeight="13125" xr2:uid="{18D8F606-26AA-4BCE-A5CA-A54D58E10063}"/>
  </bookViews>
  <sheets>
    <sheet name="INST-VAL" sheetId="12" r:id="rId1"/>
    <sheet name="INST-CUM" sheetId="14" r:id="rId2"/>
    <sheet name="PER-AVER" sheetId="15" r:id="rId3"/>
    <sheet name="PER-CUM" sheetId="16" r:id="rId4"/>
    <sheet name="Details" sheetId="10" r:id="rId5"/>
    <sheet name="Descriptions" sheetId="17"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9" i="12" l="1"/>
  <c r="U99" i="12"/>
  <c r="U100" i="12"/>
  <c r="K99" i="15"/>
  <c r="U99" i="15"/>
  <c r="U100" i="15"/>
  <c r="F98" i="16"/>
  <c r="AE37" i="16" l="1"/>
  <c r="AJ45" i="15"/>
  <c r="AJ46" i="15"/>
  <c r="AJ47" i="15"/>
  <c r="AJ48" i="15"/>
  <c r="AJ49" i="15"/>
  <c r="AJ50" i="15"/>
  <c r="AJ51" i="15"/>
  <c r="AJ37" i="15"/>
  <c r="AO37" i="15"/>
  <c r="AE38" i="16" l="1"/>
  <c r="K38" i="16"/>
  <c r="F37" i="16"/>
  <c r="AO37" i="16"/>
  <c r="AO38" i="16"/>
  <c r="AO39" i="16"/>
  <c r="AO40" i="16"/>
  <c r="AO41" i="16"/>
  <c r="AJ37" i="16"/>
  <c r="AJ37" i="12"/>
  <c r="AO37" i="12"/>
  <c r="AO70" i="16"/>
  <c r="K70" i="16"/>
  <c r="U70" i="16"/>
  <c r="K70" i="15"/>
  <c r="U70" i="15"/>
  <c r="U71" i="16"/>
  <c r="U72" i="16"/>
  <c r="U73" i="16"/>
  <c r="U74" i="16"/>
  <c r="U75" i="16"/>
  <c r="U76" i="16"/>
  <c r="U77" i="16"/>
  <c r="U78" i="16"/>
  <c r="U79" i="16"/>
  <c r="U80" i="16"/>
  <c r="U81" i="16"/>
  <c r="U82" i="16"/>
  <c r="U83" i="16"/>
  <c r="U84" i="16"/>
  <c r="U85" i="16"/>
  <c r="U86" i="16"/>
  <c r="U87" i="16"/>
  <c r="U88" i="16"/>
  <c r="U89" i="16"/>
  <c r="U90" i="16"/>
  <c r="U91" i="16"/>
  <c r="U92" i="16"/>
  <c r="U93" i="16"/>
  <c r="U94" i="16"/>
  <c r="AJ4" i="12"/>
  <c r="AO4" i="15"/>
  <c r="U5" i="15"/>
  <c r="P38" i="14"/>
  <c r="P38" i="12"/>
  <c r="U38" i="12"/>
  <c r="U38" i="15"/>
  <c r="P38" i="15" s="1"/>
  <c r="F37" i="15"/>
  <c r="F38" i="15"/>
  <c r="U39" i="15"/>
  <c r="K38" i="15"/>
  <c r="K39" i="15"/>
  <c r="K38" i="14"/>
  <c r="K38" i="12"/>
  <c r="AE99" i="15"/>
  <c r="AE98" i="15"/>
  <c r="AE37" i="15"/>
  <c r="AE4" i="15"/>
  <c r="AE8" i="15"/>
  <c r="AE7" i="15"/>
  <c r="AE6" i="15"/>
  <c r="AE5" i="15"/>
  <c r="AE41" i="15"/>
  <c r="AE40" i="15"/>
  <c r="AE39" i="15"/>
  <c r="AE38" i="15"/>
  <c r="AE74" i="15"/>
  <c r="AE73" i="15"/>
  <c r="AE72" i="15"/>
  <c r="AE71" i="15"/>
  <c r="AE102" i="15"/>
  <c r="AE101" i="15"/>
  <c r="AE100" i="15"/>
  <c r="K122" i="15"/>
  <c r="K121" i="15"/>
  <c r="K120" i="15"/>
  <c r="K119" i="15"/>
  <c r="K118" i="15"/>
  <c r="K117" i="15"/>
  <c r="K116" i="15"/>
  <c r="K115" i="15"/>
  <c r="K114" i="15"/>
  <c r="K113" i="15"/>
  <c r="K112" i="15"/>
  <c r="K111" i="15"/>
  <c r="K110" i="15"/>
  <c r="K109" i="15"/>
  <c r="K108" i="15"/>
  <c r="K107" i="15"/>
  <c r="K106" i="15"/>
  <c r="K105" i="15"/>
  <c r="K104" i="15"/>
  <c r="K103" i="15"/>
  <c r="K102" i="15"/>
  <c r="K101" i="15"/>
  <c r="K100" i="15"/>
  <c r="K94" i="15"/>
  <c r="K93" i="15"/>
  <c r="K92" i="15"/>
  <c r="K91" i="15"/>
  <c r="K90" i="15"/>
  <c r="K89" i="15"/>
  <c r="K88" i="15"/>
  <c r="K87" i="15"/>
  <c r="K86" i="15"/>
  <c r="K85" i="15"/>
  <c r="K84" i="15"/>
  <c r="K83" i="15"/>
  <c r="K82" i="15"/>
  <c r="K81" i="15"/>
  <c r="K80" i="15"/>
  <c r="K79" i="15"/>
  <c r="K78" i="15"/>
  <c r="K77" i="15"/>
  <c r="K76" i="15"/>
  <c r="K75" i="15"/>
  <c r="K74" i="15"/>
  <c r="K73" i="15"/>
  <c r="K72" i="15"/>
  <c r="K71" i="15"/>
  <c r="K66" i="15"/>
  <c r="K65" i="15"/>
  <c r="K64" i="15"/>
  <c r="K63" i="15"/>
  <c r="K62" i="15"/>
  <c r="K61" i="15"/>
  <c r="K60" i="15"/>
  <c r="K59" i="15"/>
  <c r="K58" i="15"/>
  <c r="K57" i="15"/>
  <c r="K56" i="15"/>
  <c r="K55" i="15"/>
  <c r="K54" i="15"/>
  <c r="K53" i="15"/>
  <c r="K52" i="15"/>
  <c r="K51" i="15"/>
  <c r="K50" i="15"/>
  <c r="K49" i="15"/>
  <c r="K48" i="15"/>
  <c r="K47" i="15"/>
  <c r="K46" i="15"/>
  <c r="K45" i="15"/>
  <c r="K44" i="15"/>
  <c r="K43" i="15"/>
  <c r="K42" i="15"/>
  <c r="K41" i="15"/>
  <c r="K40" i="15"/>
  <c r="K32" i="15"/>
  <c r="K31" i="15"/>
  <c r="K30" i="15"/>
  <c r="K29" i="15"/>
  <c r="K28" i="15"/>
  <c r="K27" i="15"/>
  <c r="K26" i="15"/>
  <c r="K25" i="15"/>
  <c r="K24" i="15"/>
  <c r="K23" i="15"/>
  <c r="K22" i="15"/>
  <c r="K21" i="15"/>
  <c r="K20" i="15"/>
  <c r="K19" i="15"/>
  <c r="K18" i="15"/>
  <c r="K17" i="15"/>
  <c r="K16" i="15"/>
  <c r="K15" i="15"/>
  <c r="K14" i="15"/>
  <c r="K13" i="15"/>
  <c r="K12" i="15"/>
  <c r="K11" i="15"/>
  <c r="K10" i="15"/>
  <c r="K9" i="15"/>
  <c r="K8" i="15"/>
  <c r="K7" i="15"/>
  <c r="K6" i="15"/>
  <c r="K5" i="15"/>
  <c r="AE37" i="14"/>
  <c r="AE4" i="14"/>
  <c r="AE8" i="14"/>
  <c r="AE7" i="14"/>
  <c r="AE6" i="14"/>
  <c r="AE5" i="14"/>
  <c r="AE41" i="14"/>
  <c r="AE40" i="14"/>
  <c r="AE39" i="14"/>
  <c r="AE38" i="14"/>
  <c r="AE74" i="14"/>
  <c r="AE73" i="14"/>
  <c r="AE72" i="14"/>
  <c r="AE71" i="14"/>
  <c r="AE102" i="14"/>
  <c r="AE101" i="14"/>
  <c r="AE100"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4" i="14"/>
  <c r="K93" i="14"/>
  <c r="K92" i="14"/>
  <c r="K91" i="14"/>
  <c r="K90" i="14"/>
  <c r="K89" i="14"/>
  <c r="K88" i="14"/>
  <c r="K87" i="14"/>
  <c r="K86" i="14"/>
  <c r="K85" i="14"/>
  <c r="K84" i="14"/>
  <c r="K83" i="14"/>
  <c r="K82" i="14"/>
  <c r="K81" i="14"/>
  <c r="K80" i="14"/>
  <c r="K79" i="14"/>
  <c r="K78" i="14"/>
  <c r="K77" i="14"/>
  <c r="K76" i="14"/>
  <c r="K75" i="14"/>
  <c r="K74" i="14"/>
  <c r="K73" i="14"/>
  <c r="K72" i="14"/>
  <c r="K71" i="14"/>
  <c r="K66" i="14"/>
  <c r="K65" i="14"/>
  <c r="K64" i="14"/>
  <c r="K63" i="14"/>
  <c r="K62" i="14"/>
  <c r="K61" i="14"/>
  <c r="K60" i="14"/>
  <c r="K59" i="14"/>
  <c r="K58" i="14"/>
  <c r="K57" i="14"/>
  <c r="K56" i="14"/>
  <c r="K55" i="14"/>
  <c r="K54" i="14"/>
  <c r="K53" i="14"/>
  <c r="K52" i="14"/>
  <c r="K51" i="14"/>
  <c r="K50" i="14"/>
  <c r="K49" i="14"/>
  <c r="K48" i="14"/>
  <c r="K47" i="14"/>
  <c r="K46" i="14"/>
  <c r="K45" i="14"/>
  <c r="K44" i="14"/>
  <c r="K43" i="14"/>
  <c r="K42" i="14"/>
  <c r="K41" i="14"/>
  <c r="K40" i="14"/>
  <c r="K39" i="14"/>
  <c r="K33" i="14"/>
  <c r="K32" i="14"/>
  <c r="K31" i="14"/>
  <c r="K30" i="14"/>
  <c r="K29" i="14"/>
  <c r="K28" i="14"/>
  <c r="K27" i="14"/>
  <c r="K26" i="14"/>
  <c r="K25" i="14"/>
  <c r="K24" i="14"/>
  <c r="K23" i="14"/>
  <c r="K22" i="14"/>
  <c r="K21" i="14"/>
  <c r="K20" i="14"/>
  <c r="K19" i="14"/>
  <c r="K18" i="14"/>
  <c r="K17" i="14"/>
  <c r="K16" i="14"/>
  <c r="K15" i="14"/>
  <c r="K14" i="14"/>
  <c r="K13" i="14"/>
  <c r="K12" i="14"/>
  <c r="K11" i="14"/>
  <c r="K10" i="14"/>
  <c r="K9" i="14"/>
  <c r="K8" i="14"/>
  <c r="K7" i="14"/>
  <c r="K6" i="14"/>
  <c r="K5" i="14"/>
  <c r="AE102" i="12"/>
  <c r="AE101" i="12"/>
  <c r="AE100" i="12"/>
  <c r="K99" i="12"/>
  <c r="K122" i="12"/>
  <c r="K121" i="12"/>
  <c r="K120" i="12"/>
  <c r="K119" i="12"/>
  <c r="K118" i="12"/>
  <c r="K117" i="12"/>
  <c r="K116" i="12"/>
  <c r="K115" i="12"/>
  <c r="K114" i="12"/>
  <c r="K113" i="12"/>
  <c r="K112" i="12"/>
  <c r="K111" i="12"/>
  <c r="K110" i="12"/>
  <c r="K109" i="12"/>
  <c r="K108" i="12"/>
  <c r="K107" i="12"/>
  <c r="K106" i="12"/>
  <c r="K105" i="12"/>
  <c r="K104" i="12"/>
  <c r="K103" i="12"/>
  <c r="K102" i="12"/>
  <c r="K101" i="12"/>
  <c r="K100" i="12"/>
  <c r="AE74" i="12"/>
  <c r="AE73" i="12"/>
  <c r="AE72" i="12"/>
  <c r="AE71" i="12"/>
  <c r="K94" i="12"/>
  <c r="K93" i="12"/>
  <c r="K92" i="12"/>
  <c r="K91" i="12"/>
  <c r="K90" i="12"/>
  <c r="K89" i="12"/>
  <c r="K88" i="12"/>
  <c r="K87" i="12"/>
  <c r="K86" i="12"/>
  <c r="K85" i="12"/>
  <c r="K84" i="12"/>
  <c r="K83" i="12"/>
  <c r="K82" i="12"/>
  <c r="K81" i="12"/>
  <c r="K80" i="12"/>
  <c r="K79" i="12"/>
  <c r="K78" i="12"/>
  <c r="K77" i="12"/>
  <c r="K76" i="12"/>
  <c r="K75" i="12"/>
  <c r="K74" i="12"/>
  <c r="K73" i="12"/>
  <c r="K72" i="12"/>
  <c r="K71" i="12"/>
  <c r="K66" i="12"/>
  <c r="K65" i="12"/>
  <c r="K64" i="12"/>
  <c r="K63" i="12"/>
  <c r="K62" i="12"/>
  <c r="K61" i="12"/>
  <c r="K60" i="12"/>
  <c r="K59" i="12"/>
  <c r="K58" i="12"/>
  <c r="K57" i="12"/>
  <c r="K56" i="12"/>
  <c r="K55" i="12"/>
  <c r="K54" i="12"/>
  <c r="K53" i="12"/>
  <c r="K52" i="12"/>
  <c r="K51" i="12"/>
  <c r="K50" i="12"/>
  <c r="K49" i="12"/>
  <c r="K48" i="12"/>
  <c r="K47" i="12"/>
  <c r="K46" i="12"/>
  <c r="K45" i="12"/>
  <c r="K44" i="12"/>
  <c r="K43" i="12"/>
  <c r="K42" i="12"/>
  <c r="K41" i="12"/>
  <c r="K40" i="12"/>
  <c r="K39" i="12"/>
  <c r="AE41" i="12"/>
  <c r="AE40" i="12"/>
  <c r="AE39" i="12"/>
  <c r="AE38" i="12"/>
  <c r="AE37" i="12"/>
  <c r="AE8" i="12"/>
  <c r="AE7" i="12"/>
  <c r="AE6" i="12"/>
  <c r="AE5" i="12"/>
  <c r="AE4" i="12"/>
  <c r="K33" i="12"/>
  <c r="K32" i="12"/>
  <c r="K31" i="12"/>
  <c r="K30" i="12"/>
  <c r="K29" i="12"/>
  <c r="K28" i="12"/>
  <c r="K27" i="12"/>
  <c r="K26" i="12"/>
  <c r="K25" i="12"/>
  <c r="K24" i="12"/>
  <c r="K23" i="12"/>
  <c r="K22" i="12"/>
  <c r="K21" i="12"/>
  <c r="K20" i="12"/>
  <c r="K19" i="12"/>
  <c r="K18" i="12"/>
  <c r="K17" i="12"/>
  <c r="K16" i="12"/>
  <c r="K15" i="12"/>
  <c r="K14" i="12"/>
  <c r="K13" i="12"/>
  <c r="K12" i="12"/>
  <c r="K11" i="12"/>
  <c r="K10" i="12"/>
  <c r="K9" i="12"/>
  <c r="K8" i="12"/>
  <c r="K7" i="12"/>
  <c r="K6" i="12"/>
  <c r="K5" i="12"/>
  <c r="G39" i="10"/>
  <c r="G38" i="10"/>
  <c r="B35" i="10"/>
  <c r="C87" i="10"/>
  <c r="B87" i="10"/>
  <c r="C85" i="10"/>
  <c r="B85" i="10"/>
  <c r="C84" i="10"/>
  <c r="B84" i="10"/>
  <c r="C83" i="10"/>
  <c r="B83" i="10"/>
  <c r="C82" i="10"/>
  <c r="B82" i="10"/>
  <c r="C81" i="10"/>
  <c r="B81" i="10"/>
  <c r="C80" i="10"/>
  <c r="B80" i="10"/>
  <c r="C79" i="10"/>
  <c r="B79" i="10"/>
  <c r="B86" i="10" s="1"/>
  <c r="AE39" i="16"/>
  <c r="AE40" i="16"/>
  <c r="AE41" i="16"/>
  <c r="C41" i="10"/>
  <c r="C40" i="10"/>
  <c r="C39" i="10"/>
  <c r="C38" i="10"/>
  <c r="C37" i="10"/>
  <c r="C36" i="10"/>
  <c r="G37" i="10" s="1"/>
  <c r="B41" i="10"/>
  <c r="B40" i="10"/>
  <c r="B39" i="10"/>
  <c r="B38" i="10"/>
  <c r="B37" i="10"/>
  <c r="B36" i="10"/>
  <c r="AE74" i="16"/>
  <c r="AE73" i="16"/>
  <c r="AE72" i="16"/>
  <c r="AE71" i="16"/>
  <c r="AE70" i="16"/>
  <c r="AO4" i="16"/>
  <c r="AJ102" i="14"/>
  <c r="AJ101" i="14"/>
  <c r="AJ100" i="14"/>
  <c r="AJ99" i="14"/>
  <c r="AJ98" i="14"/>
  <c r="AO98" i="16"/>
  <c r="G80" i="10" l="1"/>
  <c r="G81" i="10"/>
  <c r="G82" i="10" s="1"/>
  <c r="AO8" i="14"/>
  <c r="AO7" i="14"/>
  <c r="AO6" i="14"/>
  <c r="AO5" i="14"/>
  <c r="AO4" i="14"/>
  <c r="AO71" i="12"/>
  <c r="AJ102" i="12" l="1"/>
  <c r="AJ101" i="12"/>
  <c r="AJ100" i="12"/>
  <c r="F22" i="12"/>
  <c r="K37" i="12"/>
  <c r="K98" i="12"/>
  <c r="F81" i="12"/>
  <c r="F80" i="12"/>
  <c r="F79" i="12"/>
  <c r="F78" i="12"/>
  <c r="K70" i="12"/>
  <c r="AE99" i="12"/>
  <c r="AE98" i="12"/>
  <c r="AE70" i="12"/>
  <c r="AJ8" i="12"/>
  <c r="AJ7" i="12"/>
  <c r="AJ6" i="12"/>
  <c r="AJ5" i="12"/>
  <c r="AO8" i="12"/>
  <c r="AO7" i="12"/>
  <c r="AO6" i="12"/>
  <c r="AO5" i="12"/>
  <c r="AO4" i="12"/>
  <c r="K4" i="12"/>
  <c r="AP98" i="12"/>
  <c r="AK98" i="12"/>
  <c r="AF98" i="12"/>
  <c r="AA98" i="12"/>
  <c r="V98" i="12"/>
  <c r="Q98" i="12"/>
  <c r="L98" i="12"/>
  <c r="G98" i="12"/>
  <c r="AP70" i="12"/>
  <c r="AK70" i="12"/>
  <c r="V70" i="12"/>
  <c r="Q70" i="12"/>
  <c r="V37" i="12"/>
  <c r="Q37" i="12"/>
  <c r="L37" i="12"/>
  <c r="G37" i="12"/>
  <c r="V4" i="12"/>
  <c r="Q4" i="12"/>
  <c r="U98" i="16"/>
  <c r="K98" i="16" s="1"/>
  <c r="P70" i="16"/>
  <c r="F70" i="16"/>
  <c r="AJ70" i="16"/>
  <c r="Z70" i="16"/>
  <c r="U37" i="16"/>
  <c r="K37" i="16" s="1"/>
  <c r="AJ4" i="16"/>
  <c r="AO5" i="16"/>
  <c r="AJ5" i="16" s="1"/>
  <c r="AO6" i="16"/>
  <c r="AJ6" i="16" s="1"/>
  <c r="AO7" i="16"/>
  <c r="AJ7" i="16" s="1"/>
  <c r="AO8" i="16"/>
  <c r="AJ8" i="16" s="1"/>
  <c r="Z7" i="16"/>
  <c r="Z8" i="16"/>
  <c r="Z6" i="16"/>
  <c r="Z5" i="16"/>
  <c r="Z4" i="16"/>
  <c r="F33" i="16"/>
  <c r="F32" i="16"/>
  <c r="F31" i="16"/>
  <c r="F30" i="16"/>
  <c r="F29" i="16"/>
  <c r="F28" i="16"/>
  <c r="F27" i="16"/>
  <c r="F26" i="16"/>
  <c r="F25" i="16"/>
  <c r="F24" i="16"/>
  <c r="F23" i="16"/>
  <c r="F22" i="16"/>
  <c r="F21" i="16"/>
  <c r="F20" i="16"/>
  <c r="F19" i="16"/>
  <c r="F18" i="16"/>
  <c r="F17" i="16"/>
  <c r="F16" i="16"/>
  <c r="F15" i="16"/>
  <c r="F14" i="16"/>
  <c r="F13" i="16"/>
  <c r="F12" i="16"/>
  <c r="F11" i="16"/>
  <c r="F10" i="16"/>
  <c r="F9" i="16"/>
  <c r="F8" i="16"/>
  <c r="F7" i="16"/>
  <c r="F6" i="16"/>
  <c r="F5" i="16"/>
  <c r="F4" i="16"/>
  <c r="Z98" i="15"/>
  <c r="U98" i="15"/>
  <c r="P98" i="15" s="1"/>
  <c r="AO70" i="15"/>
  <c r="AJ70" i="15" s="1"/>
  <c r="AE70" i="15" s="1"/>
  <c r="U37" i="15"/>
  <c r="P37" i="15" s="1"/>
  <c r="K4" i="15"/>
  <c r="U4" i="15"/>
  <c r="P4" i="15" s="1"/>
  <c r="F98" i="15"/>
  <c r="F70" i="15"/>
  <c r="Z41" i="15"/>
  <c r="Z40" i="15"/>
  <c r="Z39" i="15"/>
  <c r="Z38" i="15"/>
  <c r="Z37" i="15"/>
  <c r="Z8" i="15"/>
  <c r="Z7" i="15"/>
  <c r="Z6" i="15"/>
  <c r="Z5" i="15"/>
  <c r="Z4" i="15"/>
  <c r="Z70"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C99" i="16"/>
  <c r="AN98" i="16"/>
  <c r="AN99" i="16" s="1"/>
  <c r="AN100" i="16" s="1"/>
  <c r="AN101" i="16" s="1"/>
  <c r="AN102" i="16" s="1"/>
  <c r="AI98" i="16"/>
  <c r="AI99" i="16" s="1"/>
  <c r="AI100" i="16" s="1"/>
  <c r="AI101" i="16" s="1"/>
  <c r="AI102" i="16" s="1"/>
  <c r="AD98" i="16"/>
  <c r="AD99" i="16" s="1"/>
  <c r="AD100" i="16" s="1"/>
  <c r="AD101" i="16" s="1"/>
  <c r="AD102" i="16" s="1"/>
  <c r="Y98" i="16"/>
  <c r="Y99" i="16" s="1"/>
  <c r="Y100" i="16" s="1"/>
  <c r="Y101" i="16" s="1"/>
  <c r="Y102" i="16" s="1"/>
  <c r="T98" i="16"/>
  <c r="T99" i="16" s="1"/>
  <c r="T100" i="16" s="1"/>
  <c r="T101" i="16" s="1"/>
  <c r="T102" i="16" s="1"/>
  <c r="T103" i="16" s="1"/>
  <c r="T104" i="16" s="1"/>
  <c r="T105" i="16" s="1"/>
  <c r="T106" i="16" s="1"/>
  <c r="T107" i="16" s="1"/>
  <c r="T108" i="16" s="1"/>
  <c r="T109" i="16" s="1"/>
  <c r="T110" i="16" s="1"/>
  <c r="T111" i="16" s="1"/>
  <c r="T112" i="16" s="1"/>
  <c r="T113" i="16" s="1"/>
  <c r="T114" i="16" s="1"/>
  <c r="T115" i="16" s="1"/>
  <c r="T116" i="16" s="1"/>
  <c r="T117" i="16" s="1"/>
  <c r="T118" i="16" s="1"/>
  <c r="T119" i="16" s="1"/>
  <c r="T120" i="16" s="1"/>
  <c r="T121" i="16" s="1"/>
  <c r="T122" i="16" s="1"/>
  <c r="O98" i="16"/>
  <c r="O99" i="16" s="1"/>
  <c r="O100" i="16" s="1"/>
  <c r="O101" i="16" s="1"/>
  <c r="O102" i="16" s="1"/>
  <c r="O103" i="16" s="1"/>
  <c r="O104" i="16" s="1"/>
  <c r="O105" i="16" s="1"/>
  <c r="O106" i="16" s="1"/>
  <c r="O107" i="16" s="1"/>
  <c r="O108" i="16" s="1"/>
  <c r="O109" i="16" s="1"/>
  <c r="O110" i="16" s="1"/>
  <c r="O111" i="16" s="1"/>
  <c r="O112" i="16" s="1"/>
  <c r="O113" i="16" s="1"/>
  <c r="O114" i="16" s="1"/>
  <c r="O115" i="16" s="1"/>
  <c r="O116" i="16" s="1"/>
  <c r="O117" i="16" s="1"/>
  <c r="O118" i="16" s="1"/>
  <c r="O119" i="16" s="1"/>
  <c r="O120" i="16" s="1"/>
  <c r="O121" i="16" s="1"/>
  <c r="O122" i="16" s="1"/>
  <c r="J98" i="16"/>
  <c r="J99" i="16" s="1"/>
  <c r="J100" i="16" s="1"/>
  <c r="J101" i="16" s="1"/>
  <c r="J102" i="16" s="1"/>
  <c r="J103" i="16" s="1"/>
  <c r="J104" i="16" s="1"/>
  <c r="J105" i="16" s="1"/>
  <c r="J106" i="16" s="1"/>
  <c r="J107" i="16" s="1"/>
  <c r="J108" i="16" s="1"/>
  <c r="J109" i="16" s="1"/>
  <c r="J110" i="16" s="1"/>
  <c r="J111" i="16" s="1"/>
  <c r="J112" i="16" s="1"/>
  <c r="J113" i="16" s="1"/>
  <c r="J114" i="16" s="1"/>
  <c r="J115" i="16" s="1"/>
  <c r="J116" i="16" s="1"/>
  <c r="J117" i="16" s="1"/>
  <c r="J118" i="16" s="1"/>
  <c r="J119" i="16" s="1"/>
  <c r="J120" i="16" s="1"/>
  <c r="J121" i="16" s="1"/>
  <c r="J122" i="16" s="1"/>
  <c r="E98" i="16"/>
  <c r="E99" i="16" s="1"/>
  <c r="E100" i="16" s="1"/>
  <c r="E101" i="16" s="1"/>
  <c r="E102" i="16" s="1"/>
  <c r="E103" i="16" s="1"/>
  <c r="E104" i="16" s="1"/>
  <c r="E105" i="16" s="1"/>
  <c r="E106" i="16" s="1"/>
  <c r="E107" i="16" s="1"/>
  <c r="E108" i="16" s="1"/>
  <c r="E109" i="16" s="1"/>
  <c r="E110" i="16" s="1"/>
  <c r="E111" i="16" s="1"/>
  <c r="E112" i="16" s="1"/>
  <c r="E113" i="16" s="1"/>
  <c r="E114" i="16" s="1"/>
  <c r="E115" i="16" s="1"/>
  <c r="E116" i="16" s="1"/>
  <c r="E117" i="16" s="1"/>
  <c r="E118" i="16" s="1"/>
  <c r="E119" i="16" s="1"/>
  <c r="E120" i="16" s="1"/>
  <c r="E121" i="16" s="1"/>
  <c r="E122" i="16" s="1"/>
  <c r="B98" i="16"/>
  <c r="B99" i="16" s="1"/>
  <c r="B100" i="16" s="1"/>
  <c r="B101" i="16" s="1"/>
  <c r="B102" i="16" s="1"/>
  <c r="C71" i="16"/>
  <c r="C72" i="16" s="1"/>
  <c r="C73" i="16" s="1"/>
  <c r="C74" i="16" s="1"/>
  <c r="AN70" i="16"/>
  <c r="AN71" i="16" s="1"/>
  <c r="AN72" i="16" s="1"/>
  <c r="AN73" i="16" s="1"/>
  <c r="AN74" i="16" s="1"/>
  <c r="AI70" i="16"/>
  <c r="AI71" i="16" s="1"/>
  <c r="AI72" i="16" s="1"/>
  <c r="AI73" i="16" s="1"/>
  <c r="AI74" i="16" s="1"/>
  <c r="AD70" i="16"/>
  <c r="AD71" i="16" s="1"/>
  <c r="AD72" i="16" s="1"/>
  <c r="AD73" i="16" s="1"/>
  <c r="AD74" i="16" s="1"/>
  <c r="Y70" i="16"/>
  <c r="Y71" i="16" s="1"/>
  <c r="Y72" i="16" s="1"/>
  <c r="Y73" i="16" s="1"/>
  <c r="Y74" i="16" s="1"/>
  <c r="T70" i="16"/>
  <c r="T71" i="16" s="1"/>
  <c r="T72" i="16" s="1"/>
  <c r="T73" i="16" s="1"/>
  <c r="T74" i="16" s="1"/>
  <c r="T75" i="16" s="1"/>
  <c r="T76" i="16" s="1"/>
  <c r="T77" i="16" s="1"/>
  <c r="T78" i="16" s="1"/>
  <c r="T79" i="16" s="1"/>
  <c r="T80" i="16" s="1"/>
  <c r="T81" i="16" s="1"/>
  <c r="T82" i="16" s="1"/>
  <c r="T83" i="16" s="1"/>
  <c r="T84" i="16" s="1"/>
  <c r="T85" i="16" s="1"/>
  <c r="T86" i="16" s="1"/>
  <c r="T87" i="16" s="1"/>
  <c r="T88" i="16" s="1"/>
  <c r="T89" i="16" s="1"/>
  <c r="T90" i="16" s="1"/>
  <c r="T91" i="16" s="1"/>
  <c r="T92" i="16" s="1"/>
  <c r="T93" i="16" s="1"/>
  <c r="T94" i="16" s="1"/>
  <c r="O70" i="16"/>
  <c r="O71" i="16" s="1"/>
  <c r="O72" i="16" s="1"/>
  <c r="O73" i="16" s="1"/>
  <c r="O74" i="16" s="1"/>
  <c r="O75" i="16" s="1"/>
  <c r="O76" i="16" s="1"/>
  <c r="O77" i="16" s="1"/>
  <c r="O78" i="16" s="1"/>
  <c r="O79" i="16" s="1"/>
  <c r="O80" i="16" s="1"/>
  <c r="O81" i="16" s="1"/>
  <c r="O82" i="16" s="1"/>
  <c r="O83" i="16" s="1"/>
  <c r="O84" i="16" s="1"/>
  <c r="O85" i="16" s="1"/>
  <c r="O86" i="16" s="1"/>
  <c r="O87" i="16" s="1"/>
  <c r="O88" i="16" s="1"/>
  <c r="O89" i="16" s="1"/>
  <c r="O90" i="16" s="1"/>
  <c r="O91" i="16" s="1"/>
  <c r="O92" i="16" s="1"/>
  <c r="O93" i="16" s="1"/>
  <c r="O94" i="16" s="1"/>
  <c r="J70" i="16"/>
  <c r="J71" i="16" s="1"/>
  <c r="J72" i="16" s="1"/>
  <c r="J73" i="16" s="1"/>
  <c r="J74" i="16" s="1"/>
  <c r="J75" i="16" s="1"/>
  <c r="J76" i="16" s="1"/>
  <c r="J77" i="16" s="1"/>
  <c r="J78" i="16" s="1"/>
  <c r="J79" i="16" s="1"/>
  <c r="J80" i="16" s="1"/>
  <c r="J81" i="16" s="1"/>
  <c r="J82" i="16" s="1"/>
  <c r="J83" i="16" s="1"/>
  <c r="J84" i="16" s="1"/>
  <c r="J85" i="16" s="1"/>
  <c r="J86" i="16" s="1"/>
  <c r="J87" i="16" s="1"/>
  <c r="J88" i="16" s="1"/>
  <c r="J89" i="16" s="1"/>
  <c r="J90" i="16" s="1"/>
  <c r="J91" i="16" s="1"/>
  <c r="J92" i="16" s="1"/>
  <c r="J93" i="16" s="1"/>
  <c r="J94" i="16" s="1"/>
  <c r="E70" i="16"/>
  <c r="E71" i="16" s="1"/>
  <c r="E72" i="16" s="1"/>
  <c r="E73" i="16" s="1"/>
  <c r="E74" i="16" s="1"/>
  <c r="E75" i="16" s="1"/>
  <c r="E76" i="16" s="1"/>
  <c r="E77" i="16" s="1"/>
  <c r="E78" i="16" s="1"/>
  <c r="E79" i="16" s="1"/>
  <c r="E80" i="16" s="1"/>
  <c r="E81" i="16" s="1"/>
  <c r="E82" i="16" s="1"/>
  <c r="E83" i="16" s="1"/>
  <c r="E84" i="16" s="1"/>
  <c r="E85" i="16" s="1"/>
  <c r="E86" i="16" s="1"/>
  <c r="E87" i="16" s="1"/>
  <c r="E88" i="16" s="1"/>
  <c r="E89" i="16" s="1"/>
  <c r="E90" i="16" s="1"/>
  <c r="E91" i="16" s="1"/>
  <c r="E92" i="16" s="1"/>
  <c r="E93" i="16" s="1"/>
  <c r="E94" i="16" s="1"/>
  <c r="B70" i="16"/>
  <c r="B71" i="16" s="1"/>
  <c r="B72" i="16" s="1"/>
  <c r="B73" i="16" s="1"/>
  <c r="B74" i="16" s="1"/>
  <c r="AN37" i="16"/>
  <c r="AN38" i="16" s="1"/>
  <c r="AN39" i="16" s="1"/>
  <c r="AN40" i="16" s="1"/>
  <c r="AN41" i="16" s="1"/>
  <c r="AI37" i="16"/>
  <c r="AI38" i="16" s="1"/>
  <c r="AI39" i="16" s="1"/>
  <c r="AI40" i="16" s="1"/>
  <c r="AI41" i="16" s="1"/>
  <c r="AD37" i="16"/>
  <c r="AD38" i="16" s="1"/>
  <c r="AD39" i="16" s="1"/>
  <c r="AD40" i="16" s="1"/>
  <c r="AD41" i="16" s="1"/>
  <c r="Y37" i="16"/>
  <c r="Y38" i="16" s="1"/>
  <c r="Y39" i="16" s="1"/>
  <c r="Y40" i="16" s="1"/>
  <c r="Y41" i="16" s="1"/>
  <c r="T37" i="16"/>
  <c r="T38" i="16" s="1"/>
  <c r="T39" i="16" s="1"/>
  <c r="T40" i="16" s="1"/>
  <c r="T41" i="16" s="1"/>
  <c r="T42" i="16" s="1"/>
  <c r="T43" i="16" s="1"/>
  <c r="T44" i="16" s="1"/>
  <c r="T45" i="16" s="1"/>
  <c r="T46" i="16" s="1"/>
  <c r="T47" i="16" s="1"/>
  <c r="T48" i="16" s="1"/>
  <c r="T49" i="16" s="1"/>
  <c r="T50" i="16" s="1"/>
  <c r="T51" i="16" s="1"/>
  <c r="T52" i="16" s="1"/>
  <c r="T53" i="16" s="1"/>
  <c r="T54" i="16" s="1"/>
  <c r="T55" i="16" s="1"/>
  <c r="T56" i="16" s="1"/>
  <c r="T57" i="16" s="1"/>
  <c r="T58" i="16" s="1"/>
  <c r="T59" i="16" s="1"/>
  <c r="T60" i="16" s="1"/>
  <c r="T61" i="16" s="1"/>
  <c r="T62" i="16" s="1"/>
  <c r="T63" i="16" s="1"/>
  <c r="T64" i="16" s="1"/>
  <c r="T65" i="16" s="1"/>
  <c r="T66" i="16" s="1"/>
  <c r="O37" i="16"/>
  <c r="O38" i="16" s="1"/>
  <c r="O39" i="16" s="1"/>
  <c r="O40" i="16" s="1"/>
  <c r="O41" i="16" s="1"/>
  <c r="O42" i="16" s="1"/>
  <c r="O43" i="16" s="1"/>
  <c r="O44" i="16" s="1"/>
  <c r="O45" i="16" s="1"/>
  <c r="O46" i="16" s="1"/>
  <c r="O47" i="16" s="1"/>
  <c r="O48" i="16" s="1"/>
  <c r="O49" i="16" s="1"/>
  <c r="O50" i="16" s="1"/>
  <c r="O51" i="16" s="1"/>
  <c r="O52" i="16" s="1"/>
  <c r="O53" i="16" s="1"/>
  <c r="O54" i="16" s="1"/>
  <c r="O55" i="16" s="1"/>
  <c r="O56" i="16" s="1"/>
  <c r="O57" i="16" s="1"/>
  <c r="O58" i="16" s="1"/>
  <c r="O59" i="16" s="1"/>
  <c r="O60" i="16" s="1"/>
  <c r="O61" i="16" s="1"/>
  <c r="O62" i="16" s="1"/>
  <c r="O63" i="16" s="1"/>
  <c r="O64" i="16" s="1"/>
  <c r="O65" i="16" s="1"/>
  <c r="O66" i="16" s="1"/>
  <c r="J37" i="16"/>
  <c r="J38" i="16" s="1"/>
  <c r="J39" i="16" s="1"/>
  <c r="J40" i="16" s="1"/>
  <c r="J41" i="16" s="1"/>
  <c r="J42" i="16" s="1"/>
  <c r="J43" i="16" s="1"/>
  <c r="J44" i="16" s="1"/>
  <c r="J45" i="16" s="1"/>
  <c r="J46" i="16" s="1"/>
  <c r="J47" i="16" s="1"/>
  <c r="J48" i="16" s="1"/>
  <c r="J49" i="16" s="1"/>
  <c r="J50" i="16" s="1"/>
  <c r="J51" i="16" s="1"/>
  <c r="J52" i="16" s="1"/>
  <c r="J53" i="16" s="1"/>
  <c r="J54" i="16" s="1"/>
  <c r="J55" i="16" s="1"/>
  <c r="J56" i="16" s="1"/>
  <c r="J57" i="16" s="1"/>
  <c r="J58" i="16" s="1"/>
  <c r="J59" i="16" s="1"/>
  <c r="J60" i="16" s="1"/>
  <c r="J61" i="16" s="1"/>
  <c r="J62" i="16" s="1"/>
  <c r="J63" i="16" s="1"/>
  <c r="J64" i="16" s="1"/>
  <c r="J65" i="16" s="1"/>
  <c r="J66" i="16" s="1"/>
  <c r="E37" i="16"/>
  <c r="E38" i="16" s="1"/>
  <c r="B37" i="16"/>
  <c r="B38" i="16" s="1"/>
  <c r="B39" i="16" s="1"/>
  <c r="B40" i="16" s="1"/>
  <c r="B41" i="16" s="1"/>
  <c r="B42" i="16" s="1"/>
  <c r="B43" i="16" s="1"/>
  <c r="B44" i="16" s="1"/>
  <c r="B45" i="16" s="1"/>
  <c r="B46" i="16" s="1"/>
  <c r="B47" i="16" s="1"/>
  <c r="B48" i="16" s="1"/>
  <c r="B49" i="16" s="1"/>
  <c r="B50" i="16" s="1"/>
  <c r="B51" i="16" s="1"/>
  <c r="B52" i="16" s="1"/>
  <c r="B53" i="16" s="1"/>
  <c r="B54" i="16" s="1"/>
  <c r="B55" i="16" s="1"/>
  <c r="B56" i="16" s="1"/>
  <c r="B57" i="16" s="1"/>
  <c r="B58" i="16" s="1"/>
  <c r="B59" i="16" s="1"/>
  <c r="B60" i="16" s="1"/>
  <c r="B61" i="16" s="1"/>
  <c r="B62" i="16" s="1"/>
  <c r="B63" i="16" s="1"/>
  <c r="B64" i="16" s="1"/>
  <c r="B65" i="16" s="1"/>
  <c r="B66" i="16" s="1"/>
  <c r="AN4" i="16"/>
  <c r="AN5" i="16" s="1"/>
  <c r="AN6" i="16" s="1"/>
  <c r="AN7" i="16" s="1"/>
  <c r="AN8" i="16" s="1"/>
  <c r="AI4" i="16"/>
  <c r="AI5" i="16" s="1"/>
  <c r="AI6" i="16" s="1"/>
  <c r="AI7" i="16" s="1"/>
  <c r="AI8" i="16" s="1"/>
  <c r="AD4" i="16"/>
  <c r="AD5" i="16" s="1"/>
  <c r="AD6" i="16" s="1"/>
  <c r="AD7" i="16" s="1"/>
  <c r="AD8" i="16" s="1"/>
  <c r="Y4" i="16"/>
  <c r="Y5" i="16" s="1"/>
  <c r="Y6" i="16" s="1"/>
  <c r="Y7" i="16" s="1"/>
  <c r="Y8" i="16" s="1"/>
  <c r="T4" i="16"/>
  <c r="T5" i="16" s="1"/>
  <c r="T6" i="16" s="1"/>
  <c r="T7" i="16" s="1"/>
  <c r="T8" i="16" s="1"/>
  <c r="T9" i="16" s="1"/>
  <c r="T10" i="16" s="1"/>
  <c r="T11" i="16" s="1"/>
  <c r="T12" i="16" s="1"/>
  <c r="T13" i="16" s="1"/>
  <c r="T14" i="16" s="1"/>
  <c r="T15" i="16" s="1"/>
  <c r="T16" i="16" s="1"/>
  <c r="T17" i="16" s="1"/>
  <c r="T18" i="16" s="1"/>
  <c r="T19" i="16" s="1"/>
  <c r="T20" i="16" s="1"/>
  <c r="T21" i="16" s="1"/>
  <c r="T22" i="16" s="1"/>
  <c r="T23" i="16" s="1"/>
  <c r="T24" i="16" s="1"/>
  <c r="T25" i="16" s="1"/>
  <c r="T26" i="16" s="1"/>
  <c r="T27" i="16" s="1"/>
  <c r="T28" i="16" s="1"/>
  <c r="T29" i="16" s="1"/>
  <c r="T30" i="16" s="1"/>
  <c r="T31" i="16" s="1"/>
  <c r="T32" i="16" s="1"/>
  <c r="T33" i="16" s="1"/>
  <c r="O4" i="16"/>
  <c r="O5" i="16" s="1"/>
  <c r="O6" i="16" s="1"/>
  <c r="O7" i="16" s="1"/>
  <c r="O8" i="16" s="1"/>
  <c r="O9" i="16" s="1"/>
  <c r="O10" i="16" s="1"/>
  <c r="O11" i="16" s="1"/>
  <c r="O12" i="16" s="1"/>
  <c r="O13" i="16" s="1"/>
  <c r="O14" i="16" s="1"/>
  <c r="O15" i="16" s="1"/>
  <c r="O16" i="16" s="1"/>
  <c r="O17" i="16" s="1"/>
  <c r="O18" i="16" s="1"/>
  <c r="O19" i="16" s="1"/>
  <c r="O20" i="16" s="1"/>
  <c r="O21" i="16" s="1"/>
  <c r="O22" i="16" s="1"/>
  <c r="O23" i="16" s="1"/>
  <c r="O24" i="16" s="1"/>
  <c r="O25" i="16" s="1"/>
  <c r="O26" i="16" s="1"/>
  <c r="O27" i="16" s="1"/>
  <c r="O28" i="16" s="1"/>
  <c r="O29" i="16" s="1"/>
  <c r="O30" i="16" s="1"/>
  <c r="O31" i="16" s="1"/>
  <c r="O32" i="16" s="1"/>
  <c r="O33" i="16" s="1"/>
  <c r="J4" i="16"/>
  <c r="J5" i="16" s="1"/>
  <c r="J6" i="16" s="1"/>
  <c r="J7" i="16" s="1"/>
  <c r="J8" i="16" s="1"/>
  <c r="J9" i="16" s="1"/>
  <c r="J10" i="16" s="1"/>
  <c r="J11" i="16" s="1"/>
  <c r="J12" i="16" s="1"/>
  <c r="J13" i="16" s="1"/>
  <c r="J14" i="16" s="1"/>
  <c r="J15" i="16" s="1"/>
  <c r="J16" i="16" s="1"/>
  <c r="J17" i="16" s="1"/>
  <c r="J18" i="16" s="1"/>
  <c r="J19" i="16" s="1"/>
  <c r="J20" i="16" s="1"/>
  <c r="J21" i="16" s="1"/>
  <c r="J22" i="16" s="1"/>
  <c r="J23" i="16" s="1"/>
  <c r="J24" i="16" s="1"/>
  <c r="J25" i="16" s="1"/>
  <c r="J26" i="16" s="1"/>
  <c r="J27" i="16" s="1"/>
  <c r="J28" i="16" s="1"/>
  <c r="J29" i="16" s="1"/>
  <c r="J30" i="16" s="1"/>
  <c r="J31" i="16" s="1"/>
  <c r="J32" i="16" s="1"/>
  <c r="J33" i="16" s="1"/>
  <c r="E4" i="16"/>
  <c r="E5" i="16" s="1"/>
  <c r="E6" i="16" s="1"/>
  <c r="E7" i="16" s="1"/>
  <c r="E8" i="16" s="1"/>
  <c r="E9" i="16" s="1"/>
  <c r="E10" i="16" s="1"/>
  <c r="E11" i="16" s="1"/>
  <c r="E12" i="16" s="1"/>
  <c r="E13" i="16" s="1"/>
  <c r="E14" i="16" s="1"/>
  <c r="E15" i="16" s="1"/>
  <c r="E16" i="16" s="1"/>
  <c r="E17" i="16" s="1"/>
  <c r="E18" i="16" s="1"/>
  <c r="E19" i="16" s="1"/>
  <c r="E20" i="16" s="1"/>
  <c r="E21" i="16" s="1"/>
  <c r="E22" i="16" s="1"/>
  <c r="E23" i="16" s="1"/>
  <c r="E24" i="16" s="1"/>
  <c r="E25" i="16" s="1"/>
  <c r="E26" i="16" s="1"/>
  <c r="E27" i="16" s="1"/>
  <c r="E28" i="16" s="1"/>
  <c r="E29" i="16" s="1"/>
  <c r="E30" i="16" s="1"/>
  <c r="E31" i="16" s="1"/>
  <c r="E32" i="16" s="1"/>
  <c r="E33" i="16" s="1"/>
  <c r="B4" i="16"/>
  <c r="B5" i="16" s="1"/>
  <c r="B6" i="16" s="1"/>
  <c r="B7" i="16" s="1"/>
  <c r="B8" i="16" s="1"/>
  <c r="B9" i="16" s="1"/>
  <c r="B10" i="16" s="1"/>
  <c r="B11" i="16" s="1"/>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33" i="16" s="1"/>
  <c r="C99" i="15"/>
  <c r="Z99" i="15" s="1"/>
  <c r="AN98" i="15"/>
  <c r="AN99" i="15" s="1"/>
  <c r="AN100" i="15" s="1"/>
  <c r="AN101" i="15" s="1"/>
  <c r="AN102" i="15" s="1"/>
  <c r="AI98" i="15"/>
  <c r="AI99" i="15" s="1"/>
  <c r="AI100" i="15" s="1"/>
  <c r="AI101" i="15" s="1"/>
  <c r="AI102" i="15" s="1"/>
  <c r="AD98" i="15"/>
  <c r="AD99" i="15" s="1"/>
  <c r="AD100" i="15" s="1"/>
  <c r="AD101" i="15" s="1"/>
  <c r="AD102" i="15" s="1"/>
  <c r="Y98" i="15"/>
  <c r="Y99" i="15" s="1"/>
  <c r="T98" i="15"/>
  <c r="T99" i="15" s="1"/>
  <c r="T100" i="15" s="1"/>
  <c r="T101" i="15" s="1"/>
  <c r="T102" i="15" s="1"/>
  <c r="T103" i="15" s="1"/>
  <c r="T104" i="15" s="1"/>
  <c r="T105" i="15" s="1"/>
  <c r="T106" i="15" s="1"/>
  <c r="T107" i="15" s="1"/>
  <c r="T108" i="15" s="1"/>
  <c r="T109" i="15" s="1"/>
  <c r="T110" i="15" s="1"/>
  <c r="T111" i="15" s="1"/>
  <c r="T112" i="15" s="1"/>
  <c r="T113" i="15" s="1"/>
  <c r="T114" i="15" s="1"/>
  <c r="T115" i="15" s="1"/>
  <c r="T116" i="15" s="1"/>
  <c r="T117" i="15" s="1"/>
  <c r="T118" i="15" s="1"/>
  <c r="T119" i="15" s="1"/>
  <c r="T120" i="15" s="1"/>
  <c r="T121" i="15" s="1"/>
  <c r="T122" i="15" s="1"/>
  <c r="O98" i="15"/>
  <c r="O99" i="15" s="1"/>
  <c r="O100" i="15" s="1"/>
  <c r="O101" i="15" s="1"/>
  <c r="O102" i="15" s="1"/>
  <c r="O103" i="15" s="1"/>
  <c r="O104" i="15" s="1"/>
  <c r="O105" i="15" s="1"/>
  <c r="O106" i="15" s="1"/>
  <c r="O107" i="15" s="1"/>
  <c r="O108" i="15" s="1"/>
  <c r="O109" i="15" s="1"/>
  <c r="O110" i="15" s="1"/>
  <c r="O111" i="15" s="1"/>
  <c r="O112" i="15" s="1"/>
  <c r="O113" i="15" s="1"/>
  <c r="O114" i="15" s="1"/>
  <c r="O115" i="15" s="1"/>
  <c r="O116" i="15" s="1"/>
  <c r="O117" i="15" s="1"/>
  <c r="O118" i="15" s="1"/>
  <c r="O119" i="15" s="1"/>
  <c r="O120" i="15" s="1"/>
  <c r="O121" i="15" s="1"/>
  <c r="O122" i="15" s="1"/>
  <c r="J98" i="15"/>
  <c r="J99" i="15" s="1"/>
  <c r="J100" i="15" s="1"/>
  <c r="J101" i="15" s="1"/>
  <c r="J102" i="15" s="1"/>
  <c r="J103" i="15" s="1"/>
  <c r="J104" i="15" s="1"/>
  <c r="J105" i="15" s="1"/>
  <c r="J106" i="15" s="1"/>
  <c r="J107" i="15" s="1"/>
  <c r="J108" i="15" s="1"/>
  <c r="J109" i="15" s="1"/>
  <c r="J110" i="15" s="1"/>
  <c r="J111" i="15" s="1"/>
  <c r="J112" i="15" s="1"/>
  <c r="J113" i="15" s="1"/>
  <c r="J114" i="15" s="1"/>
  <c r="J115" i="15" s="1"/>
  <c r="J116" i="15" s="1"/>
  <c r="J117" i="15" s="1"/>
  <c r="J118" i="15" s="1"/>
  <c r="J119" i="15" s="1"/>
  <c r="J120" i="15" s="1"/>
  <c r="J121" i="15" s="1"/>
  <c r="J122" i="15" s="1"/>
  <c r="E98" i="15"/>
  <c r="B98" i="15"/>
  <c r="C71" i="15"/>
  <c r="F100" i="15" s="1"/>
  <c r="AN70" i="15"/>
  <c r="AN71" i="15" s="1"/>
  <c r="AN72" i="15" s="1"/>
  <c r="AN73" i="15" s="1"/>
  <c r="AN74" i="15" s="1"/>
  <c r="AI70" i="15"/>
  <c r="AI71" i="15" s="1"/>
  <c r="AI72" i="15" s="1"/>
  <c r="AI73" i="15" s="1"/>
  <c r="AI74" i="15" s="1"/>
  <c r="AD70" i="15"/>
  <c r="AD71" i="15" s="1"/>
  <c r="AD72" i="15" s="1"/>
  <c r="AD73" i="15" s="1"/>
  <c r="AD74" i="15" s="1"/>
  <c r="Y70" i="15"/>
  <c r="Y71" i="15" s="1"/>
  <c r="Y72" i="15" s="1"/>
  <c r="Y73" i="15" s="1"/>
  <c r="Y74" i="15" s="1"/>
  <c r="T70" i="15"/>
  <c r="T71" i="15" s="1"/>
  <c r="T72" i="15" s="1"/>
  <c r="T73" i="15" s="1"/>
  <c r="T74" i="15" s="1"/>
  <c r="T75" i="15" s="1"/>
  <c r="T76" i="15" s="1"/>
  <c r="T77" i="15" s="1"/>
  <c r="T78" i="15" s="1"/>
  <c r="T79" i="15" s="1"/>
  <c r="T80" i="15" s="1"/>
  <c r="T81" i="15" s="1"/>
  <c r="T82" i="15" s="1"/>
  <c r="T83" i="15" s="1"/>
  <c r="T84" i="15" s="1"/>
  <c r="T85" i="15" s="1"/>
  <c r="T86" i="15" s="1"/>
  <c r="T87" i="15" s="1"/>
  <c r="T88" i="15" s="1"/>
  <c r="T89" i="15" s="1"/>
  <c r="T90" i="15" s="1"/>
  <c r="T91" i="15" s="1"/>
  <c r="T92" i="15" s="1"/>
  <c r="T93" i="15" s="1"/>
  <c r="T94" i="15" s="1"/>
  <c r="O70" i="15"/>
  <c r="O71" i="15" s="1"/>
  <c r="O72" i="15" s="1"/>
  <c r="O73" i="15" s="1"/>
  <c r="O74" i="15" s="1"/>
  <c r="O75" i="15" s="1"/>
  <c r="O76" i="15" s="1"/>
  <c r="O77" i="15" s="1"/>
  <c r="O78" i="15" s="1"/>
  <c r="O79" i="15" s="1"/>
  <c r="O80" i="15" s="1"/>
  <c r="O81" i="15" s="1"/>
  <c r="O82" i="15" s="1"/>
  <c r="O83" i="15" s="1"/>
  <c r="O84" i="15" s="1"/>
  <c r="O85" i="15" s="1"/>
  <c r="O86" i="15" s="1"/>
  <c r="O87" i="15" s="1"/>
  <c r="O88" i="15" s="1"/>
  <c r="O89" i="15" s="1"/>
  <c r="O90" i="15" s="1"/>
  <c r="O91" i="15" s="1"/>
  <c r="O92" i="15" s="1"/>
  <c r="O93" i="15" s="1"/>
  <c r="O94" i="15" s="1"/>
  <c r="J70" i="15"/>
  <c r="J71" i="15" s="1"/>
  <c r="J72" i="15" s="1"/>
  <c r="J73" i="15" s="1"/>
  <c r="J74" i="15" s="1"/>
  <c r="J75" i="15" s="1"/>
  <c r="J76" i="15" s="1"/>
  <c r="J77" i="15" s="1"/>
  <c r="J78" i="15" s="1"/>
  <c r="J79" i="15" s="1"/>
  <c r="J80" i="15" s="1"/>
  <c r="J81" i="15" s="1"/>
  <c r="J82" i="15" s="1"/>
  <c r="J83" i="15" s="1"/>
  <c r="J84" i="15" s="1"/>
  <c r="J85" i="15" s="1"/>
  <c r="J86" i="15" s="1"/>
  <c r="J87" i="15" s="1"/>
  <c r="J88" i="15" s="1"/>
  <c r="J89" i="15" s="1"/>
  <c r="J90" i="15" s="1"/>
  <c r="J91" i="15" s="1"/>
  <c r="J92" i="15" s="1"/>
  <c r="J93" i="15" s="1"/>
  <c r="J94" i="15" s="1"/>
  <c r="E70" i="15"/>
  <c r="E71" i="15" s="1"/>
  <c r="B70" i="15"/>
  <c r="B71" i="15" s="1"/>
  <c r="B72" i="15" s="1"/>
  <c r="AN37" i="15"/>
  <c r="AN38" i="15" s="1"/>
  <c r="AN39" i="15" s="1"/>
  <c r="AN40" i="15" s="1"/>
  <c r="AN41" i="15" s="1"/>
  <c r="AI37" i="15"/>
  <c r="AI38" i="15" s="1"/>
  <c r="AI39" i="15" s="1"/>
  <c r="AI40" i="15" s="1"/>
  <c r="AI41" i="15" s="1"/>
  <c r="AD37" i="15"/>
  <c r="AD38" i="15" s="1"/>
  <c r="AD39" i="15" s="1"/>
  <c r="AD40" i="15" s="1"/>
  <c r="AD41" i="15" s="1"/>
  <c r="Y37" i="15"/>
  <c r="Y38" i="15" s="1"/>
  <c r="Y39" i="15" s="1"/>
  <c r="Y40" i="15" s="1"/>
  <c r="Y41" i="15" s="1"/>
  <c r="T37" i="15"/>
  <c r="T38" i="15" s="1"/>
  <c r="T39" i="15" s="1"/>
  <c r="T40" i="15" s="1"/>
  <c r="T41" i="15" s="1"/>
  <c r="T42" i="15" s="1"/>
  <c r="T43" i="15" s="1"/>
  <c r="T44" i="15" s="1"/>
  <c r="T45" i="15" s="1"/>
  <c r="T46" i="15" s="1"/>
  <c r="T47" i="15" s="1"/>
  <c r="T48" i="15" s="1"/>
  <c r="T49" i="15" s="1"/>
  <c r="T50" i="15" s="1"/>
  <c r="T51" i="15" s="1"/>
  <c r="T52" i="15" s="1"/>
  <c r="T53" i="15" s="1"/>
  <c r="T54" i="15" s="1"/>
  <c r="T55" i="15" s="1"/>
  <c r="T56" i="15" s="1"/>
  <c r="T57" i="15" s="1"/>
  <c r="T58" i="15" s="1"/>
  <c r="T59" i="15" s="1"/>
  <c r="T60" i="15" s="1"/>
  <c r="T61" i="15" s="1"/>
  <c r="T62" i="15" s="1"/>
  <c r="T63" i="15" s="1"/>
  <c r="T64" i="15" s="1"/>
  <c r="T65" i="15" s="1"/>
  <c r="T66" i="15" s="1"/>
  <c r="O37" i="15"/>
  <c r="O38" i="15" s="1"/>
  <c r="O39" i="15" s="1"/>
  <c r="O40" i="15" s="1"/>
  <c r="O41" i="15" s="1"/>
  <c r="O42" i="15" s="1"/>
  <c r="O43" i="15" s="1"/>
  <c r="O44" i="15" s="1"/>
  <c r="O45" i="15" s="1"/>
  <c r="O46" i="15" s="1"/>
  <c r="O47" i="15" s="1"/>
  <c r="O48" i="15" s="1"/>
  <c r="O49" i="15" s="1"/>
  <c r="O50" i="15" s="1"/>
  <c r="O51" i="15" s="1"/>
  <c r="O52" i="15" s="1"/>
  <c r="O53" i="15" s="1"/>
  <c r="O54" i="15" s="1"/>
  <c r="O55" i="15" s="1"/>
  <c r="O56" i="15" s="1"/>
  <c r="O57" i="15" s="1"/>
  <c r="O58" i="15" s="1"/>
  <c r="O59" i="15" s="1"/>
  <c r="O60" i="15" s="1"/>
  <c r="O61" i="15" s="1"/>
  <c r="O62" i="15" s="1"/>
  <c r="O63" i="15" s="1"/>
  <c r="O64" i="15" s="1"/>
  <c r="O65" i="15" s="1"/>
  <c r="O66" i="15" s="1"/>
  <c r="J37" i="15"/>
  <c r="J38" i="15" s="1"/>
  <c r="J39" i="15" s="1"/>
  <c r="J40" i="15" s="1"/>
  <c r="J41" i="15" s="1"/>
  <c r="J42" i="15" s="1"/>
  <c r="J43" i="15" s="1"/>
  <c r="J44" i="15" s="1"/>
  <c r="J45" i="15" s="1"/>
  <c r="J46" i="15" s="1"/>
  <c r="J47" i="15" s="1"/>
  <c r="J48" i="15" s="1"/>
  <c r="J49" i="15" s="1"/>
  <c r="J50" i="15" s="1"/>
  <c r="J51" i="15" s="1"/>
  <c r="J52" i="15" s="1"/>
  <c r="J53" i="15" s="1"/>
  <c r="J54" i="15" s="1"/>
  <c r="J55" i="15" s="1"/>
  <c r="J56" i="15" s="1"/>
  <c r="J57" i="15" s="1"/>
  <c r="J58" i="15" s="1"/>
  <c r="J59" i="15" s="1"/>
  <c r="J60" i="15" s="1"/>
  <c r="J61" i="15" s="1"/>
  <c r="J62" i="15" s="1"/>
  <c r="J63" i="15" s="1"/>
  <c r="J64" i="15" s="1"/>
  <c r="J65" i="15" s="1"/>
  <c r="J66" i="15" s="1"/>
  <c r="E37" i="15"/>
  <c r="E38" i="15" s="1"/>
  <c r="B37" i="15"/>
  <c r="B38" i="15" s="1"/>
  <c r="AN4" i="15"/>
  <c r="AN5" i="15" s="1"/>
  <c r="AN6" i="15" s="1"/>
  <c r="AN7" i="15" s="1"/>
  <c r="AN8" i="15" s="1"/>
  <c r="AI4" i="15"/>
  <c r="AI5" i="15" s="1"/>
  <c r="AI6" i="15" s="1"/>
  <c r="AI7" i="15" s="1"/>
  <c r="AI8" i="15" s="1"/>
  <c r="AD4" i="15"/>
  <c r="AD5" i="15" s="1"/>
  <c r="AD6" i="15" s="1"/>
  <c r="AD7" i="15" s="1"/>
  <c r="AD8" i="15" s="1"/>
  <c r="Y4" i="15"/>
  <c r="Y5" i="15" s="1"/>
  <c r="Y6" i="15" s="1"/>
  <c r="Y7" i="15" s="1"/>
  <c r="Y8" i="15" s="1"/>
  <c r="T4" i="15"/>
  <c r="T5" i="15" s="1"/>
  <c r="T6" i="15" s="1"/>
  <c r="T7" i="15" s="1"/>
  <c r="T8" i="15" s="1"/>
  <c r="T9" i="15" s="1"/>
  <c r="T10" i="15" s="1"/>
  <c r="T11" i="15" s="1"/>
  <c r="T12" i="15" s="1"/>
  <c r="T13" i="15" s="1"/>
  <c r="T14" i="15" s="1"/>
  <c r="T15" i="15" s="1"/>
  <c r="T16" i="15" s="1"/>
  <c r="T17" i="15" s="1"/>
  <c r="T18" i="15" s="1"/>
  <c r="T19" i="15" s="1"/>
  <c r="T20" i="15" s="1"/>
  <c r="T21" i="15" s="1"/>
  <c r="T22" i="15" s="1"/>
  <c r="T23" i="15" s="1"/>
  <c r="T24" i="15" s="1"/>
  <c r="T25" i="15" s="1"/>
  <c r="T26" i="15" s="1"/>
  <c r="T27" i="15" s="1"/>
  <c r="T28" i="15" s="1"/>
  <c r="T29" i="15" s="1"/>
  <c r="T30" i="15" s="1"/>
  <c r="T31" i="15" s="1"/>
  <c r="T32" i="15" s="1"/>
  <c r="T33" i="15" s="1"/>
  <c r="O4" i="15"/>
  <c r="O5" i="15" s="1"/>
  <c r="O6" i="15" s="1"/>
  <c r="O7" i="15" s="1"/>
  <c r="O8" i="15" s="1"/>
  <c r="O9" i="15" s="1"/>
  <c r="O10" i="15" s="1"/>
  <c r="O11" i="15" s="1"/>
  <c r="O12" i="15" s="1"/>
  <c r="O13" i="15" s="1"/>
  <c r="O14" i="15" s="1"/>
  <c r="O15" i="15" s="1"/>
  <c r="O16" i="15" s="1"/>
  <c r="O17" i="15" s="1"/>
  <c r="O18" i="15" s="1"/>
  <c r="O19" i="15" s="1"/>
  <c r="O20" i="15" s="1"/>
  <c r="O21" i="15" s="1"/>
  <c r="O22" i="15" s="1"/>
  <c r="O23" i="15" s="1"/>
  <c r="O24" i="15" s="1"/>
  <c r="O25" i="15" s="1"/>
  <c r="O26" i="15" s="1"/>
  <c r="O27" i="15" s="1"/>
  <c r="O28" i="15" s="1"/>
  <c r="O29" i="15" s="1"/>
  <c r="O30" i="15" s="1"/>
  <c r="O31" i="15" s="1"/>
  <c r="O32" i="15" s="1"/>
  <c r="O33" i="15" s="1"/>
  <c r="J4" i="15"/>
  <c r="J5" i="15" s="1"/>
  <c r="J6" i="15" s="1"/>
  <c r="J7" i="15" s="1"/>
  <c r="J8" i="15" s="1"/>
  <c r="J9" i="15" s="1"/>
  <c r="J10" i="15" s="1"/>
  <c r="J11" i="15" s="1"/>
  <c r="J12" i="15" s="1"/>
  <c r="J13" i="15" s="1"/>
  <c r="J14" i="15" s="1"/>
  <c r="J15" i="15" s="1"/>
  <c r="J16" i="15" s="1"/>
  <c r="J17" i="15" s="1"/>
  <c r="J18" i="15" s="1"/>
  <c r="J19" i="15" s="1"/>
  <c r="J20" i="15" s="1"/>
  <c r="J21" i="15" s="1"/>
  <c r="J22" i="15" s="1"/>
  <c r="J23" i="15" s="1"/>
  <c r="J24" i="15" s="1"/>
  <c r="J25" i="15" s="1"/>
  <c r="J26" i="15" s="1"/>
  <c r="J27" i="15" s="1"/>
  <c r="J28" i="15" s="1"/>
  <c r="J29" i="15" s="1"/>
  <c r="J30" i="15" s="1"/>
  <c r="J31" i="15" s="1"/>
  <c r="J32" i="15" s="1"/>
  <c r="J33" i="15" s="1"/>
  <c r="E4" i="15"/>
  <c r="E5" i="15" s="1"/>
  <c r="E6" i="15" s="1"/>
  <c r="E7" i="15" s="1"/>
  <c r="E8" i="15" s="1"/>
  <c r="E9" i="15" s="1"/>
  <c r="E10" i="15" s="1"/>
  <c r="E11" i="15" s="1"/>
  <c r="E12" i="15" s="1"/>
  <c r="E13" i="15" s="1"/>
  <c r="E14" i="15" s="1"/>
  <c r="E15" i="15" s="1"/>
  <c r="E16" i="15" s="1"/>
  <c r="E17" i="15" s="1"/>
  <c r="E18" i="15" s="1"/>
  <c r="E19" i="15" s="1"/>
  <c r="E20" i="15" s="1"/>
  <c r="E21" i="15" s="1"/>
  <c r="E22" i="15" s="1"/>
  <c r="E23" i="15" s="1"/>
  <c r="E24" i="15" s="1"/>
  <c r="E25" i="15" s="1"/>
  <c r="E26" i="15" s="1"/>
  <c r="E27" i="15" s="1"/>
  <c r="E28" i="15" s="1"/>
  <c r="E29" i="15" s="1"/>
  <c r="E30" i="15" s="1"/>
  <c r="E31" i="15" s="1"/>
  <c r="E32" i="15" s="1"/>
  <c r="E33" i="15" s="1"/>
  <c r="B4" i="15"/>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C99" i="14"/>
  <c r="AO98" i="14"/>
  <c r="AN98" i="14"/>
  <c r="AN99" i="14" s="1"/>
  <c r="AN100" i="14" s="1"/>
  <c r="AN101" i="14" s="1"/>
  <c r="AN102" i="14" s="1"/>
  <c r="AI98" i="14"/>
  <c r="AI99" i="14" s="1"/>
  <c r="AI100" i="14" s="1"/>
  <c r="AI101" i="14" s="1"/>
  <c r="AI102" i="14" s="1"/>
  <c r="AD98" i="14"/>
  <c r="AD99" i="14" s="1"/>
  <c r="AD100" i="14" s="1"/>
  <c r="AD101" i="14" s="1"/>
  <c r="AD102" i="14" s="1"/>
  <c r="Z98" i="14"/>
  <c r="Y98" i="14"/>
  <c r="Y99" i="14" s="1"/>
  <c r="T98" i="14"/>
  <c r="T99" i="14" s="1"/>
  <c r="T100" i="14" s="1"/>
  <c r="T101" i="14" s="1"/>
  <c r="T102" i="14" s="1"/>
  <c r="T103" i="14" s="1"/>
  <c r="T104" i="14" s="1"/>
  <c r="T105" i="14" s="1"/>
  <c r="T106" i="14" s="1"/>
  <c r="T107" i="14" s="1"/>
  <c r="T108" i="14" s="1"/>
  <c r="T109" i="14" s="1"/>
  <c r="T110" i="14" s="1"/>
  <c r="T111" i="14" s="1"/>
  <c r="T112" i="14" s="1"/>
  <c r="T113" i="14" s="1"/>
  <c r="T114" i="14" s="1"/>
  <c r="T115" i="14" s="1"/>
  <c r="T116" i="14" s="1"/>
  <c r="T117" i="14" s="1"/>
  <c r="T118" i="14" s="1"/>
  <c r="T119" i="14" s="1"/>
  <c r="T120" i="14" s="1"/>
  <c r="T121" i="14" s="1"/>
  <c r="T122" i="14" s="1"/>
  <c r="O98" i="14"/>
  <c r="O99" i="14" s="1"/>
  <c r="O100" i="14" s="1"/>
  <c r="O101" i="14" s="1"/>
  <c r="O102" i="14" s="1"/>
  <c r="O103" i="14" s="1"/>
  <c r="O104" i="14" s="1"/>
  <c r="O105" i="14" s="1"/>
  <c r="O106" i="14" s="1"/>
  <c r="O107" i="14" s="1"/>
  <c r="O108" i="14" s="1"/>
  <c r="O109" i="14" s="1"/>
  <c r="O110" i="14" s="1"/>
  <c r="O111" i="14" s="1"/>
  <c r="O112" i="14" s="1"/>
  <c r="O113" i="14" s="1"/>
  <c r="O114" i="14" s="1"/>
  <c r="O115" i="14" s="1"/>
  <c r="O116" i="14" s="1"/>
  <c r="O117" i="14" s="1"/>
  <c r="O118" i="14" s="1"/>
  <c r="O119" i="14" s="1"/>
  <c r="O120" i="14" s="1"/>
  <c r="O121" i="14" s="1"/>
  <c r="O122" i="14" s="1"/>
  <c r="J98" i="14"/>
  <c r="J99" i="14" s="1"/>
  <c r="J100" i="14" s="1"/>
  <c r="J101" i="14" s="1"/>
  <c r="J102" i="14" s="1"/>
  <c r="J103" i="14" s="1"/>
  <c r="J104" i="14" s="1"/>
  <c r="J105" i="14" s="1"/>
  <c r="J106" i="14" s="1"/>
  <c r="J107" i="14" s="1"/>
  <c r="J108" i="14" s="1"/>
  <c r="J109" i="14" s="1"/>
  <c r="J110" i="14" s="1"/>
  <c r="J111" i="14" s="1"/>
  <c r="J112" i="14" s="1"/>
  <c r="J113" i="14" s="1"/>
  <c r="J114" i="14" s="1"/>
  <c r="J115" i="14" s="1"/>
  <c r="J116" i="14" s="1"/>
  <c r="J117" i="14" s="1"/>
  <c r="J118" i="14" s="1"/>
  <c r="J119" i="14" s="1"/>
  <c r="J120" i="14" s="1"/>
  <c r="J121" i="14" s="1"/>
  <c r="J122" i="14" s="1"/>
  <c r="F98" i="14"/>
  <c r="E98" i="14"/>
  <c r="B98" i="14"/>
  <c r="C71" i="14"/>
  <c r="AO70" i="14"/>
  <c r="AN70" i="14"/>
  <c r="AN71" i="14" s="1"/>
  <c r="AN72" i="14" s="1"/>
  <c r="AN73" i="14" s="1"/>
  <c r="AN74" i="14" s="1"/>
  <c r="AI70" i="14"/>
  <c r="AI71" i="14" s="1"/>
  <c r="AI72" i="14" s="1"/>
  <c r="AI73" i="14" s="1"/>
  <c r="AI74" i="14" s="1"/>
  <c r="AD70" i="14"/>
  <c r="AD71" i="14" s="1"/>
  <c r="AD72" i="14" s="1"/>
  <c r="AD73" i="14" s="1"/>
  <c r="AD74" i="14" s="1"/>
  <c r="Z70" i="14"/>
  <c r="Y70" i="14"/>
  <c r="Y71" i="14" s="1"/>
  <c r="Y72" i="14" s="1"/>
  <c r="Y73" i="14" s="1"/>
  <c r="Y74" i="14" s="1"/>
  <c r="U70" i="14"/>
  <c r="K70" i="14" s="1"/>
  <c r="T70" i="14"/>
  <c r="T71" i="14" s="1"/>
  <c r="T72" i="14" s="1"/>
  <c r="T73" i="14" s="1"/>
  <c r="T74" i="14" s="1"/>
  <c r="T75" i="14" s="1"/>
  <c r="T76" i="14" s="1"/>
  <c r="T77" i="14" s="1"/>
  <c r="T78" i="14" s="1"/>
  <c r="T79" i="14" s="1"/>
  <c r="T80" i="14" s="1"/>
  <c r="T81" i="14" s="1"/>
  <c r="T82" i="14" s="1"/>
  <c r="T83" i="14" s="1"/>
  <c r="T84" i="14" s="1"/>
  <c r="T85" i="14" s="1"/>
  <c r="T86" i="14" s="1"/>
  <c r="T87" i="14" s="1"/>
  <c r="T88" i="14" s="1"/>
  <c r="T89" i="14" s="1"/>
  <c r="T90" i="14" s="1"/>
  <c r="T91" i="14" s="1"/>
  <c r="T92" i="14" s="1"/>
  <c r="T93" i="14" s="1"/>
  <c r="T94" i="14" s="1"/>
  <c r="P70" i="14"/>
  <c r="O70" i="14"/>
  <c r="O71" i="14" s="1"/>
  <c r="O72" i="14" s="1"/>
  <c r="O73" i="14" s="1"/>
  <c r="O74" i="14" s="1"/>
  <c r="O75" i="14" s="1"/>
  <c r="O76" i="14" s="1"/>
  <c r="O77" i="14" s="1"/>
  <c r="O78" i="14" s="1"/>
  <c r="O79" i="14" s="1"/>
  <c r="O80" i="14" s="1"/>
  <c r="O81" i="14" s="1"/>
  <c r="O82" i="14" s="1"/>
  <c r="O83" i="14" s="1"/>
  <c r="O84" i="14" s="1"/>
  <c r="O85" i="14" s="1"/>
  <c r="O86" i="14" s="1"/>
  <c r="O87" i="14" s="1"/>
  <c r="O88" i="14" s="1"/>
  <c r="O89" i="14" s="1"/>
  <c r="O90" i="14" s="1"/>
  <c r="O91" i="14" s="1"/>
  <c r="O92" i="14" s="1"/>
  <c r="O93" i="14" s="1"/>
  <c r="O94" i="14" s="1"/>
  <c r="J70" i="14"/>
  <c r="J71" i="14" s="1"/>
  <c r="J72" i="14" s="1"/>
  <c r="J73" i="14" s="1"/>
  <c r="J74" i="14" s="1"/>
  <c r="J75" i="14" s="1"/>
  <c r="J76" i="14" s="1"/>
  <c r="J77" i="14" s="1"/>
  <c r="J78" i="14" s="1"/>
  <c r="J79" i="14" s="1"/>
  <c r="J80" i="14" s="1"/>
  <c r="J81" i="14" s="1"/>
  <c r="J82" i="14" s="1"/>
  <c r="J83" i="14" s="1"/>
  <c r="J84" i="14" s="1"/>
  <c r="J85" i="14" s="1"/>
  <c r="J86" i="14" s="1"/>
  <c r="J87" i="14" s="1"/>
  <c r="J88" i="14" s="1"/>
  <c r="J89" i="14" s="1"/>
  <c r="J90" i="14" s="1"/>
  <c r="J91" i="14" s="1"/>
  <c r="J92" i="14" s="1"/>
  <c r="J93" i="14" s="1"/>
  <c r="J94" i="14" s="1"/>
  <c r="F70" i="14"/>
  <c r="E70" i="14"/>
  <c r="E71" i="14" s="1"/>
  <c r="B70" i="14"/>
  <c r="B71" i="14" s="1"/>
  <c r="AN37" i="14"/>
  <c r="AN38" i="14" s="1"/>
  <c r="AN39" i="14" s="1"/>
  <c r="AN40" i="14" s="1"/>
  <c r="AN41" i="14" s="1"/>
  <c r="AI37" i="14"/>
  <c r="AI38" i="14" s="1"/>
  <c r="AI39" i="14" s="1"/>
  <c r="AI40" i="14" s="1"/>
  <c r="AI41" i="14" s="1"/>
  <c r="AD37" i="14"/>
  <c r="AD38" i="14" s="1"/>
  <c r="AD39" i="14" s="1"/>
  <c r="AD40" i="14" s="1"/>
  <c r="AD41" i="14" s="1"/>
  <c r="Y37" i="14"/>
  <c r="Y38" i="14" s="1"/>
  <c r="Y39" i="14" s="1"/>
  <c r="Y40" i="14" s="1"/>
  <c r="Y41" i="14" s="1"/>
  <c r="U37" i="14"/>
  <c r="K37" i="14" s="1"/>
  <c r="T37" i="14"/>
  <c r="T38" i="14" s="1"/>
  <c r="T39" i="14" s="1"/>
  <c r="T40" i="14" s="1"/>
  <c r="T41" i="14" s="1"/>
  <c r="T42" i="14" s="1"/>
  <c r="T43" i="14" s="1"/>
  <c r="T44" i="14" s="1"/>
  <c r="T45" i="14" s="1"/>
  <c r="T46" i="14" s="1"/>
  <c r="T47" i="14" s="1"/>
  <c r="T48" i="14" s="1"/>
  <c r="T49" i="14" s="1"/>
  <c r="T50" i="14" s="1"/>
  <c r="T51" i="14" s="1"/>
  <c r="T52" i="14" s="1"/>
  <c r="T53" i="14" s="1"/>
  <c r="T54" i="14" s="1"/>
  <c r="T55" i="14" s="1"/>
  <c r="T56" i="14" s="1"/>
  <c r="T57" i="14" s="1"/>
  <c r="T58" i="14" s="1"/>
  <c r="T59" i="14" s="1"/>
  <c r="T60" i="14" s="1"/>
  <c r="T61" i="14" s="1"/>
  <c r="T62" i="14" s="1"/>
  <c r="T63" i="14" s="1"/>
  <c r="T64" i="14" s="1"/>
  <c r="T65" i="14" s="1"/>
  <c r="T66" i="14" s="1"/>
  <c r="P37" i="14"/>
  <c r="O37" i="14"/>
  <c r="O38" i="14" s="1"/>
  <c r="O39" i="14" s="1"/>
  <c r="O40" i="14" s="1"/>
  <c r="O41" i="14" s="1"/>
  <c r="O42" i="14" s="1"/>
  <c r="O43" i="14" s="1"/>
  <c r="O44" i="14" s="1"/>
  <c r="O45" i="14" s="1"/>
  <c r="O46" i="14" s="1"/>
  <c r="O47" i="14" s="1"/>
  <c r="O48" i="14" s="1"/>
  <c r="O49" i="14" s="1"/>
  <c r="O50" i="14" s="1"/>
  <c r="O51" i="14" s="1"/>
  <c r="O52" i="14" s="1"/>
  <c r="O53" i="14" s="1"/>
  <c r="O54" i="14" s="1"/>
  <c r="O55" i="14" s="1"/>
  <c r="O56" i="14" s="1"/>
  <c r="O57" i="14" s="1"/>
  <c r="O58" i="14" s="1"/>
  <c r="O59" i="14" s="1"/>
  <c r="O60" i="14" s="1"/>
  <c r="O61" i="14" s="1"/>
  <c r="O62" i="14" s="1"/>
  <c r="O63" i="14" s="1"/>
  <c r="O64" i="14" s="1"/>
  <c r="O65" i="14" s="1"/>
  <c r="O66" i="14" s="1"/>
  <c r="J37" i="14"/>
  <c r="J38" i="14" s="1"/>
  <c r="J39" i="14" s="1"/>
  <c r="J40" i="14" s="1"/>
  <c r="J41" i="14" s="1"/>
  <c r="J42" i="14" s="1"/>
  <c r="J43" i="14" s="1"/>
  <c r="J44" i="14" s="1"/>
  <c r="J45" i="14" s="1"/>
  <c r="J46" i="14" s="1"/>
  <c r="J47" i="14" s="1"/>
  <c r="J48" i="14" s="1"/>
  <c r="J49" i="14" s="1"/>
  <c r="J50" i="14" s="1"/>
  <c r="J51" i="14" s="1"/>
  <c r="J52" i="14" s="1"/>
  <c r="J53" i="14" s="1"/>
  <c r="J54" i="14" s="1"/>
  <c r="J55" i="14" s="1"/>
  <c r="J56" i="14" s="1"/>
  <c r="J57" i="14" s="1"/>
  <c r="J58" i="14" s="1"/>
  <c r="J59" i="14" s="1"/>
  <c r="J60" i="14" s="1"/>
  <c r="J61" i="14" s="1"/>
  <c r="J62" i="14" s="1"/>
  <c r="J63" i="14" s="1"/>
  <c r="J64" i="14" s="1"/>
  <c r="J65" i="14" s="1"/>
  <c r="J66" i="14" s="1"/>
  <c r="F37" i="14"/>
  <c r="E37" i="14"/>
  <c r="E38" i="14" s="1"/>
  <c r="B37" i="14"/>
  <c r="B38" i="14" s="1"/>
  <c r="P33" i="14"/>
  <c r="F33" i="14"/>
  <c r="P32" i="14"/>
  <c r="F32" i="14"/>
  <c r="P31" i="14"/>
  <c r="F31" i="14"/>
  <c r="P30" i="14"/>
  <c r="F30" i="14"/>
  <c r="P29" i="14"/>
  <c r="F29" i="14"/>
  <c r="P28" i="14"/>
  <c r="F28" i="14"/>
  <c r="P27" i="14"/>
  <c r="F27" i="14"/>
  <c r="P26" i="14"/>
  <c r="F26" i="14"/>
  <c r="P25" i="14"/>
  <c r="F25" i="14"/>
  <c r="P24" i="14"/>
  <c r="F24" i="14"/>
  <c r="P23" i="14"/>
  <c r="F23" i="14"/>
  <c r="P22" i="14"/>
  <c r="F22" i="14"/>
  <c r="P21" i="14"/>
  <c r="F21" i="14"/>
  <c r="P20" i="14"/>
  <c r="F20" i="14"/>
  <c r="P19" i="14"/>
  <c r="F19" i="14"/>
  <c r="P18" i="14"/>
  <c r="F18" i="14"/>
  <c r="P17" i="14"/>
  <c r="F17" i="14"/>
  <c r="P16" i="14"/>
  <c r="F16" i="14"/>
  <c r="P15" i="14"/>
  <c r="F15" i="14"/>
  <c r="P14" i="14"/>
  <c r="F14" i="14"/>
  <c r="P13" i="14"/>
  <c r="F13" i="14"/>
  <c r="P12" i="14"/>
  <c r="F12" i="14"/>
  <c r="P11" i="14"/>
  <c r="F11" i="14"/>
  <c r="P10" i="14"/>
  <c r="F10" i="14"/>
  <c r="P9" i="14"/>
  <c r="F9" i="14"/>
  <c r="Z8" i="14"/>
  <c r="P8" i="14"/>
  <c r="F8" i="14"/>
  <c r="Z7" i="14"/>
  <c r="P7" i="14"/>
  <c r="F7" i="14"/>
  <c r="Z6" i="14"/>
  <c r="P6" i="14"/>
  <c r="F6" i="14"/>
  <c r="Z5" i="14"/>
  <c r="P5" i="14"/>
  <c r="F5" i="14"/>
  <c r="AN4" i="14"/>
  <c r="AN5" i="14" s="1"/>
  <c r="AN6" i="14" s="1"/>
  <c r="AN7" i="14" s="1"/>
  <c r="AN8" i="14" s="1"/>
  <c r="AI4" i="14"/>
  <c r="AI5" i="14" s="1"/>
  <c r="AI6" i="14" s="1"/>
  <c r="AI7" i="14" s="1"/>
  <c r="AI8" i="14" s="1"/>
  <c r="AD4" i="14"/>
  <c r="AD5" i="14" s="1"/>
  <c r="AD6" i="14" s="1"/>
  <c r="AD7" i="14" s="1"/>
  <c r="AD8" i="14" s="1"/>
  <c r="Z4" i="14"/>
  <c r="Y4" i="14"/>
  <c r="Y5" i="14" s="1"/>
  <c r="Y6" i="14" s="1"/>
  <c r="Y7" i="14" s="1"/>
  <c r="Y8" i="14" s="1"/>
  <c r="U4" i="14"/>
  <c r="K4" i="14" s="1"/>
  <c r="T4" i="14"/>
  <c r="T5" i="14" s="1"/>
  <c r="T6" i="14" s="1"/>
  <c r="T7" i="14" s="1"/>
  <c r="T8" i="14" s="1"/>
  <c r="T9" i="14" s="1"/>
  <c r="T10" i="14" s="1"/>
  <c r="T11" i="14" s="1"/>
  <c r="T12" i="14" s="1"/>
  <c r="T13" i="14" s="1"/>
  <c r="T14" i="14" s="1"/>
  <c r="T15" i="14" s="1"/>
  <c r="T16" i="14" s="1"/>
  <c r="T17" i="14" s="1"/>
  <c r="T18" i="14" s="1"/>
  <c r="T19" i="14" s="1"/>
  <c r="T20" i="14" s="1"/>
  <c r="T21" i="14" s="1"/>
  <c r="T22" i="14" s="1"/>
  <c r="T23" i="14" s="1"/>
  <c r="T24" i="14" s="1"/>
  <c r="T25" i="14" s="1"/>
  <c r="T26" i="14" s="1"/>
  <c r="T27" i="14" s="1"/>
  <c r="T28" i="14" s="1"/>
  <c r="T29" i="14" s="1"/>
  <c r="T30" i="14" s="1"/>
  <c r="T31" i="14" s="1"/>
  <c r="T32" i="14" s="1"/>
  <c r="T33" i="14" s="1"/>
  <c r="P4" i="14"/>
  <c r="O4" i="14"/>
  <c r="O5" i="14" s="1"/>
  <c r="O6" i="14" s="1"/>
  <c r="O7" i="14" s="1"/>
  <c r="O8" i="14" s="1"/>
  <c r="O9" i="14" s="1"/>
  <c r="O10" i="14" s="1"/>
  <c r="O11" i="14" s="1"/>
  <c r="O12" i="14" s="1"/>
  <c r="O13" i="14" s="1"/>
  <c r="O14" i="14" s="1"/>
  <c r="O15" i="14" s="1"/>
  <c r="O16" i="14" s="1"/>
  <c r="O17" i="14" s="1"/>
  <c r="O18" i="14" s="1"/>
  <c r="O19" i="14" s="1"/>
  <c r="O20" i="14" s="1"/>
  <c r="O21" i="14" s="1"/>
  <c r="O22" i="14" s="1"/>
  <c r="O23" i="14" s="1"/>
  <c r="O24" i="14" s="1"/>
  <c r="O25" i="14" s="1"/>
  <c r="O26" i="14" s="1"/>
  <c r="O27" i="14" s="1"/>
  <c r="O28" i="14" s="1"/>
  <c r="O29" i="14" s="1"/>
  <c r="O30" i="14" s="1"/>
  <c r="O31" i="14" s="1"/>
  <c r="O32" i="14" s="1"/>
  <c r="O33" i="14" s="1"/>
  <c r="J4" i="14"/>
  <c r="J5" i="14" s="1"/>
  <c r="J6" i="14" s="1"/>
  <c r="J7" i="14" s="1"/>
  <c r="J8" i="14" s="1"/>
  <c r="J9" i="14" s="1"/>
  <c r="J10" i="14" s="1"/>
  <c r="J11" i="14" s="1"/>
  <c r="J12" i="14" s="1"/>
  <c r="J13" i="14" s="1"/>
  <c r="J14" i="14" s="1"/>
  <c r="J15" i="14" s="1"/>
  <c r="J16" i="14" s="1"/>
  <c r="J17" i="14" s="1"/>
  <c r="J18" i="14" s="1"/>
  <c r="J19" i="14" s="1"/>
  <c r="J20" i="14" s="1"/>
  <c r="J21" i="14" s="1"/>
  <c r="J22" i="14" s="1"/>
  <c r="J23" i="14" s="1"/>
  <c r="J24" i="14" s="1"/>
  <c r="J25" i="14" s="1"/>
  <c r="J26" i="14" s="1"/>
  <c r="J27" i="14" s="1"/>
  <c r="J28" i="14" s="1"/>
  <c r="J29" i="14" s="1"/>
  <c r="J30" i="14" s="1"/>
  <c r="J31" i="14" s="1"/>
  <c r="J32" i="14" s="1"/>
  <c r="J33" i="14" s="1"/>
  <c r="F4" i="14"/>
  <c r="E4" i="14"/>
  <c r="E5" i="14" s="1"/>
  <c r="E6" i="14" s="1"/>
  <c r="E7" i="14" s="1"/>
  <c r="E8" i="14" s="1"/>
  <c r="E9" i="14" s="1"/>
  <c r="E10" i="14" s="1"/>
  <c r="E11" i="14" s="1"/>
  <c r="E12" i="14" s="1"/>
  <c r="E13" i="14" s="1"/>
  <c r="E14" i="14" s="1"/>
  <c r="E15" i="14" s="1"/>
  <c r="E16" i="14" s="1"/>
  <c r="E17" i="14" s="1"/>
  <c r="E18" i="14" s="1"/>
  <c r="E19" i="14" s="1"/>
  <c r="E20" i="14" s="1"/>
  <c r="E21" i="14" s="1"/>
  <c r="E22" i="14" s="1"/>
  <c r="E23" i="14" s="1"/>
  <c r="E24" i="14" s="1"/>
  <c r="E25" i="14" s="1"/>
  <c r="E26" i="14" s="1"/>
  <c r="E27" i="14" s="1"/>
  <c r="E28" i="14" s="1"/>
  <c r="E29" i="14" s="1"/>
  <c r="E30" i="14" s="1"/>
  <c r="E31" i="14" s="1"/>
  <c r="E32" i="14" s="1"/>
  <c r="E33" i="14" s="1"/>
  <c r="B4" i="14"/>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F98" i="12"/>
  <c r="AO70" i="12"/>
  <c r="AJ70" i="12" s="1"/>
  <c r="AO98" i="12"/>
  <c r="AJ98" i="12" s="1"/>
  <c r="Z98" i="12"/>
  <c r="B98" i="12"/>
  <c r="B99" i="12" s="1"/>
  <c r="C99" i="12"/>
  <c r="AN98" i="12"/>
  <c r="AN99" i="12" s="1"/>
  <c r="AN100" i="12" s="1"/>
  <c r="AN101" i="12" s="1"/>
  <c r="AN102" i="12" s="1"/>
  <c r="AI98" i="12"/>
  <c r="AI99" i="12" s="1"/>
  <c r="AI100" i="12" s="1"/>
  <c r="AI101" i="12" s="1"/>
  <c r="AI102" i="12" s="1"/>
  <c r="AD98" i="12"/>
  <c r="AD99" i="12" s="1"/>
  <c r="AD100" i="12" s="1"/>
  <c r="AD101" i="12" s="1"/>
  <c r="AD102" i="12" s="1"/>
  <c r="Y98" i="12"/>
  <c r="Y99" i="12" s="1"/>
  <c r="Y100" i="12" s="1"/>
  <c r="Y101" i="12" s="1"/>
  <c r="Y102" i="12" s="1"/>
  <c r="T98" i="12"/>
  <c r="T99" i="12" s="1"/>
  <c r="T100" i="12" s="1"/>
  <c r="T101" i="12" s="1"/>
  <c r="T102" i="12" s="1"/>
  <c r="T103" i="12" s="1"/>
  <c r="T104" i="12" s="1"/>
  <c r="T105" i="12" s="1"/>
  <c r="T106" i="12" s="1"/>
  <c r="T107" i="12" s="1"/>
  <c r="T108" i="12" s="1"/>
  <c r="T109" i="12" s="1"/>
  <c r="T110" i="12" s="1"/>
  <c r="T111" i="12" s="1"/>
  <c r="T112" i="12" s="1"/>
  <c r="T113" i="12" s="1"/>
  <c r="T114" i="12" s="1"/>
  <c r="T115" i="12" s="1"/>
  <c r="T116" i="12" s="1"/>
  <c r="T117" i="12" s="1"/>
  <c r="T118" i="12" s="1"/>
  <c r="T119" i="12" s="1"/>
  <c r="T120" i="12" s="1"/>
  <c r="T121" i="12" s="1"/>
  <c r="T122" i="12" s="1"/>
  <c r="O98" i="12"/>
  <c r="O99" i="12" s="1"/>
  <c r="O100" i="12" s="1"/>
  <c r="O101" i="12" s="1"/>
  <c r="O102" i="12" s="1"/>
  <c r="O103" i="12" s="1"/>
  <c r="O104" i="12" s="1"/>
  <c r="O105" i="12" s="1"/>
  <c r="O106" i="12" s="1"/>
  <c r="O107" i="12" s="1"/>
  <c r="O108" i="12" s="1"/>
  <c r="O109" i="12" s="1"/>
  <c r="O110" i="12" s="1"/>
  <c r="O111" i="12" s="1"/>
  <c r="O112" i="12" s="1"/>
  <c r="O113" i="12" s="1"/>
  <c r="O114" i="12" s="1"/>
  <c r="O115" i="12" s="1"/>
  <c r="O116" i="12" s="1"/>
  <c r="O117" i="12" s="1"/>
  <c r="O118" i="12" s="1"/>
  <c r="O119" i="12" s="1"/>
  <c r="O120" i="12" s="1"/>
  <c r="O121" i="12" s="1"/>
  <c r="O122" i="12" s="1"/>
  <c r="J98" i="12"/>
  <c r="J99" i="12" s="1"/>
  <c r="J100" i="12" s="1"/>
  <c r="J101" i="12" s="1"/>
  <c r="J102" i="12" s="1"/>
  <c r="J103" i="12" s="1"/>
  <c r="J104" i="12" s="1"/>
  <c r="J105" i="12" s="1"/>
  <c r="J106" i="12" s="1"/>
  <c r="J107" i="12" s="1"/>
  <c r="J108" i="12" s="1"/>
  <c r="J109" i="12" s="1"/>
  <c r="J110" i="12" s="1"/>
  <c r="J111" i="12" s="1"/>
  <c r="J112" i="12" s="1"/>
  <c r="J113" i="12" s="1"/>
  <c r="J114" i="12" s="1"/>
  <c r="J115" i="12" s="1"/>
  <c r="J116" i="12" s="1"/>
  <c r="J117" i="12" s="1"/>
  <c r="J118" i="12" s="1"/>
  <c r="J119" i="12" s="1"/>
  <c r="J120" i="12" s="1"/>
  <c r="J121" i="12" s="1"/>
  <c r="J122" i="12" s="1"/>
  <c r="E98" i="12"/>
  <c r="E99" i="12" s="1"/>
  <c r="U70" i="12"/>
  <c r="P70" i="12"/>
  <c r="T70" i="12"/>
  <c r="T71" i="12" s="1"/>
  <c r="T72" i="12" s="1"/>
  <c r="T73" i="12" s="1"/>
  <c r="T74" i="12" s="1"/>
  <c r="T75" i="12" s="1"/>
  <c r="T76" i="12" s="1"/>
  <c r="T77" i="12" s="1"/>
  <c r="T78" i="12" s="1"/>
  <c r="T79" i="12" s="1"/>
  <c r="T80" i="12" s="1"/>
  <c r="T81" i="12" s="1"/>
  <c r="T82" i="12" s="1"/>
  <c r="T83" i="12" s="1"/>
  <c r="T84" i="12" s="1"/>
  <c r="T85" i="12" s="1"/>
  <c r="T86" i="12" s="1"/>
  <c r="T87" i="12" s="1"/>
  <c r="T88" i="12" s="1"/>
  <c r="T89" i="12" s="1"/>
  <c r="T90" i="12" s="1"/>
  <c r="T91" i="12" s="1"/>
  <c r="T92" i="12" s="1"/>
  <c r="T93" i="12" s="1"/>
  <c r="T94" i="12" s="1"/>
  <c r="O70" i="12"/>
  <c r="O71" i="12" s="1"/>
  <c r="O72" i="12" s="1"/>
  <c r="O73" i="12" s="1"/>
  <c r="O74" i="12" s="1"/>
  <c r="O75" i="12" s="1"/>
  <c r="O76" i="12" s="1"/>
  <c r="O77" i="12" s="1"/>
  <c r="O78" i="12" s="1"/>
  <c r="O79" i="12" s="1"/>
  <c r="O80" i="12" s="1"/>
  <c r="O81" i="12" s="1"/>
  <c r="O82" i="12" s="1"/>
  <c r="O83" i="12" s="1"/>
  <c r="O84" i="12" s="1"/>
  <c r="O85" i="12" s="1"/>
  <c r="O86" i="12" s="1"/>
  <c r="O87" i="12" s="1"/>
  <c r="O88" i="12" s="1"/>
  <c r="O89" i="12" s="1"/>
  <c r="O90" i="12" s="1"/>
  <c r="O91" i="12" s="1"/>
  <c r="O92" i="12" s="1"/>
  <c r="O93" i="12" s="1"/>
  <c r="O94" i="12" s="1"/>
  <c r="J70" i="12"/>
  <c r="J71" i="12" s="1"/>
  <c r="J72" i="12" s="1"/>
  <c r="J73" i="12" s="1"/>
  <c r="J74" i="12" s="1"/>
  <c r="J75" i="12" s="1"/>
  <c r="J76" i="12" s="1"/>
  <c r="J77" i="12" s="1"/>
  <c r="J78" i="12" s="1"/>
  <c r="J79" i="12" s="1"/>
  <c r="J80" i="12" s="1"/>
  <c r="J81" i="12" s="1"/>
  <c r="J82" i="12" s="1"/>
  <c r="J83" i="12" s="1"/>
  <c r="J84" i="12" s="1"/>
  <c r="J85" i="12" s="1"/>
  <c r="J86" i="12" s="1"/>
  <c r="J87" i="12" s="1"/>
  <c r="J88" i="12" s="1"/>
  <c r="J89" i="12" s="1"/>
  <c r="J90" i="12" s="1"/>
  <c r="J91" i="12" s="1"/>
  <c r="J92" i="12" s="1"/>
  <c r="J93" i="12" s="1"/>
  <c r="J94" i="12" s="1"/>
  <c r="E70" i="12"/>
  <c r="F70" i="12"/>
  <c r="Z70" i="12"/>
  <c r="AN70" i="12"/>
  <c r="AN71" i="12" s="1"/>
  <c r="AN72" i="12" s="1"/>
  <c r="AN73" i="12" s="1"/>
  <c r="AN74" i="12" s="1"/>
  <c r="AI70" i="12"/>
  <c r="AI71" i="12" s="1"/>
  <c r="AI72" i="12" s="1"/>
  <c r="AI73" i="12" s="1"/>
  <c r="AI74" i="12" s="1"/>
  <c r="AD70" i="12"/>
  <c r="AD71" i="12" s="1"/>
  <c r="AD72" i="12" s="1"/>
  <c r="AD73" i="12" s="1"/>
  <c r="AD74" i="12" s="1"/>
  <c r="Y70" i="12"/>
  <c r="Y71" i="12" s="1"/>
  <c r="Y72" i="12" s="1"/>
  <c r="Y73" i="12" s="1"/>
  <c r="Y74" i="12" s="1"/>
  <c r="C71" i="12"/>
  <c r="B70" i="12"/>
  <c r="B71" i="12" s="1"/>
  <c r="B72" i="12" s="1"/>
  <c r="B73" i="12" s="1"/>
  <c r="B74" i="12" s="1"/>
  <c r="U37" i="12"/>
  <c r="P37" i="12"/>
  <c r="U4" i="12"/>
  <c r="F37" i="12"/>
  <c r="P4" i="12"/>
  <c r="B37" i="12"/>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AN37" i="12"/>
  <c r="AN38" i="12" s="1"/>
  <c r="AN39" i="12" s="1"/>
  <c r="AN40" i="12" s="1"/>
  <c r="AN41" i="12" s="1"/>
  <c r="AI37" i="12"/>
  <c r="AI38" i="12" s="1"/>
  <c r="AI39" i="12" s="1"/>
  <c r="AI40" i="12" s="1"/>
  <c r="AI41" i="12" s="1"/>
  <c r="AD37" i="12"/>
  <c r="AD38" i="12" s="1"/>
  <c r="AD39" i="12" s="1"/>
  <c r="AD40" i="12" s="1"/>
  <c r="AD41" i="12" s="1"/>
  <c r="Y37" i="12"/>
  <c r="Y38" i="12" s="1"/>
  <c r="Y39" i="12" s="1"/>
  <c r="Y40" i="12" s="1"/>
  <c r="Y41" i="12" s="1"/>
  <c r="T37" i="12"/>
  <c r="T38" i="12" s="1"/>
  <c r="T39" i="12" s="1"/>
  <c r="T40" i="12" s="1"/>
  <c r="T41" i="12" s="1"/>
  <c r="T42" i="12" s="1"/>
  <c r="T43" i="12" s="1"/>
  <c r="T44" i="12" s="1"/>
  <c r="T45" i="12" s="1"/>
  <c r="T46" i="12" s="1"/>
  <c r="T47" i="12" s="1"/>
  <c r="T48" i="12" s="1"/>
  <c r="T49" i="12" s="1"/>
  <c r="T50" i="12" s="1"/>
  <c r="T51" i="12" s="1"/>
  <c r="T52" i="12" s="1"/>
  <c r="T53" i="12" s="1"/>
  <c r="T54" i="12" s="1"/>
  <c r="T55" i="12" s="1"/>
  <c r="T56" i="12" s="1"/>
  <c r="T57" i="12" s="1"/>
  <c r="T58" i="12" s="1"/>
  <c r="T59" i="12" s="1"/>
  <c r="T60" i="12" s="1"/>
  <c r="T61" i="12" s="1"/>
  <c r="T62" i="12" s="1"/>
  <c r="T63" i="12" s="1"/>
  <c r="T64" i="12" s="1"/>
  <c r="T65" i="12" s="1"/>
  <c r="T66" i="12" s="1"/>
  <c r="O37" i="12"/>
  <c r="O38" i="12" s="1"/>
  <c r="O39" i="12" s="1"/>
  <c r="O40" i="12" s="1"/>
  <c r="O41" i="12" s="1"/>
  <c r="O42" i="12" s="1"/>
  <c r="O43" i="12" s="1"/>
  <c r="O44" i="12" s="1"/>
  <c r="O45" i="12" s="1"/>
  <c r="O46" i="12" s="1"/>
  <c r="O47" i="12" s="1"/>
  <c r="O48" i="12" s="1"/>
  <c r="O49" i="12" s="1"/>
  <c r="O50" i="12" s="1"/>
  <c r="O51" i="12" s="1"/>
  <c r="O52" i="12" s="1"/>
  <c r="O53" i="12" s="1"/>
  <c r="O54" i="12" s="1"/>
  <c r="O55" i="12" s="1"/>
  <c r="O56" i="12" s="1"/>
  <c r="O57" i="12" s="1"/>
  <c r="O58" i="12" s="1"/>
  <c r="O59" i="12" s="1"/>
  <c r="O60" i="12" s="1"/>
  <c r="O61" i="12" s="1"/>
  <c r="O62" i="12" s="1"/>
  <c r="O63" i="12" s="1"/>
  <c r="O64" i="12" s="1"/>
  <c r="O65" i="12" s="1"/>
  <c r="O66" i="12" s="1"/>
  <c r="J37" i="12"/>
  <c r="J38" i="12" s="1"/>
  <c r="J39" i="12" s="1"/>
  <c r="J40" i="12" s="1"/>
  <c r="J41" i="12" s="1"/>
  <c r="J42" i="12" s="1"/>
  <c r="J43" i="12" s="1"/>
  <c r="J44" i="12" s="1"/>
  <c r="J45" i="12" s="1"/>
  <c r="J46" i="12" s="1"/>
  <c r="J47" i="12" s="1"/>
  <c r="J48" i="12" s="1"/>
  <c r="J49" i="12" s="1"/>
  <c r="J50" i="12" s="1"/>
  <c r="J51" i="12" s="1"/>
  <c r="J52" i="12" s="1"/>
  <c r="J53" i="12" s="1"/>
  <c r="J54" i="12" s="1"/>
  <c r="J55" i="12" s="1"/>
  <c r="J56" i="12" s="1"/>
  <c r="J57" i="12" s="1"/>
  <c r="J58" i="12" s="1"/>
  <c r="J59" i="12" s="1"/>
  <c r="J60" i="12" s="1"/>
  <c r="J61" i="12" s="1"/>
  <c r="J62" i="12" s="1"/>
  <c r="J63" i="12" s="1"/>
  <c r="J64" i="12" s="1"/>
  <c r="J65" i="12" s="1"/>
  <c r="J66" i="12" s="1"/>
  <c r="E37" i="12"/>
  <c r="E38" i="12" s="1"/>
  <c r="E39" i="12" s="1"/>
  <c r="E40" i="12" s="1"/>
  <c r="E41" i="12" s="1"/>
  <c r="E42" i="12" s="1"/>
  <c r="E43" i="12" s="1"/>
  <c r="E44" i="12" s="1"/>
  <c r="E45" i="12" s="1"/>
  <c r="E46" i="12" s="1"/>
  <c r="E47" i="12" s="1"/>
  <c r="E48" i="12" s="1"/>
  <c r="E49" i="12" s="1"/>
  <c r="E50" i="12" s="1"/>
  <c r="E51" i="12" s="1"/>
  <c r="E52" i="12" s="1"/>
  <c r="E53" i="12" s="1"/>
  <c r="E54" i="12" s="1"/>
  <c r="E55" i="12" s="1"/>
  <c r="E56" i="12" s="1"/>
  <c r="E57" i="12" s="1"/>
  <c r="E58" i="12" s="1"/>
  <c r="E59" i="12" s="1"/>
  <c r="E60" i="12" s="1"/>
  <c r="E61" i="12" s="1"/>
  <c r="E62" i="12" s="1"/>
  <c r="E63" i="12" s="1"/>
  <c r="E64" i="12" s="1"/>
  <c r="E65" i="12" s="1"/>
  <c r="E66" i="12" s="1"/>
  <c r="AN4" i="12"/>
  <c r="AN5" i="12" s="1"/>
  <c r="AN6" i="12" s="1"/>
  <c r="AN7" i="12" s="1"/>
  <c r="AN8" i="12" s="1"/>
  <c r="F29" i="12"/>
  <c r="P29" i="12"/>
  <c r="F30" i="12"/>
  <c r="P30" i="12"/>
  <c r="F31" i="12"/>
  <c r="P31" i="12"/>
  <c r="F32" i="12"/>
  <c r="P32" i="12"/>
  <c r="F33" i="12"/>
  <c r="P33" i="12"/>
  <c r="AI4" i="12"/>
  <c r="AI5" i="12" s="1"/>
  <c r="AI6" i="12" s="1"/>
  <c r="AI7" i="12" s="1"/>
  <c r="AI8" i="12" s="1"/>
  <c r="AD4" i="12"/>
  <c r="AD5" i="12" s="1"/>
  <c r="AD6" i="12" s="1"/>
  <c r="AD7" i="12" s="1"/>
  <c r="AD8" i="12" s="1"/>
  <c r="Z8" i="12"/>
  <c r="Z7" i="12"/>
  <c r="Z6" i="12"/>
  <c r="Z5" i="12"/>
  <c r="Z4" i="12"/>
  <c r="Y4" i="12"/>
  <c r="Y5" i="12" s="1"/>
  <c r="Y6" i="12" s="1"/>
  <c r="Y7" i="12" s="1"/>
  <c r="Y8" i="12" s="1"/>
  <c r="T4" i="12"/>
  <c r="T5" i="12" s="1"/>
  <c r="T6" i="12" s="1"/>
  <c r="T7" i="12" s="1"/>
  <c r="T8" i="12" s="1"/>
  <c r="T9" i="12" s="1"/>
  <c r="T10" i="12" s="1"/>
  <c r="T11" i="12" s="1"/>
  <c r="T12" i="12" s="1"/>
  <c r="T13" i="12" s="1"/>
  <c r="T14" i="12" s="1"/>
  <c r="T15" i="12" s="1"/>
  <c r="T16" i="12" s="1"/>
  <c r="T17" i="12" s="1"/>
  <c r="T18" i="12" s="1"/>
  <c r="T19" i="12" s="1"/>
  <c r="T20" i="12" s="1"/>
  <c r="T21" i="12" s="1"/>
  <c r="T22" i="12" s="1"/>
  <c r="T23" i="12" s="1"/>
  <c r="T24" i="12" s="1"/>
  <c r="T25" i="12" s="1"/>
  <c r="T26" i="12" s="1"/>
  <c r="T27" i="12" s="1"/>
  <c r="T28" i="12" s="1"/>
  <c r="T29" i="12" s="1"/>
  <c r="T30" i="12" s="1"/>
  <c r="T31" i="12" s="1"/>
  <c r="T32" i="12" s="1"/>
  <c r="T33" i="12" s="1"/>
  <c r="P28" i="12"/>
  <c r="P27" i="12"/>
  <c r="P26" i="12"/>
  <c r="P25" i="12"/>
  <c r="P24" i="12"/>
  <c r="P23" i="12"/>
  <c r="P22" i="12"/>
  <c r="P21" i="12"/>
  <c r="P20" i="12"/>
  <c r="P19" i="12"/>
  <c r="P18" i="12"/>
  <c r="P17" i="12"/>
  <c r="P16" i="12"/>
  <c r="P15" i="12"/>
  <c r="P14" i="12"/>
  <c r="P13" i="12"/>
  <c r="P12" i="12"/>
  <c r="P11" i="12"/>
  <c r="P10" i="12"/>
  <c r="P9" i="12"/>
  <c r="P8" i="12"/>
  <c r="P7" i="12"/>
  <c r="P6" i="12"/>
  <c r="P5" i="12"/>
  <c r="O4" i="12"/>
  <c r="O5" i="12" s="1"/>
  <c r="O6" i="12" s="1"/>
  <c r="O7" i="12" s="1"/>
  <c r="O8" i="12" s="1"/>
  <c r="O9" i="12" s="1"/>
  <c r="O10" i="12" s="1"/>
  <c r="O11" i="12" s="1"/>
  <c r="O12" i="12" s="1"/>
  <c r="O13" i="12" s="1"/>
  <c r="O14" i="12" s="1"/>
  <c r="O15" i="12" s="1"/>
  <c r="O16" i="12" s="1"/>
  <c r="O17" i="12" s="1"/>
  <c r="O18" i="12" s="1"/>
  <c r="O19" i="12" s="1"/>
  <c r="O20" i="12" s="1"/>
  <c r="O21" i="12" s="1"/>
  <c r="O22" i="12" s="1"/>
  <c r="O23" i="12" s="1"/>
  <c r="O24" i="12" s="1"/>
  <c r="O25" i="12" s="1"/>
  <c r="O26" i="12" s="1"/>
  <c r="O27" i="12" s="1"/>
  <c r="O28" i="12" s="1"/>
  <c r="O29" i="12" s="1"/>
  <c r="O30" i="12" s="1"/>
  <c r="O31" i="12" s="1"/>
  <c r="O32" i="12" s="1"/>
  <c r="O33" i="12" s="1"/>
  <c r="J4" i="12"/>
  <c r="J5" i="12" s="1"/>
  <c r="J6" i="12" s="1"/>
  <c r="J7" i="12" s="1"/>
  <c r="J8" i="12" s="1"/>
  <c r="J9" i="12" s="1"/>
  <c r="J10" i="12" s="1"/>
  <c r="J11" i="12" s="1"/>
  <c r="J12" i="12" s="1"/>
  <c r="J13" i="12" s="1"/>
  <c r="J14" i="12" s="1"/>
  <c r="J15" i="12" s="1"/>
  <c r="J16" i="12" s="1"/>
  <c r="J17" i="12" s="1"/>
  <c r="J18" i="12" s="1"/>
  <c r="J19" i="12" s="1"/>
  <c r="J20" i="12" s="1"/>
  <c r="J21" i="12" s="1"/>
  <c r="J22" i="12" s="1"/>
  <c r="J23" i="12" s="1"/>
  <c r="J24" i="12" s="1"/>
  <c r="J25" i="12" s="1"/>
  <c r="J26" i="12" s="1"/>
  <c r="J27" i="12" s="1"/>
  <c r="J28" i="12" s="1"/>
  <c r="J29" i="12" s="1"/>
  <c r="J30" i="12" s="1"/>
  <c r="J31" i="12" s="1"/>
  <c r="J32" i="12" s="1"/>
  <c r="J33" i="12" s="1"/>
  <c r="F28" i="12"/>
  <c r="F27" i="12"/>
  <c r="F26" i="12"/>
  <c r="F25" i="12"/>
  <c r="F24" i="12"/>
  <c r="U25" i="12" s="1"/>
  <c r="F23" i="12"/>
  <c r="U24" i="12" s="1"/>
  <c r="F21" i="12"/>
  <c r="F20" i="12"/>
  <c r="F19" i="12"/>
  <c r="F18" i="12"/>
  <c r="F17" i="12"/>
  <c r="F16" i="12"/>
  <c r="F15" i="12"/>
  <c r="F14" i="12"/>
  <c r="F13" i="12"/>
  <c r="F12" i="12"/>
  <c r="F11" i="12"/>
  <c r="F10" i="12"/>
  <c r="F9" i="12"/>
  <c r="U10" i="12" s="1"/>
  <c r="F8" i="12"/>
  <c r="U9" i="12" s="1"/>
  <c r="F7" i="12"/>
  <c r="U8" i="12" s="1"/>
  <c r="F6" i="12"/>
  <c r="F5" i="12"/>
  <c r="F4" i="12"/>
  <c r="E4" i="12"/>
  <c r="E5" i="12" s="1"/>
  <c r="E6" i="12" s="1"/>
  <c r="E7" i="12" s="1"/>
  <c r="E8" i="12" s="1"/>
  <c r="E9" i="12" s="1"/>
  <c r="E10" i="12" s="1"/>
  <c r="E11" i="12" s="1"/>
  <c r="E12" i="12" s="1"/>
  <c r="E13" i="12" s="1"/>
  <c r="E14" i="12" s="1"/>
  <c r="E15" i="12" s="1"/>
  <c r="E16" i="12" s="1"/>
  <c r="E17" i="12" s="1"/>
  <c r="E18" i="12" s="1"/>
  <c r="E19" i="12" s="1"/>
  <c r="E20" i="12" s="1"/>
  <c r="E21" i="12" s="1"/>
  <c r="E22" i="12" s="1"/>
  <c r="E23" i="12" s="1"/>
  <c r="E24" i="12" s="1"/>
  <c r="E25" i="12" s="1"/>
  <c r="E26" i="12" s="1"/>
  <c r="E27" i="12" s="1"/>
  <c r="E28" i="12" s="1"/>
  <c r="E29" i="12" s="1"/>
  <c r="E30" i="12" s="1"/>
  <c r="E31" i="12" s="1"/>
  <c r="E32" i="12" s="1"/>
  <c r="E33" i="12" s="1"/>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U11" i="16" l="1"/>
  <c r="K11" i="16"/>
  <c r="U27" i="16"/>
  <c r="P27" i="16" s="1"/>
  <c r="K27" i="16"/>
  <c r="U12" i="16"/>
  <c r="P12" i="16" s="1"/>
  <c r="K12" i="16"/>
  <c r="U28" i="16"/>
  <c r="P28" i="16" s="1"/>
  <c r="K28" i="16"/>
  <c r="U13" i="16"/>
  <c r="P13" i="16" s="1"/>
  <c r="K13" i="16"/>
  <c r="U29" i="16"/>
  <c r="P29" i="16" s="1"/>
  <c r="K29" i="16"/>
  <c r="U14" i="16"/>
  <c r="P14" i="16" s="1"/>
  <c r="K14" i="16"/>
  <c r="U30" i="16"/>
  <c r="P30" i="16" s="1"/>
  <c r="K30" i="16"/>
  <c r="U15" i="16"/>
  <c r="K15" i="16"/>
  <c r="U31" i="16"/>
  <c r="K31" i="16"/>
  <c r="U16" i="16"/>
  <c r="K16" i="16"/>
  <c r="U32" i="16"/>
  <c r="K32" i="16"/>
  <c r="K71" i="16"/>
  <c r="U17" i="16"/>
  <c r="K17" i="16"/>
  <c r="U33" i="16"/>
  <c r="P33" i="16" s="1"/>
  <c r="K33" i="16"/>
  <c r="U18" i="16"/>
  <c r="P18" i="16" s="1"/>
  <c r="K18" i="16"/>
  <c r="U9" i="16"/>
  <c r="K9" i="16"/>
  <c r="U10" i="16"/>
  <c r="K10" i="16"/>
  <c r="U19" i="16"/>
  <c r="P19" i="16" s="1"/>
  <c r="K19" i="16"/>
  <c r="U4" i="16"/>
  <c r="P4" i="16" s="1"/>
  <c r="K4" i="16"/>
  <c r="U20" i="16"/>
  <c r="P20" i="16" s="1"/>
  <c r="K20" i="16"/>
  <c r="U8" i="16"/>
  <c r="P8" i="16" s="1"/>
  <c r="K8" i="16"/>
  <c r="U5" i="16"/>
  <c r="P5" i="16" s="1"/>
  <c r="K5" i="16"/>
  <c r="U21" i="16"/>
  <c r="K21" i="16"/>
  <c r="U25" i="16"/>
  <c r="K25" i="16"/>
  <c r="U26" i="16"/>
  <c r="K26" i="16"/>
  <c r="U6" i="16"/>
  <c r="P6" i="16" s="1"/>
  <c r="K6" i="16"/>
  <c r="U22" i="16"/>
  <c r="P22" i="16" s="1"/>
  <c r="K22" i="16"/>
  <c r="AE7" i="16" s="1"/>
  <c r="U24" i="16"/>
  <c r="P24" i="16" s="1"/>
  <c r="K24" i="16"/>
  <c r="U7" i="16"/>
  <c r="P7" i="16" s="1"/>
  <c r="K7" i="16"/>
  <c r="U23" i="16"/>
  <c r="P23" i="16" s="1"/>
  <c r="K23" i="16"/>
  <c r="U12" i="14"/>
  <c r="U28" i="14"/>
  <c r="F76" i="14"/>
  <c r="AE98" i="14"/>
  <c r="AJ70" i="14"/>
  <c r="AE70" i="14"/>
  <c r="U10" i="15"/>
  <c r="P10" i="15" s="1"/>
  <c r="U25" i="14"/>
  <c r="U20" i="14"/>
  <c r="U16" i="14"/>
  <c r="U9" i="14"/>
  <c r="U23" i="14"/>
  <c r="U15" i="12"/>
  <c r="U6" i="12"/>
  <c r="U31" i="12"/>
  <c r="U12" i="12"/>
  <c r="U5" i="12"/>
  <c r="U21" i="12"/>
  <c r="B100" i="12"/>
  <c r="U98" i="12"/>
  <c r="P98" i="12" s="1"/>
  <c r="U22" i="12"/>
  <c r="Z99" i="12"/>
  <c r="F99" i="12"/>
  <c r="U7" i="12"/>
  <c r="U23" i="12"/>
  <c r="U33" i="12"/>
  <c r="U18" i="14"/>
  <c r="U13" i="14"/>
  <c r="U98" i="14"/>
  <c r="K98" i="14" s="1"/>
  <c r="U29" i="14"/>
  <c r="U7" i="14"/>
  <c r="U5" i="14"/>
  <c r="U15" i="14"/>
  <c r="AJ5" i="14"/>
  <c r="U10" i="14"/>
  <c r="U17" i="14"/>
  <c r="U33" i="14"/>
  <c r="U8" i="14"/>
  <c r="U30" i="14"/>
  <c r="U21" i="14"/>
  <c r="U26" i="14"/>
  <c r="U32" i="14"/>
  <c r="U6" i="14"/>
  <c r="U11" i="14"/>
  <c r="U14" i="14"/>
  <c r="U19" i="14"/>
  <c r="U27" i="14"/>
  <c r="AO99" i="15"/>
  <c r="F102" i="15"/>
  <c r="F103" i="15"/>
  <c r="U15" i="15"/>
  <c r="P15" i="15" s="1"/>
  <c r="U31" i="15"/>
  <c r="P31" i="15" s="1"/>
  <c r="U16" i="15"/>
  <c r="U32" i="15"/>
  <c r="P32" i="15" s="1"/>
  <c r="U17" i="15"/>
  <c r="U33" i="15"/>
  <c r="K33" i="15" s="1"/>
  <c r="Z71" i="15"/>
  <c r="AO71" i="15" s="1"/>
  <c r="AJ71" i="15" s="1"/>
  <c r="U18" i="15"/>
  <c r="U19" i="15"/>
  <c r="U20" i="15"/>
  <c r="U21" i="15"/>
  <c r="P21" i="15" s="1"/>
  <c r="U6" i="15"/>
  <c r="P6" i="15" s="1"/>
  <c r="U22" i="15"/>
  <c r="U7" i="15"/>
  <c r="P7" i="15" s="1"/>
  <c r="U23" i="15"/>
  <c r="P23" i="15" s="1"/>
  <c r="U8" i="15"/>
  <c r="P8" i="15" s="1"/>
  <c r="U24" i="15"/>
  <c r="P24" i="15" s="1"/>
  <c r="U9" i="15"/>
  <c r="P9" i="15" s="1"/>
  <c r="U25" i="15"/>
  <c r="P25" i="15" s="1"/>
  <c r="P70" i="15"/>
  <c r="U26" i="15"/>
  <c r="P26" i="15" s="1"/>
  <c r="U11" i="15"/>
  <c r="P11" i="15" s="1"/>
  <c r="U27" i="15"/>
  <c r="AO98" i="15"/>
  <c r="AJ98" i="15" s="1"/>
  <c r="U12" i="15"/>
  <c r="P12" i="15" s="1"/>
  <c r="U28" i="15"/>
  <c r="U13" i="15"/>
  <c r="P13" i="15" s="1"/>
  <c r="U29" i="15"/>
  <c r="P29" i="15" s="1"/>
  <c r="U14" i="15"/>
  <c r="P14" i="15" s="1"/>
  <c r="U30" i="15"/>
  <c r="F101" i="15"/>
  <c r="E39" i="15"/>
  <c r="F104" i="15"/>
  <c r="K98" i="15"/>
  <c r="F71" i="15"/>
  <c r="U71" i="15" s="1"/>
  <c r="F72" i="15"/>
  <c r="F73" i="15"/>
  <c r="F74" i="15"/>
  <c r="F75" i="15"/>
  <c r="F76" i="15"/>
  <c r="K37" i="15"/>
  <c r="F99" i="15"/>
  <c r="F71" i="16"/>
  <c r="F89" i="16"/>
  <c r="Z71" i="16"/>
  <c r="Z72" i="16"/>
  <c r="F100" i="16"/>
  <c r="F88" i="16"/>
  <c r="K89" i="16" s="1"/>
  <c r="E39" i="16"/>
  <c r="F38" i="16"/>
  <c r="P15" i="16"/>
  <c r="P31" i="16"/>
  <c r="P16" i="16"/>
  <c r="P32" i="16"/>
  <c r="P17" i="16"/>
  <c r="P21" i="16"/>
  <c r="P9" i="16"/>
  <c r="P25" i="16"/>
  <c r="P10" i="16"/>
  <c r="P26" i="16"/>
  <c r="P11" i="16"/>
  <c r="F79" i="16"/>
  <c r="F99" i="16"/>
  <c r="K100" i="16" s="1"/>
  <c r="F78" i="16"/>
  <c r="K79" i="16" s="1"/>
  <c r="F77" i="16"/>
  <c r="K78" i="16" s="1"/>
  <c r="P37" i="16"/>
  <c r="Z73" i="16"/>
  <c r="F87" i="16"/>
  <c r="P98" i="16"/>
  <c r="Z74" i="16"/>
  <c r="F86" i="16"/>
  <c r="K87" i="16" s="1"/>
  <c r="F85" i="16"/>
  <c r="K86" i="16" s="1"/>
  <c r="AO71" i="16"/>
  <c r="F76" i="16"/>
  <c r="F84" i="16"/>
  <c r="AO72" i="16"/>
  <c r="F75" i="16"/>
  <c r="K76" i="16" s="1"/>
  <c r="F83" i="16"/>
  <c r="K84" i="16" s="1"/>
  <c r="Z98" i="16"/>
  <c r="AO73" i="16"/>
  <c r="F74" i="16"/>
  <c r="K75" i="16" s="1"/>
  <c r="F94" i="16"/>
  <c r="Z99" i="16"/>
  <c r="AO74" i="16"/>
  <c r="F73" i="16"/>
  <c r="K74" i="16" s="1"/>
  <c r="F93" i="16"/>
  <c r="K94" i="16" s="1"/>
  <c r="F72" i="16"/>
  <c r="K73" i="16" s="1"/>
  <c r="F92" i="16"/>
  <c r="F104" i="16"/>
  <c r="F91" i="16"/>
  <c r="K92" i="16" s="1"/>
  <c r="F103" i="16"/>
  <c r="K104" i="16" s="1"/>
  <c r="F82" i="16"/>
  <c r="F90" i="16"/>
  <c r="K91" i="16" s="1"/>
  <c r="F102" i="16"/>
  <c r="K103" i="16" s="1"/>
  <c r="F81" i="16"/>
  <c r="K82" i="16" s="1"/>
  <c r="F101" i="16"/>
  <c r="C100" i="16"/>
  <c r="F80" i="16"/>
  <c r="K81" i="16" s="1"/>
  <c r="Y100" i="15"/>
  <c r="Y101" i="15" s="1"/>
  <c r="Y102" i="15" s="1"/>
  <c r="B73" i="15"/>
  <c r="B39" i="15"/>
  <c r="C72" i="15"/>
  <c r="E72" i="15"/>
  <c r="B99" i="15"/>
  <c r="E99" i="15"/>
  <c r="C100" i="15"/>
  <c r="B39" i="14"/>
  <c r="E39" i="14"/>
  <c r="F38" i="14"/>
  <c r="Y100" i="14"/>
  <c r="Y101" i="14" s="1"/>
  <c r="Y102" i="14" s="1"/>
  <c r="B72" i="14"/>
  <c r="AO71" i="14"/>
  <c r="AJ6" i="14"/>
  <c r="F71" i="14"/>
  <c r="U71" i="14" s="1"/>
  <c r="C72" i="14"/>
  <c r="AJ7" i="14"/>
  <c r="E72" i="14"/>
  <c r="F72" i="14" s="1"/>
  <c r="AJ8" i="14"/>
  <c r="U22" i="14"/>
  <c r="U31" i="14"/>
  <c r="U24" i="14"/>
  <c r="B99" i="14"/>
  <c r="Z99" i="14" s="1"/>
  <c r="Z71" i="14"/>
  <c r="E99" i="14"/>
  <c r="C100" i="14"/>
  <c r="E100" i="12"/>
  <c r="F100" i="12" s="1"/>
  <c r="C100" i="12"/>
  <c r="E71" i="12"/>
  <c r="U11" i="12"/>
  <c r="U27" i="12"/>
  <c r="U32" i="12"/>
  <c r="U30" i="12"/>
  <c r="U17" i="12"/>
  <c r="F66" i="12"/>
  <c r="Z41" i="12" s="1"/>
  <c r="U19" i="12"/>
  <c r="U20" i="12"/>
  <c r="U16" i="12"/>
  <c r="U18" i="12"/>
  <c r="U26" i="12"/>
  <c r="U28" i="12"/>
  <c r="U13" i="12"/>
  <c r="U29" i="12"/>
  <c r="U14" i="12"/>
  <c r="F45" i="12"/>
  <c r="F61" i="12"/>
  <c r="Z71" i="12"/>
  <c r="F46" i="12"/>
  <c r="F62" i="12"/>
  <c r="F47" i="12"/>
  <c r="F63" i="12"/>
  <c r="F44" i="12"/>
  <c r="F48" i="12"/>
  <c r="F64" i="12"/>
  <c r="F49" i="12"/>
  <c r="F65" i="12"/>
  <c r="F60" i="12"/>
  <c r="F50" i="12"/>
  <c r="C72" i="12"/>
  <c r="AO72" i="12" s="1"/>
  <c r="F51" i="12"/>
  <c r="F52" i="12"/>
  <c r="F76" i="12"/>
  <c r="F38" i="12"/>
  <c r="F54" i="12"/>
  <c r="F39" i="12"/>
  <c r="F55" i="12"/>
  <c r="F40" i="12"/>
  <c r="F56" i="12"/>
  <c r="F41" i="12"/>
  <c r="F57" i="12"/>
  <c r="F42" i="12"/>
  <c r="F58" i="12"/>
  <c r="F53" i="12"/>
  <c r="F43" i="12"/>
  <c r="F59" i="12"/>
  <c r="K99" i="16" l="1"/>
  <c r="U99" i="16"/>
  <c r="AE4" i="16"/>
  <c r="U38" i="16"/>
  <c r="P38" i="16" s="1"/>
  <c r="K88" i="16"/>
  <c r="AE8" i="16"/>
  <c r="AO100" i="16"/>
  <c r="AE6" i="16"/>
  <c r="U101" i="16"/>
  <c r="K102" i="16"/>
  <c r="K80" i="16"/>
  <c r="AE5" i="16"/>
  <c r="AE98" i="16"/>
  <c r="AE99" i="16"/>
  <c r="AO99" i="16"/>
  <c r="AJ99" i="16" s="1"/>
  <c r="K101" i="16"/>
  <c r="K85" i="16"/>
  <c r="K90" i="16"/>
  <c r="K83" i="16"/>
  <c r="U105" i="16"/>
  <c r="K77" i="16"/>
  <c r="P71" i="16"/>
  <c r="K72" i="16"/>
  <c r="K93" i="16"/>
  <c r="P39" i="15"/>
  <c r="P98" i="14"/>
  <c r="AJ71" i="14"/>
  <c r="F99" i="14"/>
  <c r="P16" i="15"/>
  <c r="AO6" i="15"/>
  <c r="AO7" i="15"/>
  <c r="P28" i="15"/>
  <c r="AO8" i="15"/>
  <c r="AO5" i="15"/>
  <c r="Z100" i="12"/>
  <c r="E72" i="12"/>
  <c r="F72" i="12" s="1"/>
  <c r="P100" i="12"/>
  <c r="AO99" i="12"/>
  <c r="AJ99" i="12" s="1"/>
  <c r="B101" i="12"/>
  <c r="U38" i="14"/>
  <c r="AO99" i="14"/>
  <c r="P71" i="14"/>
  <c r="U72" i="15"/>
  <c r="P5" i="15"/>
  <c r="P20" i="15"/>
  <c r="AJ99" i="15"/>
  <c r="P27" i="15"/>
  <c r="P18" i="15"/>
  <c r="P19" i="15"/>
  <c r="P22" i="15"/>
  <c r="AO100" i="15"/>
  <c r="AJ100" i="15" s="1"/>
  <c r="P30" i="15"/>
  <c r="P33" i="15"/>
  <c r="P17" i="15"/>
  <c r="P99" i="15"/>
  <c r="E40" i="15"/>
  <c r="U40" i="15" s="1"/>
  <c r="P71" i="15"/>
  <c r="Z100" i="15"/>
  <c r="F81" i="15"/>
  <c r="F80" i="15"/>
  <c r="F79" i="15"/>
  <c r="F78" i="15"/>
  <c r="F77" i="15"/>
  <c r="F82" i="15"/>
  <c r="F110" i="15"/>
  <c r="F109" i="15"/>
  <c r="F108" i="15"/>
  <c r="F107" i="15"/>
  <c r="F106" i="15"/>
  <c r="F105" i="15"/>
  <c r="Z72" i="15"/>
  <c r="AO72" i="15" s="1"/>
  <c r="P77" i="16"/>
  <c r="AJ98" i="16"/>
  <c r="U103" i="16"/>
  <c r="P91" i="16"/>
  <c r="U104" i="16"/>
  <c r="P104" i="16" s="1"/>
  <c r="P92" i="16"/>
  <c r="P85" i="16"/>
  <c r="P88" i="16"/>
  <c r="AJ71" i="16"/>
  <c r="AJ73" i="16"/>
  <c r="C101" i="16"/>
  <c r="Z100" i="16"/>
  <c r="AE100" i="16" s="1"/>
  <c r="F105" i="16"/>
  <c r="F106" i="16"/>
  <c r="F107" i="16"/>
  <c r="F108" i="16"/>
  <c r="F109" i="16"/>
  <c r="F110" i="16"/>
  <c r="U102" i="16"/>
  <c r="P101" i="16"/>
  <c r="AJ72" i="16"/>
  <c r="E40" i="16"/>
  <c r="F39" i="16"/>
  <c r="K39" i="16" s="1"/>
  <c r="AJ74" i="16"/>
  <c r="U100" i="16"/>
  <c r="E73" i="15"/>
  <c r="U73" i="15" s="1"/>
  <c r="E100" i="15"/>
  <c r="B74" i="15"/>
  <c r="C101" i="15"/>
  <c r="B100" i="15"/>
  <c r="C73" i="15"/>
  <c r="B40" i="15"/>
  <c r="C101" i="14"/>
  <c r="B73" i="14"/>
  <c r="AO72" i="14"/>
  <c r="U99" i="14"/>
  <c r="K99" i="14" s="1"/>
  <c r="E100" i="14"/>
  <c r="E40" i="14"/>
  <c r="F39" i="14"/>
  <c r="U72" i="14"/>
  <c r="E73" i="14"/>
  <c r="Z72" i="14"/>
  <c r="F82" i="14"/>
  <c r="C73" i="14"/>
  <c r="B40" i="14"/>
  <c r="B100" i="14"/>
  <c r="Z100" i="14" s="1"/>
  <c r="P72" i="14"/>
  <c r="E101" i="12"/>
  <c r="C101" i="12"/>
  <c r="F71" i="12"/>
  <c r="U56" i="12"/>
  <c r="P56" i="12" s="1"/>
  <c r="U42" i="12"/>
  <c r="P42" i="12" s="1"/>
  <c r="U58" i="12"/>
  <c r="P58" i="12" s="1"/>
  <c r="U46" i="12"/>
  <c r="P46" i="12" s="1"/>
  <c r="U65" i="12"/>
  <c r="P65" i="12" s="1"/>
  <c r="AO40" i="12"/>
  <c r="AJ40" i="12" s="1"/>
  <c r="U55" i="12"/>
  <c r="P55" i="12" s="1"/>
  <c r="Z39" i="12"/>
  <c r="U47" i="12"/>
  <c r="P47" i="12" s="1"/>
  <c r="U50" i="12"/>
  <c r="P50" i="12" s="1"/>
  <c r="AO39" i="12"/>
  <c r="AJ39" i="12" s="1"/>
  <c r="U49" i="12"/>
  <c r="P49" i="12" s="1"/>
  <c r="Z38" i="12"/>
  <c r="U64" i="12"/>
  <c r="P64" i="12" s="1"/>
  <c r="U39" i="12"/>
  <c r="P39" i="12" s="1"/>
  <c r="U54" i="12"/>
  <c r="P54" i="12" s="1"/>
  <c r="U51" i="12"/>
  <c r="P51" i="12" s="1"/>
  <c r="U57" i="12"/>
  <c r="P57" i="12" s="1"/>
  <c r="U45" i="12"/>
  <c r="P45" i="12" s="1"/>
  <c r="U48" i="12"/>
  <c r="P48" i="12" s="1"/>
  <c r="U63" i="12"/>
  <c r="P63" i="12" s="1"/>
  <c r="U62" i="12"/>
  <c r="P62" i="12" s="1"/>
  <c r="U60" i="12"/>
  <c r="P60" i="12" s="1"/>
  <c r="F82" i="12"/>
  <c r="C73" i="12"/>
  <c r="AO73" i="12" s="1"/>
  <c r="Z72" i="12"/>
  <c r="U59" i="12"/>
  <c r="P59" i="12" s="1"/>
  <c r="AO41" i="12"/>
  <c r="AJ41" i="12" s="1"/>
  <c r="Z40" i="12"/>
  <c r="U61" i="12"/>
  <c r="P61" i="12" s="1"/>
  <c r="U41" i="12"/>
  <c r="P41" i="12" s="1"/>
  <c r="U40" i="12"/>
  <c r="P40" i="12" s="1"/>
  <c r="U53" i="12"/>
  <c r="P53" i="12" s="1"/>
  <c r="U52" i="12"/>
  <c r="P52" i="12" s="1"/>
  <c r="U44" i="12"/>
  <c r="P44" i="12" s="1"/>
  <c r="Z37" i="12"/>
  <c r="U43" i="12"/>
  <c r="P43" i="12" s="1"/>
  <c r="AO38" i="12"/>
  <c r="AJ38" i="12" s="1"/>
  <c r="U66" i="12"/>
  <c r="P66" i="12" s="1"/>
  <c r="K108" i="16" l="1"/>
  <c r="K106" i="16"/>
  <c r="K110" i="16"/>
  <c r="K109" i="16"/>
  <c r="K105" i="16"/>
  <c r="U39" i="16"/>
  <c r="P39" i="16" s="1"/>
  <c r="K107" i="16"/>
  <c r="AE99" i="14"/>
  <c r="AJ72" i="14"/>
  <c r="P99" i="14"/>
  <c r="P74" i="16"/>
  <c r="P78" i="16"/>
  <c r="P86" i="16"/>
  <c r="P72" i="16"/>
  <c r="E41" i="15"/>
  <c r="U41" i="15" s="1"/>
  <c r="P72" i="15"/>
  <c r="AJ5" i="15"/>
  <c r="AJ4" i="15"/>
  <c r="AJ8" i="15"/>
  <c r="AJ7" i="15"/>
  <c r="AJ6" i="15"/>
  <c r="AO100" i="12"/>
  <c r="Z101" i="12"/>
  <c r="B102" i="12"/>
  <c r="P72" i="12"/>
  <c r="P71" i="12"/>
  <c r="F101" i="12"/>
  <c r="U71" i="12"/>
  <c r="E73" i="12"/>
  <c r="U72" i="12"/>
  <c r="U39" i="14"/>
  <c r="AO101" i="15"/>
  <c r="AJ101" i="15" s="1"/>
  <c r="P40" i="15"/>
  <c r="AJ72" i="15"/>
  <c r="F116" i="15"/>
  <c r="F115" i="15"/>
  <c r="F114" i="15"/>
  <c r="F113" i="15"/>
  <c r="F112" i="15"/>
  <c r="F111" i="15"/>
  <c r="F88" i="15"/>
  <c r="F87" i="15"/>
  <c r="F86" i="15"/>
  <c r="Z73" i="15"/>
  <c r="AO73" i="15" s="1"/>
  <c r="F83" i="15"/>
  <c r="F85" i="15"/>
  <c r="F84" i="15"/>
  <c r="Z101" i="15"/>
  <c r="P100" i="15"/>
  <c r="P73" i="15"/>
  <c r="P94" i="16"/>
  <c r="P75" i="16"/>
  <c r="P81" i="16"/>
  <c r="P89" i="16"/>
  <c r="P80" i="16"/>
  <c r="P83" i="16"/>
  <c r="P103" i="16"/>
  <c r="U110" i="16"/>
  <c r="P110" i="16" s="1"/>
  <c r="U107" i="16"/>
  <c r="P107" i="16" s="1"/>
  <c r="U108" i="16"/>
  <c r="P79" i="16"/>
  <c r="P102" i="16"/>
  <c r="P82" i="16"/>
  <c r="U109" i="16"/>
  <c r="AJ100" i="16"/>
  <c r="P90" i="16"/>
  <c r="P93" i="16"/>
  <c r="P76" i="16"/>
  <c r="E41" i="16"/>
  <c r="F40" i="16"/>
  <c r="U106" i="16"/>
  <c r="C102" i="16"/>
  <c r="F111" i="16"/>
  <c r="F112" i="16"/>
  <c r="Z101" i="16"/>
  <c r="F113" i="16"/>
  <c r="K114" i="16" s="1"/>
  <c r="F114" i="16"/>
  <c r="F115" i="16"/>
  <c r="F116" i="16"/>
  <c r="P99" i="16"/>
  <c r="P84" i="16"/>
  <c r="P73" i="16"/>
  <c r="P87" i="16"/>
  <c r="P100" i="16"/>
  <c r="B41" i="15"/>
  <c r="C102" i="15"/>
  <c r="Z102" i="15" s="1"/>
  <c r="E101" i="15"/>
  <c r="U101" i="15" s="1"/>
  <c r="E74" i="15"/>
  <c r="U74" i="15" s="1"/>
  <c r="C74" i="15"/>
  <c r="B101" i="15"/>
  <c r="AO100" i="14"/>
  <c r="E74" i="14"/>
  <c r="F73" i="14"/>
  <c r="B74" i="14"/>
  <c r="AO73" i="14"/>
  <c r="B101" i="14"/>
  <c r="E41" i="14"/>
  <c r="F40" i="14"/>
  <c r="B41" i="14"/>
  <c r="E101" i="14"/>
  <c r="F100" i="14"/>
  <c r="Z73" i="14"/>
  <c r="F88" i="14"/>
  <c r="C74" i="14"/>
  <c r="C102" i="14"/>
  <c r="C102" i="12"/>
  <c r="E102" i="12"/>
  <c r="C74" i="12"/>
  <c r="AO74" i="12" s="1"/>
  <c r="AJ74" i="12" s="1"/>
  <c r="F88" i="12"/>
  <c r="Z73" i="12"/>
  <c r="AE101" i="16" l="1"/>
  <c r="AO101" i="16"/>
  <c r="K112" i="16"/>
  <c r="K111" i="16"/>
  <c r="U40" i="16"/>
  <c r="P40" i="16" s="1"/>
  <c r="K113" i="16"/>
  <c r="U111" i="16"/>
  <c r="K116" i="16"/>
  <c r="K40" i="16"/>
  <c r="AE102" i="16"/>
  <c r="K115" i="16"/>
  <c r="AJ73" i="14"/>
  <c r="P39" i="14"/>
  <c r="E42" i="15"/>
  <c r="U42" i="15" s="1"/>
  <c r="P41" i="15"/>
  <c r="AO102" i="15"/>
  <c r="AJ102" i="15" s="1"/>
  <c r="U40" i="14"/>
  <c r="Z102" i="12"/>
  <c r="F102" i="12"/>
  <c r="AO101" i="12"/>
  <c r="U101" i="12"/>
  <c r="P101" i="12" s="1"/>
  <c r="E74" i="12"/>
  <c r="F73" i="12"/>
  <c r="U73" i="12" s="1"/>
  <c r="U100" i="14"/>
  <c r="AO74" i="14"/>
  <c r="F94" i="15"/>
  <c r="F93" i="15"/>
  <c r="F92" i="15"/>
  <c r="F91" i="15"/>
  <c r="F90" i="15"/>
  <c r="F89" i="15"/>
  <c r="F117" i="15"/>
  <c r="F122" i="15"/>
  <c r="Z74" i="15"/>
  <c r="AO74" i="15" s="1"/>
  <c r="F121" i="15"/>
  <c r="F120" i="15"/>
  <c r="F119" i="15"/>
  <c r="F118" i="15"/>
  <c r="P74" i="15"/>
  <c r="P101" i="15"/>
  <c r="AJ73" i="15"/>
  <c r="U114" i="16"/>
  <c r="P114" i="16" s="1"/>
  <c r="U116" i="16"/>
  <c r="U113" i="16"/>
  <c r="F120" i="16"/>
  <c r="F121" i="16"/>
  <c r="F122" i="16"/>
  <c r="Z102" i="16"/>
  <c r="AO102" i="16" s="1"/>
  <c r="F117" i="16"/>
  <c r="U117" i="16" s="1"/>
  <c r="F118" i="16"/>
  <c r="K119" i="16" s="1"/>
  <c r="F119" i="16"/>
  <c r="K120" i="16" s="1"/>
  <c r="AJ101" i="16"/>
  <c r="U112" i="16"/>
  <c r="U115" i="16"/>
  <c r="P109" i="16"/>
  <c r="P105" i="16"/>
  <c r="P106" i="16"/>
  <c r="E42" i="16"/>
  <c r="F41" i="16"/>
  <c r="K41" i="16" s="1"/>
  <c r="P108" i="16"/>
  <c r="B42" i="15"/>
  <c r="E102" i="15"/>
  <c r="U102" i="15" s="1"/>
  <c r="B102" i="15"/>
  <c r="E75" i="15"/>
  <c r="U75" i="15" s="1"/>
  <c r="B102" i="14"/>
  <c r="Z102" i="14" s="1"/>
  <c r="P73" i="14"/>
  <c r="E75" i="14"/>
  <c r="F74" i="14"/>
  <c r="E102" i="14"/>
  <c r="F101" i="14"/>
  <c r="U73" i="14"/>
  <c r="B42" i="14"/>
  <c r="Z101" i="14"/>
  <c r="E42" i="14"/>
  <c r="F41" i="14"/>
  <c r="F94" i="14"/>
  <c r="Z74" i="14"/>
  <c r="E103" i="12"/>
  <c r="F94" i="12"/>
  <c r="Z74" i="12"/>
  <c r="K121" i="16" l="1"/>
  <c r="K118" i="16"/>
  <c r="K117" i="16"/>
  <c r="K122" i="16"/>
  <c r="U41" i="16"/>
  <c r="K42" i="16"/>
  <c r="U120" i="16"/>
  <c r="P40" i="14"/>
  <c r="AJ74" i="14"/>
  <c r="P100" i="14"/>
  <c r="E43" i="15"/>
  <c r="U43" i="15" s="1"/>
  <c r="AO102" i="12"/>
  <c r="E75" i="12"/>
  <c r="F74" i="12"/>
  <c r="P74" i="12" s="1"/>
  <c r="P73" i="12"/>
  <c r="F103" i="12"/>
  <c r="U102" i="12"/>
  <c r="P102" i="12" s="1"/>
  <c r="P102" i="15"/>
  <c r="AJ74" i="15"/>
  <c r="P42" i="15"/>
  <c r="P75" i="15"/>
  <c r="U122" i="16"/>
  <c r="P122" i="16" s="1"/>
  <c r="P116" i="16"/>
  <c r="P112" i="16"/>
  <c r="E43" i="16"/>
  <c r="F42" i="16"/>
  <c r="U118" i="16"/>
  <c r="P111" i="16"/>
  <c r="U119" i="16"/>
  <c r="P41" i="16"/>
  <c r="AJ102" i="16"/>
  <c r="U121" i="16"/>
  <c r="P113" i="16"/>
  <c r="P115" i="16"/>
  <c r="E76" i="15"/>
  <c r="U76" i="15" s="1"/>
  <c r="E103" i="15"/>
  <c r="U103" i="15" s="1"/>
  <c r="B43" i="15"/>
  <c r="E76" i="14"/>
  <c r="F75" i="14"/>
  <c r="U74" i="14"/>
  <c r="U101" i="14"/>
  <c r="F102" i="14"/>
  <c r="E103" i="14"/>
  <c r="P74" i="14"/>
  <c r="F42" i="14"/>
  <c r="E43" i="14"/>
  <c r="AO101" i="14"/>
  <c r="AO102" i="14"/>
  <c r="U41" i="14"/>
  <c r="B43" i="14"/>
  <c r="E104" i="12"/>
  <c r="K43" i="16" l="1"/>
  <c r="P120" i="16"/>
  <c r="P41" i="14"/>
  <c r="P101" i="14"/>
  <c r="E44" i="15"/>
  <c r="U44" i="15" s="1"/>
  <c r="P43" i="15"/>
  <c r="E76" i="12"/>
  <c r="F75" i="12"/>
  <c r="P75" i="12" s="1"/>
  <c r="F104" i="12"/>
  <c r="U103" i="12"/>
  <c r="P103" i="12" s="1"/>
  <c r="U74" i="12"/>
  <c r="U102" i="14"/>
  <c r="P76" i="15"/>
  <c r="P103" i="15"/>
  <c r="P118" i="16"/>
  <c r="P119" i="16"/>
  <c r="P117" i="16"/>
  <c r="P121" i="16"/>
  <c r="Z37" i="16"/>
  <c r="U42" i="16"/>
  <c r="E44" i="16"/>
  <c r="F43" i="16"/>
  <c r="E77" i="15"/>
  <c r="U77" i="15" s="1"/>
  <c r="B44" i="15"/>
  <c r="E104" i="15"/>
  <c r="Z37" i="14"/>
  <c r="AO37" i="14"/>
  <c r="F103" i="14"/>
  <c r="E104" i="14"/>
  <c r="P76" i="14"/>
  <c r="U75" i="14"/>
  <c r="E44" i="14"/>
  <c r="F43" i="14"/>
  <c r="E77" i="14"/>
  <c r="U76" i="14"/>
  <c r="U42" i="14"/>
  <c r="B44" i="14"/>
  <c r="P75" i="14"/>
  <c r="E105" i="12"/>
  <c r="U43" i="16" l="1"/>
  <c r="P43" i="16" s="1"/>
  <c r="U104" i="15"/>
  <c r="AJ37" i="14"/>
  <c r="P102" i="14"/>
  <c r="P42" i="14"/>
  <c r="E45" i="15"/>
  <c r="U45" i="15" s="1"/>
  <c r="E77" i="12"/>
  <c r="U76" i="12"/>
  <c r="U104" i="12"/>
  <c r="P104" i="12" s="1"/>
  <c r="P76" i="12"/>
  <c r="F105" i="12"/>
  <c r="U75" i="12"/>
  <c r="U103" i="14"/>
  <c r="P77" i="15"/>
  <c r="P44" i="15"/>
  <c r="P104" i="15"/>
  <c r="E45" i="16"/>
  <c r="F44" i="16"/>
  <c r="P42" i="16"/>
  <c r="E105" i="15"/>
  <c r="U105" i="15" s="1"/>
  <c r="E78" i="15"/>
  <c r="U78" i="15" s="1"/>
  <c r="B45" i="15"/>
  <c r="B45" i="14"/>
  <c r="F44" i="14"/>
  <c r="E45" i="14"/>
  <c r="E78" i="14"/>
  <c r="F78" i="14" s="1"/>
  <c r="F77" i="14"/>
  <c r="U77" i="14" s="1"/>
  <c r="E105" i="14"/>
  <c r="F104" i="14"/>
  <c r="U43" i="14"/>
  <c r="E106" i="12"/>
  <c r="U44" i="16" l="1"/>
  <c r="K44" i="16"/>
  <c r="P43" i="14"/>
  <c r="P103" i="14"/>
  <c r="P45" i="15"/>
  <c r="E46" i="15"/>
  <c r="U44" i="14"/>
  <c r="E78" i="12"/>
  <c r="F77" i="12"/>
  <c r="F106" i="12"/>
  <c r="U105" i="12"/>
  <c r="P105" i="12" s="1"/>
  <c r="P105" i="15"/>
  <c r="P78" i="15"/>
  <c r="P44" i="16"/>
  <c r="E46" i="16"/>
  <c r="F45" i="16"/>
  <c r="E106" i="15"/>
  <c r="U106" i="15" s="1"/>
  <c r="B46" i="15"/>
  <c r="E79" i="15"/>
  <c r="U79" i="15" s="1"/>
  <c r="U104" i="14"/>
  <c r="F45" i="14"/>
  <c r="E46" i="14"/>
  <c r="E106" i="14"/>
  <c r="F105" i="14"/>
  <c r="P77" i="14"/>
  <c r="E79" i="14"/>
  <c r="F79" i="14" s="1"/>
  <c r="B46" i="14"/>
  <c r="E107" i="12"/>
  <c r="U45" i="16" l="1"/>
  <c r="K45" i="16"/>
  <c r="U46" i="15"/>
  <c r="P104" i="14"/>
  <c r="P44" i="14"/>
  <c r="E47" i="15"/>
  <c r="U47" i="15" s="1"/>
  <c r="P77" i="12"/>
  <c r="E79" i="12"/>
  <c r="F107" i="12"/>
  <c r="U106" i="12"/>
  <c r="P106" i="12" s="1"/>
  <c r="U77" i="12"/>
  <c r="P46" i="15"/>
  <c r="P106" i="15"/>
  <c r="P79" i="15"/>
  <c r="P45" i="16"/>
  <c r="E47" i="16"/>
  <c r="F46" i="16"/>
  <c r="B47" i="15"/>
  <c r="E80" i="15"/>
  <c r="U80" i="15" s="1"/>
  <c r="E107" i="15"/>
  <c r="U107" i="15" s="1"/>
  <c r="E47" i="14"/>
  <c r="F46" i="14"/>
  <c r="E80" i="14"/>
  <c r="F80" i="14" s="1"/>
  <c r="U45" i="14"/>
  <c r="B47" i="14"/>
  <c r="U105" i="14"/>
  <c r="E107" i="14"/>
  <c r="F106" i="14"/>
  <c r="E108" i="12"/>
  <c r="U46" i="16" l="1"/>
  <c r="P46" i="16" s="1"/>
  <c r="K46" i="16"/>
  <c r="P105" i="14"/>
  <c r="P45" i="14"/>
  <c r="E48" i="15"/>
  <c r="U107" i="12"/>
  <c r="P107" i="12" s="1"/>
  <c r="F108" i="12"/>
  <c r="E80" i="12"/>
  <c r="U106" i="14"/>
  <c r="P107" i="15"/>
  <c r="P80" i="15"/>
  <c r="P47" i="15"/>
  <c r="E48" i="16"/>
  <c r="F47" i="16"/>
  <c r="E108" i="15"/>
  <c r="U108" i="15" s="1"/>
  <c r="B48" i="15"/>
  <c r="E81" i="15"/>
  <c r="U81" i="15" s="1"/>
  <c r="F47" i="14"/>
  <c r="E48" i="14"/>
  <c r="E108" i="14"/>
  <c r="F107" i="14"/>
  <c r="U46" i="14"/>
  <c r="B48" i="14"/>
  <c r="P78" i="14"/>
  <c r="U78" i="14"/>
  <c r="E81" i="14"/>
  <c r="F81" i="14" s="1"/>
  <c r="U79" i="14"/>
  <c r="E109" i="12"/>
  <c r="U47" i="16" l="1"/>
  <c r="P47" i="16" s="1"/>
  <c r="K47" i="16"/>
  <c r="E49" i="15"/>
  <c r="AO38" i="15"/>
  <c r="U49" i="15"/>
  <c r="U48" i="15"/>
  <c r="P106" i="14"/>
  <c r="P46" i="14"/>
  <c r="P78" i="12"/>
  <c r="U78" i="12"/>
  <c r="U108" i="12"/>
  <c r="P108" i="12" s="1"/>
  <c r="E81" i="12"/>
  <c r="F109" i="12"/>
  <c r="P79" i="14"/>
  <c r="U107" i="14"/>
  <c r="P49" i="15"/>
  <c r="P81" i="15"/>
  <c r="P108" i="15"/>
  <c r="AJ38" i="15"/>
  <c r="E49" i="16"/>
  <c r="F48" i="16"/>
  <c r="B49" i="15"/>
  <c r="E109" i="15"/>
  <c r="U109" i="15" s="1"/>
  <c r="E82" i="15"/>
  <c r="U82" i="15" s="1"/>
  <c r="E50" i="15"/>
  <c r="B49" i="14"/>
  <c r="E82" i="14"/>
  <c r="P80" i="14"/>
  <c r="E109" i="14"/>
  <c r="F108" i="14"/>
  <c r="U47" i="14"/>
  <c r="E49" i="14"/>
  <c r="F48" i="14"/>
  <c r="U48" i="14" s="1"/>
  <c r="E110" i="12"/>
  <c r="Z38" i="16" l="1"/>
  <c r="K48" i="16"/>
  <c r="U50" i="15"/>
  <c r="P48" i="15"/>
  <c r="P107" i="14"/>
  <c r="P48" i="14"/>
  <c r="P47" i="14"/>
  <c r="U109" i="12"/>
  <c r="P109" i="12" s="1"/>
  <c r="U79" i="12"/>
  <c r="F110" i="12"/>
  <c r="E82" i="12"/>
  <c r="P79" i="12"/>
  <c r="AO38" i="14"/>
  <c r="P109" i="15"/>
  <c r="P82" i="15"/>
  <c r="U48" i="16"/>
  <c r="E50" i="16"/>
  <c r="F49" i="16"/>
  <c r="K49" i="16" s="1"/>
  <c r="E83" i="15"/>
  <c r="U83" i="15" s="1"/>
  <c r="E110" i="15"/>
  <c r="E51" i="15"/>
  <c r="B50" i="15"/>
  <c r="U51" i="15" s="1"/>
  <c r="F49" i="14"/>
  <c r="E50" i="14"/>
  <c r="U80" i="14"/>
  <c r="Z38" i="14"/>
  <c r="U108" i="14"/>
  <c r="E83" i="14"/>
  <c r="P81" i="14"/>
  <c r="E110" i="14"/>
  <c r="F109" i="14"/>
  <c r="B50" i="14"/>
  <c r="E111" i="12"/>
  <c r="U110" i="15" l="1"/>
  <c r="P108" i="14"/>
  <c r="AJ38" i="14"/>
  <c r="U110" i="12"/>
  <c r="P110" i="12" s="1"/>
  <c r="F111" i="12"/>
  <c r="E83" i="12"/>
  <c r="U82" i="12"/>
  <c r="U80" i="12"/>
  <c r="P80" i="12"/>
  <c r="U109" i="14"/>
  <c r="U82" i="14"/>
  <c r="U49" i="14"/>
  <c r="P83" i="15"/>
  <c r="P110" i="15"/>
  <c r="P50" i="15"/>
  <c r="E51" i="16"/>
  <c r="F50" i="16"/>
  <c r="P48" i="16"/>
  <c r="U49" i="16"/>
  <c r="AJ38" i="16"/>
  <c r="E111" i="15"/>
  <c r="U111" i="15" s="1"/>
  <c r="B51" i="15"/>
  <c r="E84" i="15"/>
  <c r="U84" i="15" s="1"/>
  <c r="E52" i="15"/>
  <c r="E51" i="14"/>
  <c r="F50" i="14"/>
  <c r="E111" i="14"/>
  <c r="F110" i="14"/>
  <c r="P82" i="14"/>
  <c r="E84" i="14"/>
  <c r="F83" i="14"/>
  <c r="B51" i="14"/>
  <c r="U81" i="14"/>
  <c r="E112" i="12"/>
  <c r="K50" i="16" l="1"/>
  <c r="U52" i="15"/>
  <c r="P49" i="14"/>
  <c r="P109" i="14"/>
  <c r="F112" i="12"/>
  <c r="P82" i="12"/>
  <c r="E84" i="12"/>
  <c r="F83" i="12"/>
  <c r="U81" i="12"/>
  <c r="P81" i="12"/>
  <c r="U111" i="12"/>
  <c r="P111" i="12" s="1"/>
  <c r="U110" i="14"/>
  <c r="P51" i="15"/>
  <c r="P84" i="15"/>
  <c r="P111" i="15"/>
  <c r="P49" i="16"/>
  <c r="AJ39" i="16"/>
  <c r="U50" i="16"/>
  <c r="E52" i="16"/>
  <c r="F51" i="16"/>
  <c r="E53" i="15"/>
  <c r="B52" i="15"/>
  <c r="E85" i="15"/>
  <c r="U85" i="15" s="1"/>
  <c r="E112" i="15"/>
  <c r="U112" i="15" s="1"/>
  <c r="P83" i="14"/>
  <c r="U83" i="14"/>
  <c r="E85" i="14"/>
  <c r="F84" i="14"/>
  <c r="P84" i="14" s="1"/>
  <c r="U50" i="14"/>
  <c r="B52" i="14"/>
  <c r="E112" i="14"/>
  <c r="F111" i="14"/>
  <c r="E52" i="14"/>
  <c r="F51" i="14"/>
  <c r="E113" i="12"/>
  <c r="K51" i="16" l="1"/>
  <c r="U53" i="15"/>
  <c r="P110" i="14"/>
  <c r="P50" i="14"/>
  <c r="F113" i="12"/>
  <c r="P83" i="12"/>
  <c r="U83" i="12"/>
  <c r="E85" i="12"/>
  <c r="F84" i="12"/>
  <c r="U112" i="12"/>
  <c r="P112" i="12" s="1"/>
  <c r="P53" i="15"/>
  <c r="P112" i="15"/>
  <c r="P85" i="15"/>
  <c r="P52" i="15"/>
  <c r="AJ40" i="16"/>
  <c r="P50" i="16"/>
  <c r="U51" i="16"/>
  <c r="E53" i="16"/>
  <c r="F52" i="16"/>
  <c r="E113" i="15"/>
  <c r="U113" i="15" s="1"/>
  <c r="E86" i="15"/>
  <c r="U86" i="15" s="1"/>
  <c r="E54" i="15"/>
  <c r="B53" i="15"/>
  <c r="U51" i="14"/>
  <c r="F52" i="14"/>
  <c r="E53" i="14"/>
  <c r="U111" i="14"/>
  <c r="B53" i="14"/>
  <c r="E113" i="14"/>
  <c r="F112" i="14"/>
  <c r="U84" i="14"/>
  <c r="E86" i="14"/>
  <c r="F85" i="14"/>
  <c r="P85" i="14" s="1"/>
  <c r="E114" i="12"/>
  <c r="U52" i="16" l="1"/>
  <c r="K52" i="16"/>
  <c r="U54" i="15"/>
  <c r="AO39" i="15"/>
  <c r="P51" i="14"/>
  <c r="P111" i="14"/>
  <c r="U52" i="14"/>
  <c r="F114" i="12"/>
  <c r="E86" i="12"/>
  <c r="F85" i="12"/>
  <c r="U84" i="12"/>
  <c r="P84" i="12"/>
  <c r="U113" i="12"/>
  <c r="P113" i="12" s="1"/>
  <c r="U112" i="14"/>
  <c r="P86" i="15"/>
  <c r="P113" i="15"/>
  <c r="E54" i="16"/>
  <c r="F53" i="16"/>
  <c r="P51" i="16"/>
  <c r="P52" i="16"/>
  <c r="AJ41" i="16"/>
  <c r="B54" i="15"/>
  <c r="E55" i="15"/>
  <c r="E87" i="15"/>
  <c r="U87" i="15" s="1"/>
  <c r="E114" i="15"/>
  <c r="U114" i="15" s="1"/>
  <c r="E54" i="14"/>
  <c r="F53" i="14"/>
  <c r="E87" i="14"/>
  <c r="F86" i="14"/>
  <c r="P86" i="14" s="1"/>
  <c r="E114" i="14"/>
  <c r="F113" i="14"/>
  <c r="B54" i="14"/>
  <c r="U85" i="14"/>
  <c r="E115" i="12"/>
  <c r="U53" i="16" l="1"/>
  <c r="K53" i="16"/>
  <c r="U55" i="15"/>
  <c r="P112" i="14"/>
  <c r="P52" i="14"/>
  <c r="P85" i="12"/>
  <c r="F115" i="12"/>
  <c r="U85" i="12"/>
  <c r="E87" i="12"/>
  <c r="F86" i="12"/>
  <c r="U86" i="12" s="1"/>
  <c r="U114" i="12"/>
  <c r="P114" i="12" s="1"/>
  <c r="U113" i="14"/>
  <c r="P114" i="15"/>
  <c r="AJ39" i="15"/>
  <c r="P87" i="15"/>
  <c r="P54" i="15"/>
  <c r="P53" i="16"/>
  <c r="E55" i="16"/>
  <c r="F54" i="16"/>
  <c r="E88" i="15"/>
  <c r="U88" i="15" s="1"/>
  <c r="E115" i="15"/>
  <c r="U115" i="15" s="1"/>
  <c r="E56" i="15"/>
  <c r="B55" i="15"/>
  <c r="B55" i="14"/>
  <c r="E115" i="14"/>
  <c r="F114" i="14"/>
  <c r="U86" i="14"/>
  <c r="E88" i="14"/>
  <c r="F87" i="14"/>
  <c r="U53" i="14"/>
  <c r="F54" i="14"/>
  <c r="E55" i="14"/>
  <c r="E116" i="12"/>
  <c r="U54" i="16" l="1"/>
  <c r="Z39" i="16"/>
  <c r="K54" i="16"/>
  <c r="U56" i="15"/>
  <c r="P113" i="14"/>
  <c r="P53" i="14"/>
  <c r="F116" i="12"/>
  <c r="E88" i="12"/>
  <c r="F87" i="12"/>
  <c r="U87" i="12" s="1"/>
  <c r="U115" i="12"/>
  <c r="P115" i="12" s="1"/>
  <c r="P86" i="12"/>
  <c r="P55" i="15"/>
  <c r="P88" i="15"/>
  <c r="P115" i="15"/>
  <c r="P54" i="16"/>
  <c r="E56" i="16"/>
  <c r="F55" i="16"/>
  <c r="K55" i="16" s="1"/>
  <c r="E116" i="15"/>
  <c r="E57" i="15"/>
  <c r="B56" i="15"/>
  <c r="E89" i="15"/>
  <c r="U89" i="15" s="1"/>
  <c r="P88" i="14"/>
  <c r="E56" i="14"/>
  <c r="F55" i="14"/>
  <c r="U87" i="14"/>
  <c r="P87" i="14"/>
  <c r="E89" i="14"/>
  <c r="U88" i="14"/>
  <c r="U114" i="14"/>
  <c r="B56" i="14"/>
  <c r="Z39" i="14"/>
  <c r="U54" i="14"/>
  <c r="AO39" i="14"/>
  <c r="E116" i="14"/>
  <c r="F115" i="14"/>
  <c r="E117" i="12"/>
  <c r="U55" i="16" l="1"/>
  <c r="U57" i="15"/>
  <c r="U116" i="15"/>
  <c r="P116" i="15" s="1"/>
  <c r="P114" i="14"/>
  <c r="AJ39" i="14"/>
  <c r="P54" i="14"/>
  <c r="U55" i="14"/>
  <c r="F117" i="12"/>
  <c r="P88" i="12"/>
  <c r="E89" i="12"/>
  <c r="U88" i="12"/>
  <c r="U116" i="12"/>
  <c r="P116" i="12" s="1"/>
  <c r="P87" i="12"/>
  <c r="P89" i="15"/>
  <c r="P56" i="15"/>
  <c r="P55" i="16"/>
  <c r="E57" i="16"/>
  <c r="F56" i="16"/>
  <c r="E117" i="15"/>
  <c r="U117" i="15" s="1"/>
  <c r="E90" i="15"/>
  <c r="U90" i="15" s="1"/>
  <c r="B57" i="15"/>
  <c r="E58" i="15"/>
  <c r="B57" i="14"/>
  <c r="F56" i="14"/>
  <c r="E57" i="14"/>
  <c r="U115" i="14"/>
  <c r="E117" i="14"/>
  <c r="F116" i="14"/>
  <c r="E90" i="14"/>
  <c r="F89" i="14"/>
  <c r="U89" i="14" s="1"/>
  <c r="E118" i="12"/>
  <c r="U56" i="16" l="1"/>
  <c r="K56" i="16"/>
  <c r="U58" i="15"/>
  <c r="P55" i="14"/>
  <c r="P115" i="14"/>
  <c r="P57" i="15"/>
  <c r="E90" i="12"/>
  <c r="F89" i="12"/>
  <c r="F118" i="12"/>
  <c r="U117" i="12"/>
  <c r="P117" i="12" s="1"/>
  <c r="P117" i="15"/>
  <c r="P90" i="15"/>
  <c r="P56" i="16"/>
  <c r="E58" i="16"/>
  <c r="F57" i="16"/>
  <c r="B58" i="15"/>
  <c r="E91" i="15"/>
  <c r="U91" i="15" s="1"/>
  <c r="E118" i="15"/>
  <c r="U118" i="15" s="1"/>
  <c r="E59" i="15"/>
  <c r="U116" i="14"/>
  <c r="U56" i="14"/>
  <c r="P89" i="14"/>
  <c r="E91" i="14"/>
  <c r="F90" i="14"/>
  <c r="P90" i="14" s="1"/>
  <c r="E118" i="14"/>
  <c r="F117" i="14"/>
  <c r="B58" i="14"/>
  <c r="E58" i="14"/>
  <c r="F57" i="14"/>
  <c r="E119" i="12"/>
  <c r="U57" i="16" l="1"/>
  <c r="K57" i="16"/>
  <c r="U59" i="15"/>
  <c r="P56" i="14"/>
  <c r="P116" i="14"/>
  <c r="U118" i="12"/>
  <c r="P118" i="12" s="1"/>
  <c r="F119" i="12"/>
  <c r="P89" i="12"/>
  <c r="U89" i="12"/>
  <c r="E91" i="12"/>
  <c r="F90" i="12"/>
  <c r="U90" i="14"/>
  <c r="P58" i="15"/>
  <c r="P118" i="15"/>
  <c r="P91" i="15"/>
  <c r="P57" i="16"/>
  <c r="E59" i="16"/>
  <c r="F58" i="16"/>
  <c r="E60" i="15"/>
  <c r="E119" i="15"/>
  <c r="U119" i="15" s="1"/>
  <c r="E92" i="15"/>
  <c r="U92" i="15" s="1"/>
  <c r="B59" i="15"/>
  <c r="U60" i="15" s="1"/>
  <c r="F58" i="14"/>
  <c r="E59" i="14"/>
  <c r="E119" i="14"/>
  <c r="F118" i="14"/>
  <c r="B59" i="14"/>
  <c r="U117" i="14"/>
  <c r="E92" i="14"/>
  <c r="F91" i="14"/>
  <c r="U91" i="14" s="1"/>
  <c r="U57" i="14"/>
  <c r="E120" i="12"/>
  <c r="U58" i="16" l="1"/>
  <c r="K58" i="16"/>
  <c r="AO40" i="15"/>
  <c r="P117" i="14"/>
  <c r="P57" i="14"/>
  <c r="E92" i="12"/>
  <c r="F91" i="12"/>
  <c r="P91" i="12" s="1"/>
  <c r="U90" i="12"/>
  <c r="F120" i="12"/>
  <c r="P90" i="12"/>
  <c r="U119" i="12"/>
  <c r="P119" i="12" s="1"/>
  <c r="U58" i="14"/>
  <c r="P119" i="15"/>
  <c r="P92" i="15"/>
  <c r="P59" i="15"/>
  <c r="P58" i="16"/>
  <c r="E60" i="16"/>
  <c r="F59" i="16"/>
  <c r="B60" i="15"/>
  <c r="E93" i="15"/>
  <c r="U93" i="15" s="1"/>
  <c r="E120" i="15"/>
  <c r="U120" i="15" s="1"/>
  <c r="E61" i="15"/>
  <c r="B60" i="14"/>
  <c r="E120" i="14"/>
  <c r="F119" i="14"/>
  <c r="E93" i="14"/>
  <c r="F92" i="14"/>
  <c r="P92" i="14" s="1"/>
  <c r="U118" i="14"/>
  <c r="F59" i="14"/>
  <c r="E60" i="14"/>
  <c r="P91" i="14"/>
  <c r="E121" i="12"/>
  <c r="U59" i="16" l="1"/>
  <c r="K59" i="16"/>
  <c r="U61" i="15"/>
  <c r="P58" i="14"/>
  <c r="P118" i="14"/>
  <c r="U120" i="12"/>
  <c r="P120" i="12" s="1"/>
  <c r="F121" i="12"/>
  <c r="U91" i="12"/>
  <c r="E93" i="12"/>
  <c r="F92" i="12"/>
  <c r="AJ40" i="15"/>
  <c r="P120" i="15"/>
  <c r="P93" i="15"/>
  <c r="P60" i="15"/>
  <c r="P59" i="16"/>
  <c r="E61" i="16"/>
  <c r="F60" i="16"/>
  <c r="E62" i="15"/>
  <c r="E121" i="15"/>
  <c r="U121" i="15" s="1"/>
  <c r="E94" i="15"/>
  <c r="U94" i="15" s="1"/>
  <c r="B61" i="15"/>
  <c r="U62" i="15" s="1"/>
  <c r="E61" i="14"/>
  <c r="F60" i="14"/>
  <c r="U60" i="14" s="1"/>
  <c r="AO40" i="14"/>
  <c r="U59" i="14"/>
  <c r="U92" i="14"/>
  <c r="E121" i="14"/>
  <c r="F120" i="14"/>
  <c r="E94" i="14"/>
  <c r="F93" i="14"/>
  <c r="U93" i="14" s="1"/>
  <c r="U119" i="14"/>
  <c r="B61" i="14"/>
  <c r="E122" i="12"/>
  <c r="U60" i="16" l="1"/>
  <c r="Z40" i="16"/>
  <c r="K60" i="16"/>
  <c r="AJ40" i="14"/>
  <c r="P60" i="14"/>
  <c r="P119" i="14"/>
  <c r="P59" i="14"/>
  <c r="E94" i="12"/>
  <c r="F93" i="12"/>
  <c r="U93" i="12" s="1"/>
  <c r="F122" i="12"/>
  <c r="U92" i="12"/>
  <c r="P92" i="12"/>
  <c r="U121" i="12"/>
  <c r="P121" i="12" s="1"/>
  <c r="P94" i="15"/>
  <c r="P121" i="15"/>
  <c r="P61" i="15"/>
  <c r="P60" i="16"/>
  <c r="E62" i="16"/>
  <c r="F61" i="16"/>
  <c r="E63" i="15"/>
  <c r="B62" i="15"/>
  <c r="E122" i="15"/>
  <c r="U122" i="15" s="1"/>
  <c r="U120" i="14"/>
  <c r="B62" i="14"/>
  <c r="P94" i="14"/>
  <c r="E122" i="14"/>
  <c r="F121" i="14"/>
  <c r="P93" i="14"/>
  <c r="Z40" i="14"/>
  <c r="U94" i="14"/>
  <c r="F61" i="14"/>
  <c r="E62" i="14"/>
  <c r="U61" i="16" l="1"/>
  <c r="K62" i="16"/>
  <c r="K61" i="16"/>
  <c r="U63" i="15"/>
  <c r="P120" i="14"/>
  <c r="P93" i="12"/>
  <c r="U122" i="12"/>
  <c r="P122" i="12" s="1"/>
  <c r="P94" i="12"/>
  <c r="U94" i="12"/>
  <c r="P122" i="15"/>
  <c r="P62" i="15"/>
  <c r="P63" i="15"/>
  <c r="P61" i="16"/>
  <c r="E63" i="16"/>
  <c r="F62" i="16"/>
  <c r="B63" i="15"/>
  <c r="E64" i="15"/>
  <c r="U61" i="14"/>
  <c r="B63" i="14"/>
  <c r="U121" i="14"/>
  <c r="F122" i="14"/>
  <c r="E63" i="14"/>
  <c r="F62" i="14"/>
  <c r="U62" i="16" l="1"/>
  <c r="U64" i="15"/>
  <c r="P121" i="14"/>
  <c r="P61" i="14"/>
  <c r="P62" i="16"/>
  <c r="E64" i="16"/>
  <c r="F63" i="16"/>
  <c r="E65" i="15"/>
  <c r="B64" i="15"/>
  <c r="F63" i="14"/>
  <c r="E64" i="14"/>
  <c r="U122" i="14"/>
  <c r="U63" i="14"/>
  <c r="B64" i="14"/>
  <c r="U62" i="14"/>
  <c r="U63" i="16" l="1"/>
  <c r="K63" i="16"/>
  <c r="U65" i="15"/>
  <c r="P63" i="14"/>
  <c r="P122" i="14"/>
  <c r="P62" i="14"/>
  <c r="P65" i="15"/>
  <c r="P64" i="15"/>
  <c r="P63" i="16"/>
  <c r="E65" i="16"/>
  <c r="F64" i="16"/>
  <c r="B65" i="15"/>
  <c r="AO41" i="15" s="1"/>
  <c r="E66" i="15"/>
  <c r="E65" i="14"/>
  <c r="F64" i="14"/>
  <c r="B65" i="14"/>
  <c r="U64" i="16" l="1"/>
  <c r="K64" i="16"/>
  <c r="U66" i="15"/>
  <c r="P64" i="16"/>
  <c r="E66" i="16"/>
  <c r="F66" i="16" s="1"/>
  <c r="Z41" i="16" s="1"/>
  <c r="F65" i="16"/>
  <c r="B66" i="15"/>
  <c r="F65" i="14"/>
  <c r="E66" i="14"/>
  <c r="B66" i="14"/>
  <c r="U64" i="14"/>
  <c r="U65" i="16" l="1"/>
  <c r="K66" i="16"/>
  <c r="K65" i="16"/>
  <c r="P64" i="14"/>
  <c r="U66" i="16"/>
  <c r="AJ41" i="15"/>
  <c r="P66" i="15"/>
  <c r="P66" i="16"/>
  <c r="P65" i="16"/>
  <c r="F66" i="14"/>
  <c r="U65" i="14"/>
  <c r="P65" i="14" l="1"/>
  <c r="Z41" i="14"/>
  <c r="AO41" i="14"/>
  <c r="U66" i="14"/>
  <c r="P66" i="14" l="1"/>
  <c r="AJ41" i="14"/>
  <c r="AJ73" i="12"/>
  <c r="AJ71" i="12"/>
  <c r="AJ72" i="12"/>
  <c r="AJ4" i="14" l="1"/>
</calcChain>
</file>

<file path=xl/sharedStrings.xml><?xml version="1.0" encoding="utf-8"?>
<sst xmlns="http://schemas.openxmlformats.org/spreadsheetml/2006/main" count="688" uniqueCount="40">
  <si>
    <t>Average</t>
  </si>
  <si>
    <t>Accumulate</t>
  </si>
  <si>
    <t>Integrate</t>
  </si>
  <si>
    <t>Interpolate</t>
  </si>
  <si>
    <t>Interpolated</t>
  </si>
  <si>
    <t>Average:</t>
  </si>
  <si>
    <t>DSSMATH</t>
  </si>
  <si>
    <t>Base Data</t>
  </si>
  <si>
    <t>1Hour Base Data (Aligned)</t>
  </si>
  <si>
    <t>1Hour Base Data (Non-Aligned)</t>
  </si>
  <si>
    <t>6Hour Base Data (Aligned)</t>
  </si>
  <si>
    <t>6Hour Base Data (Non-Aligned)</t>
  </si>
  <si>
    <t>Transform to 1Hour</t>
  </si>
  <si>
    <t>Transform to 6Hour</t>
  </si>
  <si>
    <t>Manual</t>
  </si>
  <si>
    <t>HecMath</t>
  </si>
  <si>
    <t xml:space="preserve"> </t>
  </si>
  <si>
    <t>PER-CUM</t>
  </si>
  <si>
    <t>Accumulation:</t>
  </si>
  <si>
    <t>Integration:</t>
  </si>
  <si>
    <t>Period 0600-1200</t>
  </si>
  <si>
    <t>INST-VAL</t>
  </si>
  <si>
    <t>INST-CUM</t>
  </si>
  <si>
    <t>PER-AVER</t>
  </si>
  <si>
    <t>INT
(interpolate)</t>
  </si>
  <si>
    <t>ITG
(integrate)</t>
  </si>
  <si>
    <t>AVG
(average)</t>
  </si>
  <si>
    <t>ACC
(accumulate)</t>
  </si>
  <si>
    <t>Use data value at or immediately after the end of the interval.</t>
  </si>
  <si>
    <t>Use the data value at the end of the interval or linearly intepolate between the data values immediately prior to and after the end of the interval.</t>
  </si>
  <si>
    <t>Use the data value at the end of the interval or linearly interpolate value between zero (at the time of the data value immediately prior to the end of the interval) and data value immediately after the of the interval.</t>
  </si>
  <si>
    <t>Subtract the (data or interpolated) value at the end of the previous interval from the (data or interpolated) value at the end of the interval.</t>
  </si>
  <si>
    <r>
      <rPr>
        <b/>
        <sz val="11"/>
        <color theme="1"/>
        <rFont val="Aptos Narrow"/>
        <family val="2"/>
        <scheme val="minor"/>
      </rPr>
      <t>1.</t>
    </r>
    <r>
      <rPr>
        <sz val="11"/>
        <color theme="1"/>
        <rFont val="Aptos Narrow"/>
        <family val="2"/>
        <scheme val="minor"/>
      </rPr>
      <t xml:space="preserve"> Compute areas of segments under curve in interval by multiplying the average of consecutive data or interpolated values by the time between them.
</t>
    </r>
    <r>
      <rPr>
        <b/>
        <sz val="11"/>
        <color theme="1"/>
        <rFont val="Aptos Narrow"/>
        <family val="2"/>
        <scheme val="minor"/>
      </rPr>
      <t>2.</t>
    </r>
    <r>
      <rPr>
        <sz val="11"/>
        <color theme="1"/>
        <rFont val="Aptos Narrow"/>
        <family val="2"/>
        <scheme val="minor"/>
      </rPr>
      <t xml:space="preserve"> Sum segment areas.</t>
    </r>
  </si>
  <si>
    <r>
      <rPr>
        <b/>
        <sz val="11"/>
        <color theme="1"/>
        <rFont val="Aptos Narrow"/>
        <family val="2"/>
        <scheme val="minor"/>
      </rPr>
      <t>1.</t>
    </r>
    <r>
      <rPr>
        <sz val="11"/>
        <color theme="1"/>
        <rFont val="Aptos Narrow"/>
        <family val="2"/>
        <scheme val="minor"/>
      </rPr>
      <t xml:space="preserve"> Compute areas of segments under curve in interval by multiplying the average of consecutive data or interpolated values by the time between them.
</t>
    </r>
    <r>
      <rPr>
        <b/>
        <sz val="11"/>
        <color theme="1"/>
        <rFont val="Aptos Narrow"/>
        <family val="2"/>
        <scheme val="minor"/>
      </rPr>
      <t>2.</t>
    </r>
    <r>
      <rPr>
        <sz val="11"/>
        <color theme="1"/>
        <rFont val="Aptos Narrow"/>
        <family val="2"/>
        <scheme val="minor"/>
      </rPr>
      <t xml:space="preserve"> Sum segment areas </t>
    </r>
    <r>
      <rPr>
        <i/>
        <sz val="11"/>
        <color theme="1"/>
        <rFont val="Aptos Narrow"/>
        <family val="2"/>
        <scheme val="minor"/>
      </rPr>
      <t>whose ending value is not less than its starting value.</t>
    </r>
  </si>
  <si>
    <r>
      <rPr>
        <b/>
        <sz val="11"/>
        <color theme="1"/>
        <rFont val="Aptos Narrow"/>
        <family val="2"/>
        <scheme val="minor"/>
      </rPr>
      <t>1.</t>
    </r>
    <r>
      <rPr>
        <sz val="11"/>
        <color theme="1"/>
        <rFont val="Aptos Narrow"/>
        <family val="2"/>
        <scheme val="minor"/>
      </rPr>
      <t xml:space="preserve"> Compute areas of segments under curve in interval by multiplying the later of consecutive data or interpolated values by the time between them.
</t>
    </r>
    <r>
      <rPr>
        <b/>
        <sz val="11"/>
        <color theme="1"/>
        <rFont val="Aptos Narrow"/>
        <family val="2"/>
        <scheme val="minor"/>
      </rPr>
      <t>2.</t>
    </r>
    <r>
      <rPr>
        <sz val="11"/>
        <color theme="1"/>
        <rFont val="Aptos Narrow"/>
        <family val="2"/>
        <scheme val="minor"/>
      </rPr>
      <t xml:space="preserve"> Sum segment areas.</t>
    </r>
  </si>
  <si>
    <r>
      <rPr>
        <b/>
        <sz val="11"/>
        <color theme="1"/>
        <rFont val="Aptos Narrow"/>
        <family val="2"/>
        <scheme val="minor"/>
      </rPr>
      <t>1.</t>
    </r>
    <r>
      <rPr>
        <sz val="11"/>
        <color theme="1"/>
        <rFont val="Aptos Narrow"/>
        <family val="2"/>
        <scheme val="minor"/>
      </rPr>
      <t xml:space="preserve"> Compute areas of segments under curve in interval.
• If the previous data value time is prior to this interval, the </t>
    </r>
    <r>
      <rPr>
        <i/>
        <sz val="11"/>
        <color theme="1"/>
        <rFont val="Aptos Narrow"/>
        <family val="2"/>
        <scheme val="minor"/>
      </rPr>
      <t>start</t>
    </r>
    <r>
      <rPr>
        <sz val="11"/>
        <color theme="1"/>
        <rFont val="Aptos Narrow"/>
        <family val="2"/>
        <scheme val="minor"/>
      </rPr>
      <t xml:space="preserve"> value is the interpolated value at the end of the previous interval, otherwise the </t>
    </r>
    <r>
      <rPr>
        <i/>
        <sz val="11"/>
        <color theme="1"/>
        <rFont val="Aptos Narrow"/>
        <family val="2"/>
        <scheme val="minor"/>
      </rPr>
      <t>start</t>
    </r>
    <r>
      <rPr>
        <sz val="11"/>
        <color theme="1"/>
        <rFont val="Aptos Narrow"/>
        <family val="2"/>
        <scheme val="minor"/>
      </rPr>
      <t xml:space="preserve"> value is zero.
• If the data value time is after this interval, the </t>
    </r>
    <r>
      <rPr>
        <i/>
        <sz val="11"/>
        <color theme="1"/>
        <rFont val="Aptos Narrow"/>
        <family val="2"/>
        <scheme val="minor"/>
      </rPr>
      <t>end</t>
    </r>
    <r>
      <rPr>
        <sz val="11"/>
        <color theme="1"/>
        <rFont val="Aptos Narrow"/>
        <family val="2"/>
        <scheme val="minor"/>
      </rPr>
      <t xml:space="preserve"> value is the interpolated value at the end of this interval, otherwise the </t>
    </r>
    <r>
      <rPr>
        <i/>
        <sz val="11"/>
        <color theme="1"/>
        <rFont val="Aptos Narrow"/>
        <family val="2"/>
        <scheme val="minor"/>
      </rPr>
      <t>end</t>
    </r>
    <r>
      <rPr>
        <sz val="11"/>
        <color theme="1"/>
        <rFont val="Aptos Narrow"/>
        <family val="2"/>
        <scheme val="minor"/>
      </rPr>
      <t xml:space="preserve"> value is the data value.
• Multiply the average of the </t>
    </r>
    <r>
      <rPr>
        <i/>
        <sz val="11"/>
        <color theme="1"/>
        <rFont val="Aptos Narrow"/>
        <family val="2"/>
        <scheme val="minor"/>
      </rPr>
      <t>start</t>
    </r>
    <r>
      <rPr>
        <sz val="11"/>
        <color theme="1"/>
        <rFont val="Aptos Narrow"/>
        <family val="2"/>
        <scheme val="minor"/>
      </rPr>
      <t xml:space="preserve"> and </t>
    </r>
    <r>
      <rPr>
        <i/>
        <sz val="11"/>
        <color theme="1"/>
        <rFont val="Aptos Narrow"/>
        <family val="2"/>
        <scheme val="minor"/>
      </rPr>
      <t>end</t>
    </r>
    <r>
      <rPr>
        <sz val="11"/>
        <color theme="1"/>
        <rFont val="Aptos Narrow"/>
        <family val="2"/>
        <scheme val="minor"/>
      </rPr>
      <t xml:space="preserve"> values by the time between them.
</t>
    </r>
    <r>
      <rPr>
        <b/>
        <sz val="11"/>
        <color theme="1"/>
        <rFont val="Aptos Narrow"/>
        <family val="2"/>
        <scheme val="minor"/>
      </rPr>
      <t>2.</t>
    </r>
    <r>
      <rPr>
        <sz val="11"/>
        <color theme="1"/>
        <rFont val="Aptos Narrow"/>
        <family val="2"/>
        <scheme val="minor"/>
      </rPr>
      <t xml:space="preserve"> Sum segment areas.</t>
    </r>
  </si>
  <si>
    <t>Sum the following:
• The first data value minus the interpolated value at the end of the previous interval (if such an interpolated value exists)
• All data values whose times are in this interval and whose previous data values times are also in this interval
• The interpolated value at the end of this interval (if such an interpolated value exists)</t>
  </si>
  <si>
    <t>Divide the integrated value by the new interval span using same time unit used in integration.</t>
  </si>
  <si>
    <r>
      <t xml:space="preserve">Subtract the (data or interpolated) value at the end of the previous interval from the (data or interpolated) value at the end of the interval, </t>
    </r>
    <r>
      <rPr>
        <i/>
        <sz val="11"/>
        <color theme="1"/>
        <rFont val="Aptos Narrow"/>
        <family val="2"/>
        <scheme val="minor"/>
      </rPr>
      <t>treating negative values as missing</t>
    </r>
    <r>
      <rPr>
        <sz val="11"/>
        <color theme="1"/>
        <rFont val="Aptos Narrow"/>
        <family val="2"/>
        <scheme val="minor"/>
      </rPr>
      <t>.</t>
    </r>
  </si>
  <si>
    <r>
      <rPr>
        <b/>
        <sz val="11"/>
        <color theme="1"/>
        <rFont val="Aptos Narrow"/>
        <family val="2"/>
        <scheme val="minor"/>
      </rPr>
      <t>NOTES:</t>
    </r>
    <r>
      <rPr>
        <sz val="11"/>
        <color theme="1"/>
        <rFont val="Aptos Narrow"/>
        <family val="2"/>
        <scheme val="minor"/>
      </rPr>
      <t xml:space="preserve">
</t>
    </r>
    <r>
      <rPr>
        <b/>
        <sz val="11"/>
        <color theme="1"/>
        <rFont val="Aptos Narrow"/>
        <family val="2"/>
        <scheme val="minor"/>
      </rPr>
      <t>1.</t>
    </r>
    <r>
      <rPr>
        <sz val="11"/>
        <color theme="1"/>
        <rFont val="Aptos Narrow"/>
        <family val="2"/>
        <scheme val="minor"/>
      </rPr>
      <t xml:space="preserve"> For ACC in PER-CUM data sets, Hecmath has bug in the integration code when processing shorter intervals into longer intervals.
</t>
    </r>
    <r>
      <rPr>
        <b/>
        <sz val="11"/>
        <color theme="1"/>
        <rFont val="Aptos Narrow"/>
        <family val="2"/>
        <scheme val="minor"/>
      </rPr>
      <t>2.</t>
    </r>
    <r>
      <rPr>
        <sz val="11"/>
        <color theme="1"/>
        <rFont val="Aptos Narrow"/>
        <family val="2"/>
        <scheme val="minor"/>
      </rPr>
      <t xml:space="preserve"> For ACC in non-PER-CUM data sets, Hecmath code divides the integrated value by the original interval time span using the same time units used in integration, which generates the average value multiplied by the factor of (new_time_span / old_time_span).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</si>
</sst>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mmm\ yyyy\,\ hh:mm"/>
    <numFmt numFmtId="165" formatCode="dd\-mmm\-yyyy\ hh:mm"/>
    <numFmt numFmtId="166" formatCode="0.000"/>
  </numFmts>
  <fonts count="6"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i/>
      <sz val="11"/>
      <color rgb="FFFF0000"/>
      <name val="Aptos Narrow"/>
      <family val="2"/>
      <scheme val="minor"/>
    </font>
    <font>
      <i/>
      <sz val="11"/>
      <color theme="1"/>
      <name val="Aptos Narrow"/>
      <family val="2"/>
      <scheme val="minor"/>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s>
  <cellStyleXfs count="1">
    <xf numFmtId="0" fontId="0" fillId="0" borderId="0"/>
  </cellStyleXfs>
  <cellXfs count="63">
    <xf numFmtId="0" fontId="0" fillId="0" borderId="0" xfId="0"/>
    <xf numFmtId="0" fontId="1" fillId="0" borderId="0" xfId="0" applyFont="1"/>
    <xf numFmtId="0" fontId="2" fillId="0" borderId="0" xfId="0" applyFont="1" applyAlignment="1">
      <alignment horizontal="right"/>
    </xf>
    <xf numFmtId="0" fontId="2" fillId="0" borderId="0" xfId="0" applyFont="1" applyAlignment="1">
      <alignment horizontal="center"/>
    </xf>
    <xf numFmtId="164" fontId="0" fillId="0" borderId="0" xfId="0" applyNumberFormat="1"/>
    <xf numFmtId="164" fontId="1" fillId="0" borderId="0" xfId="0" applyNumberFormat="1" applyFont="1"/>
    <xf numFmtId="164" fontId="3" fillId="0" borderId="0" xfId="0" applyNumberFormat="1" applyFont="1"/>
    <xf numFmtId="0" fontId="3" fillId="0" borderId="0" xfId="0" applyFont="1"/>
    <xf numFmtId="164" fontId="4" fillId="0" borderId="0" xfId="0" applyNumberFormat="1" applyFont="1"/>
    <xf numFmtId="0" fontId="4" fillId="0" borderId="0" xfId="0" applyFont="1"/>
    <xf numFmtId="0" fontId="2" fillId="0" borderId="0" xfId="0" applyFont="1"/>
    <xf numFmtId="0" fontId="0" fillId="0" borderId="0" xfId="0" applyAlignment="1">
      <alignment horizontal="left" indent="1"/>
    </xf>
    <xf numFmtId="0" fontId="2" fillId="0" borderId="0" xfId="0" applyFont="1" applyAlignment="1">
      <alignment horizontal="center"/>
    </xf>
    <xf numFmtId="165" fontId="0" fillId="0" borderId="0" xfId="0" applyNumberFormat="1"/>
    <xf numFmtId="0" fontId="0" fillId="0" borderId="0" xfId="0" applyAlignment="1">
      <alignment horizontal="right"/>
    </xf>
    <xf numFmtId="2" fontId="0" fillId="0" borderId="0" xfId="0" applyNumberFormat="1" applyAlignment="1">
      <alignment horizontal="right"/>
    </xf>
    <xf numFmtId="2" fontId="0" fillId="0" borderId="0" xfId="0" applyNumberFormat="1" applyFill="1" applyBorder="1" applyAlignment="1">
      <alignment horizontal="right"/>
    </xf>
    <xf numFmtId="0" fontId="2" fillId="0" borderId="0" xfId="0" applyFont="1" applyAlignment="1">
      <alignment horizontal="center"/>
    </xf>
    <xf numFmtId="0" fontId="2" fillId="0" borderId="0" xfId="0" applyNumberFormat="1" applyFont="1" applyAlignment="1">
      <alignment horizontal="right"/>
    </xf>
    <xf numFmtId="0" fontId="0" fillId="0" borderId="0" xfId="0" applyNumberFormat="1"/>
    <xf numFmtId="0" fontId="0" fillId="0" borderId="0" xfId="0" applyNumberFormat="1" applyAlignment="1">
      <alignment horizontal="right"/>
    </xf>
    <xf numFmtId="0" fontId="4" fillId="0" borderId="0" xfId="0" applyNumberFormat="1" applyFont="1"/>
    <xf numFmtId="0" fontId="0" fillId="0" borderId="0" xfId="0" quotePrefix="1" applyAlignment="1">
      <alignment horizontal="left"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6" fontId="0" fillId="0" borderId="0" xfId="0" applyNumberFormat="1" applyAlignment="1">
      <alignment horizontal="right"/>
    </xf>
    <xf numFmtId="0" fontId="2" fillId="0" borderId="0" xfId="0" applyFont="1" applyAlignment="1">
      <alignment horizontal="center"/>
    </xf>
    <xf numFmtId="0" fontId="2" fillId="0" borderId="0" xfId="0" applyFont="1" applyAlignment="1">
      <alignment horizontal="center" vertical="center" textRotation="90"/>
    </xf>
    <xf numFmtId="0" fontId="2" fillId="0" borderId="0" xfId="0" applyNumberFormat="1" applyFont="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0" xfId="0" applyAlignment="1">
      <alignment wrapText="1"/>
    </xf>
    <xf numFmtId="0" fontId="2" fillId="0" borderId="11" xfId="0" applyFont="1" applyBorder="1" applyAlignment="1">
      <alignment horizontal="center"/>
    </xf>
    <xf numFmtId="0" fontId="2" fillId="0" borderId="17" xfId="0" applyFont="1" applyBorder="1" applyAlignment="1">
      <alignment horizontal="center" vertical="center" textRotation="90" wrapText="1"/>
    </xf>
    <xf numFmtId="0" fontId="2" fillId="0" borderId="15" xfId="0" applyFont="1" applyBorder="1" applyAlignment="1">
      <alignment horizontal="center" vertical="center" textRotation="90"/>
    </xf>
    <xf numFmtId="0" fontId="0" fillId="0" borderId="18" xfId="0" applyBorder="1" applyAlignment="1">
      <alignment horizontal="left" vertical="center" wrapText="1" indent="1"/>
    </xf>
    <xf numFmtId="0" fontId="0" fillId="0" borderId="19" xfId="0" applyBorder="1" applyAlignment="1">
      <alignment horizontal="left" vertical="center" wrapText="1" indent="1"/>
    </xf>
    <xf numFmtId="0" fontId="0" fillId="0" borderId="20" xfId="0" applyBorder="1" applyAlignment="1">
      <alignment horizontal="left" vertical="center" wrapText="1" indent="1"/>
    </xf>
    <xf numFmtId="0" fontId="0" fillId="0" borderId="21" xfId="0" applyBorder="1" applyAlignment="1">
      <alignment horizontal="left" vertical="center" wrapText="1" indent="1"/>
    </xf>
    <xf numFmtId="0" fontId="0" fillId="0" borderId="0" xfId="0" applyBorder="1" applyAlignment="1">
      <alignment horizontal="left" vertical="center" wrapText="1" indent="1"/>
    </xf>
    <xf numFmtId="0" fontId="0" fillId="0" borderId="22" xfId="0" applyBorder="1" applyAlignment="1">
      <alignment horizontal="left" vertical="center" wrapText="1" indent="1"/>
    </xf>
    <xf numFmtId="0" fontId="0" fillId="0" borderId="23" xfId="0" applyBorder="1" applyAlignment="1">
      <alignment horizontal="left" vertical="center" wrapText="1" indent="1"/>
    </xf>
    <xf numFmtId="0" fontId="0" fillId="0" borderId="24" xfId="0" applyBorder="1" applyAlignment="1">
      <alignment horizontal="left" vertical="center" wrapText="1" indent="1"/>
    </xf>
    <xf numFmtId="0" fontId="0" fillId="0" borderId="12" xfId="0"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 xfId="0" applyBorder="1" applyAlignment="1">
      <alignment horizontal="left" vertical="center" wrapText="1" indent="1"/>
    </xf>
    <xf numFmtId="0" fontId="0" fillId="0" borderId="3" xfId="0" applyBorder="1" applyAlignment="1">
      <alignment horizontal="left" vertical="center" wrapText="1" indent="1"/>
    </xf>
    <xf numFmtId="0" fontId="0" fillId="0" borderId="2" xfId="0" applyBorder="1" applyAlignment="1">
      <alignment horizontal="left" vertical="center" wrapText="1" indent="1"/>
    </xf>
    <xf numFmtId="0" fontId="2" fillId="0" borderId="15" xfId="0" applyFont="1" applyBorder="1" applyAlignment="1">
      <alignment horizontal="center" vertical="center" textRotation="90" wrapText="1"/>
    </xf>
    <xf numFmtId="0" fontId="2" fillId="0" borderId="16" xfId="0" applyFont="1" applyBorder="1" applyAlignment="1">
      <alignment horizontal="center" vertical="center" textRotation="90"/>
    </xf>
    <xf numFmtId="0" fontId="0" fillId="0" borderId="25" xfId="0" applyBorder="1" applyAlignment="1">
      <alignment horizontal="left" vertical="center" wrapText="1" indent="1"/>
    </xf>
    <xf numFmtId="0" fontId="0" fillId="0" borderId="26" xfId="0" applyBorder="1" applyAlignment="1">
      <alignment horizontal="left" vertical="center" wrapText="1" indent="1"/>
    </xf>
    <xf numFmtId="0" fontId="0" fillId="0" borderId="27" xfId="0" applyBorder="1" applyAlignment="1">
      <alignment horizontal="left" vertical="center" wrapText="1" indent="1"/>
    </xf>
    <xf numFmtId="0" fontId="0" fillId="0" borderId="28" xfId="0" applyBorder="1" applyAlignment="1">
      <alignment horizontal="left" vertical="center" wrapText="1" indent="1"/>
    </xf>
    <xf numFmtId="0" fontId="0" fillId="0" borderId="29" xfId="0" applyBorder="1" applyAlignment="1">
      <alignment horizontal="left" vertical="center" wrapText="1" indent="1"/>
    </xf>
    <xf numFmtId="0" fontId="0" fillId="0" borderId="4" xfId="0" applyBorder="1" applyAlignment="1">
      <alignment horizontal="left" vertical="center" wrapText="1" indent="1"/>
    </xf>
    <xf numFmtId="0" fontId="0" fillId="0" borderId="10" xfId="0" applyBorder="1" applyAlignment="1">
      <alignment horizontal="left" vertical="center" wrapText="1" indent="1"/>
    </xf>
    <xf numFmtId="0" fontId="0" fillId="0" borderId="5" xfId="0" applyBorder="1" applyAlignment="1">
      <alignment horizontal="left" vertical="center" wrapText="1" indent="1"/>
    </xf>
  </cellXfs>
  <cellStyles count="1">
    <cellStyle name="Normal" xfId="0" builtinId="0"/>
  </cellStyles>
  <dxfs count="624">
    <dxf>
      <font>
        <color rgb="FFFF0000"/>
      </font>
    </dxf>
    <dxf>
      <font>
        <color rgb="FF00B05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ill>
        <patternFill>
          <bgColor theme="5" tint="0.79998168889431442"/>
        </patternFill>
      </fill>
    </dxf>
    <dxf>
      <font>
        <color rgb="FFFF0000"/>
      </font>
    </dxf>
    <dxf>
      <font>
        <color rgb="FF00B050"/>
      </font>
    </dxf>
    <dxf>
      <font>
        <color rgb="FF00B050"/>
      </font>
    </dxf>
    <dxf>
      <font>
        <color rgb="FFFF0000"/>
      </font>
    </dxf>
    <dxf>
      <fill>
        <patternFill>
          <bgColor theme="5" tint="0.79998168889431442"/>
        </patternFill>
      </fill>
    </dxf>
    <dxf>
      <font>
        <color rgb="FF00B050"/>
      </font>
    </dxf>
    <dxf>
      <fill>
        <patternFill>
          <bgColor theme="5" tint="0.79998168889431442"/>
        </patternFill>
      </fill>
    </dxf>
    <dxf>
      <font>
        <color rgb="FFFF0000"/>
      </font>
    </dxf>
    <dxf>
      <font>
        <color rgb="FFFF0000"/>
      </font>
    </dxf>
    <dxf>
      <font>
        <color rgb="FF00B050"/>
      </font>
    </dxf>
    <dxf>
      <fill>
        <patternFill>
          <bgColor theme="5" tint="0.79998168889431442"/>
        </patternFill>
      </fill>
    </dxf>
    <dxf>
      <fill>
        <patternFill>
          <bgColor theme="5" tint="0.79998168889431442"/>
        </patternFill>
      </fill>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00B050"/>
      </font>
    </dxf>
    <dxf>
      <fill>
        <patternFill>
          <bgColor theme="5" tint="0.79998168889431442"/>
        </patternFill>
      </fill>
    </dxf>
    <dxf>
      <font>
        <color rgb="FFFF0000"/>
      </font>
    </dxf>
    <dxf>
      <font>
        <color rgb="FF00B050"/>
      </font>
    </dxf>
    <dxf>
      <font>
        <color rgb="FFFF0000"/>
      </font>
    </dxf>
    <dxf>
      <fill>
        <patternFill>
          <bgColor theme="5" tint="0.79998168889431442"/>
        </patternFill>
      </fill>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FF0000"/>
      </font>
    </dxf>
    <dxf>
      <font>
        <color rgb="FF00B05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00B050"/>
      </font>
    </dxf>
    <dxf>
      <font>
        <color rgb="FFFF0000"/>
      </font>
    </dxf>
    <dxf>
      <font>
        <color rgb="FF00B050"/>
      </font>
    </dxf>
    <dxf>
      <font>
        <color rgb="FFFF0000"/>
      </font>
    </dxf>
    <dxf>
      <fill>
        <patternFill>
          <bgColor theme="5" tint="0.79998168889431442"/>
        </patternFill>
      </fill>
    </dxf>
    <dxf>
      <font>
        <color rgb="FFFF0000"/>
      </font>
    </dxf>
    <dxf>
      <font>
        <color rgb="FF00B050"/>
      </font>
    </dxf>
    <dxf>
      <fill>
        <patternFill>
          <bgColor theme="5" tint="0.79998168889431442"/>
        </patternFill>
      </fill>
    </dxf>
    <dxf>
      <font>
        <color rgb="FFFF0000"/>
      </font>
    </dxf>
    <dxf>
      <font>
        <color rgb="FF00B050"/>
      </font>
    </dxf>
    <dxf>
      <font>
        <color rgb="FFFF0000"/>
      </font>
    </dxf>
    <dxf>
      <fill>
        <patternFill>
          <bgColor theme="5" tint="0.79998168889431442"/>
        </patternFill>
      </fill>
    </dxf>
    <dxf>
      <font>
        <color rgb="FF00B050"/>
      </font>
    </dxf>
    <dxf>
      <font>
        <color rgb="FF00B050"/>
      </font>
    </dxf>
    <dxf>
      <font>
        <color rgb="FFFF0000"/>
      </font>
    </dxf>
    <dxf>
      <fill>
        <patternFill>
          <bgColor theme="5" tint="0.79998168889431442"/>
        </patternFill>
      </fill>
    </dxf>
    <dxf>
      <fill>
        <patternFill>
          <bgColor theme="5" tint="0.79998168889431442"/>
        </patternFill>
      </fill>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ill>
        <patternFill>
          <bgColor theme="5" tint="0.79998168889431442"/>
        </patternFill>
      </fill>
    </dxf>
    <dxf>
      <font>
        <color rgb="FF00B050"/>
      </font>
    </dxf>
    <dxf>
      <fill>
        <patternFill>
          <bgColor theme="5" tint="0.79998168889431442"/>
        </patternFill>
      </fill>
    </dxf>
    <dxf>
      <font>
        <color rgb="FFFF0000"/>
      </font>
    </dxf>
    <dxf>
      <font>
        <color rgb="FF00B050"/>
      </font>
    </dxf>
    <dxf>
      <fill>
        <patternFill>
          <bgColor theme="5" tint="0.79998168889431442"/>
        </patternFill>
      </fill>
    </dxf>
    <dxf>
      <font>
        <color rgb="FF00B050"/>
      </font>
    </dxf>
    <dxf>
      <font>
        <color rgb="FFFF0000"/>
      </font>
    </dxf>
    <dxf>
      <font>
        <color rgb="FF00B050"/>
      </font>
    </dxf>
    <dxf>
      <fill>
        <patternFill>
          <bgColor theme="5" tint="0.79998168889431442"/>
        </patternFill>
      </fill>
    </dxf>
    <dxf>
      <font>
        <color rgb="FFFF000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ill>
        <patternFill>
          <bgColor theme="5" tint="0.79998168889431442"/>
        </patternFill>
      </fill>
    </dxf>
    <dxf>
      <font>
        <color rgb="FF00B050"/>
      </font>
    </dxf>
    <dxf>
      <fill>
        <patternFill>
          <bgColor theme="5" tint="0.79998168889431442"/>
        </patternFill>
      </fill>
    </dxf>
    <dxf>
      <font>
        <color rgb="FFFF0000"/>
      </font>
    </dxf>
    <dxf>
      <fill>
        <patternFill>
          <bgColor theme="5" tint="0.79998168889431442"/>
        </patternFill>
      </fill>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ill>
        <patternFill>
          <bgColor theme="5" tint="0.79998168889431442"/>
        </patternFill>
      </fill>
    </dxf>
    <dxf>
      <font>
        <color rgb="FFFF0000"/>
      </font>
    </dxf>
    <dxf>
      <font>
        <color rgb="FF00B050"/>
      </font>
    </dxf>
    <dxf>
      <fill>
        <patternFill>
          <bgColor theme="5" tint="0.79998168889431442"/>
        </patternFill>
      </fill>
    </dxf>
    <dxf>
      <fill>
        <patternFill>
          <bgColor theme="5" tint="0.79998168889431442"/>
        </patternFill>
      </fill>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ill>
        <patternFill>
          <bgColor theme="5" tint="0.79998168889431442"/>
        </patternFill>
      </fill>
    </dxf>
    <dxf>
      <font>
        <color rgb="FFFF0000"/>
      </font>
    </dxf>
    <dxf>
      <font>
        <color rgb="FF00B05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FF0000"/>
      </font>
    </dxf>
    <dxf>
      <font>
        <color rgb="FF00B050"/>
      </font>
    </dxf>
    <dxf>
      <fill>
        <patternFill>
          <bgColor theme="5" tint="0.79998168889431442"/>
        </patternFill>
      </fill>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FF0000"/>
      </font>
    </dxf>
    <dxf>
      <fill>
        <patternFill>
          <bgColor theme="5" tint="0.79998168889431442"/>
        </patternFill>
      </fill>
    </dxf>
    <dxf>
      <font>
        <color rgb="FF00B050"/>
      </font>
    </dxf>
    <dxf>
      <fill>
        <patternFill>
          <bgColor theme="5" tint="0.79998168889431442"/>
        </patternFill>
      </fill>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ill>
        <patternFill>
          <bgColor theme="5" tint="0.79998168889431442"/>
        </patternFill>
      </fill>
    </dxf>
    <dxf>
      <font>
        <color rgb="FFFF0000"/>
      </font>
    </dxf>
    <dxf>
      <fill>
        <patternFill>
          <bgColor theme="5" tint="0.79998168889431442"/>
        </patternFill>
      </fill>
    </dxf>
    <dxf>
      <font>
        <color rgb="FF00B050"/>
      </font>
    </dxf>
    <dxf>
      <font>
        <color rgb="FF00B050"/>
      </font>
    </dxf>
    <dxf>
      <font>
        <color rgb="FFFF0000"/>
      </font>
    </dxf>
    <dxf>
      <fill>
        <patternFill>
          <bgColor theme="5" tint="0.79998168889431442"/>
        </patternFill>
      </fill>
    </dxf>
    <dxf>
      <font>
        <color rgb="FFFF0000"/>
      </font>
    </dxf>
    <dxf>
      <fill>
        <patternFill>
          <bgColor theme="5" tint="0.79998168889431442"/>
        </patternFill>
      </fill>
    </dxf>
    <dxf>
      <font>
        <color rgb="FF00B050"/>
      </font>
    </dxf>
    <dxf>
      <font>
        <color rgb="FFFF0000"/>
      </font>
    </dxf>
    <dxf>
      <font>
        <color rgb="FF00B050"/>
      </font>
    </dxf>
    <dxf>
      <font>
        <color rgb="FF00B050"/>
      </font>
    </dxf>
    <dxf>
      <font>
        <color rgb="FFFF0000"/>
      </font>
    </dxf>
    <dxf>
      <font>
        <color rgb="FFFF0000"/>
      </font>
    </dxf>
    <dxf>
      <font>
        <color rgb="FF00B050"/>
      </font>
    </dxf>
    <dxf>
      <fill>
        <patternFill>
          <bgColor theme="5" tint="0.79998168889431442"/>
        </patternFill>
      </fill>
    </dxf>
    <dxf>
      <font>
        <color rgb="FFFF0000"/>
      </font>
    </dxf>
    <dxf>
      <font>
        <color rgb="FF00B050"/>
      </font>
    </dxf>
    <dxf>
      <fill>
        <patternFill>
          <bgColor theme="5" tint="0.79998168889431442"/>
        </patternFill>
      </fill>
    </dxf>
    <dxf>
      <font>
        <color rgb="FFFF0000"/>
      </font>
    </dxf>
    <dxf>
      <font>
        <color rgb="FF00B050"/>
      </font>
    </dxf>
    <dxf>
      <font>
        <color rgb="FFFF0000"/>
      </font>
    </dxf>
    <dxf>
      <font>
        <color rgb="FF00B050"/>
      </font>
    </dxf>
    <dxf>
      <fill>
        <patternFill>
          <bgColor theme="5" tint="0.79998168889431442"/>
        </patternFill>
      </fill>
    </dxf>
    <dxf>
      <fill>
        <patternFill>
          <bgColor theme="5" tint="0.79998168889431442"/>
        </patternFill>
      </fill>
    </dxf>
    <dxf>
      <font>
        <color rgb="FF00B050"/>
      </font>
    </dxf>
    <dxf>
      <font>
        <color rgb="FFFF0000"/>
      </font>
    </dxf>
    <dxf>
      <fill>
        <patternFill>
          <bgColor theme="5" tint="0.79998168889431442"/>
        </patternFill>
      </fill>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ill>
        <patternFill>
          <bgColor theme="5" tint="0.79998168889431442"/>
        </patternFill>
      </fill>
    </dxf>
    <dxf>
      <font>
        <color rgb="FFFF0000"/>
      </font>
    </dxf>
    <dxf>
      <font>
        <color rgb="FF00B050"/>
      </font>
    </dxf>
    <dxf>
      <fill>
        <patternFill>
          <bgColor theme="5" tint="0.79998168889431442"/>
        </patternFill>
      </fill>
    </dxf>
    <dxf>
      <font>
        <color rgb="FFFF0000"/>
      </font>
    </dxf>
    <dxf>
      <fill>
        <patternFill>
          <bgColor theme="5" tint="0.79998168889431442"/>
        </patternFill>
      </fill>
    </dxf>
    <dxf>
      <font>
        <color rgb="FF00B050"/>
      </font>
    </dxf>
    <dxf>
      <fill>
        <patternFill>
          <bgColor theme="5" tint="0.79998168889431442"/>
        </patternFill>
      </fill>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ill>
        <patternFill>
          <bgColor theme="5" tint="0.79998168889431442"/>
        </patternFill>
      </fill>
    </dxf>
    <dxf>
      <font>
        <color rgb="FF00B050"/>
      </font>
    </dxf>
    <dxf>
      <font>
        <color rgb="FFFF0000"/>
      </font>
    </dxf>
    <dxf>
      <fill>
        <patternFill>
          <bgColor theme="5" tint="0.79998168889431442"/>
        </patternFill>
      </fill>
    </dxf>
    <dxf>
      <fill>
        <patternFill>
          <bgColor theme="5" tint="0.79998168889431442"/>
        </patternFill>
      </fill>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ill>
        <patternFill>
          <bgColor theme="5" tint="0.79998168889431442"/>
        </patternFill>
      </fill>
    </dxf>
    <dxf>
      <font>
        <color rgb="FFFF0000"/>
      </font>
    </dxf>
    <dxf>
      <font>
        <color rgb="FFFF0000"/>
      </font>
    </dxf>
    <dxf>
      <font>
        <color rgb="FF00B050"/>
      </font>
    </dxf>
    <dxf>
      <fill>
        <patternFill>
          <bgColor theme="5" tint="0.79998168889431442"/>
        </patternFill>
      </fill>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ill>
        <patternFill>
          <bgColor theme="5" tint="0.79998168889431442"/>
        </patternFill>
      </fill>
    </dxf>
    <dxf>
      <font>
        <color rgb="FFFF0000"/>
      </font>
    </dxf>
    <dxf>
      <font>
        <color rgb="FF00B050"/>
      </font>
    </dxf>
    <dxf>
      <font>
        <color rgb="FF00B050"/>
      </font>
    </dxf>
    <dxf>
      <font>
        <color rgb="FFFF0000"/>
      </font>
    </dxf>
    <dxf>
      <fill>
        <patternFill>
          <bgColor theme="5" tint="0.79998168889431442"/>
        </patternFill>
      </fill>
    </dxf>
    <dxf>
      <font>
        <color rgb="FF00B050"/>
      </font>
    </dxf>
    <dxf>
      <fill>
        <patternFill>
          <bgColor theme="5" tint="0.79998168889431442"/>
        </patternFill>
      </fill>
    </dxf>
    <dxf>
      <font>
        <color rgb="FFFF0000"/>
      </font>
    </dxf>
    <dxf>
      <font>
        <color rgb="FFFF0000"/>
      </font>
    </dxf>
    <dxf>
      <font>
        <color rgb="FF00B050"/>
      </font>
    </dxf>
    <dxf>
      <fill>
        <patternFill>
          <bgColor theme="5" tint="0.79998168889431442"/>
        </patternFill>
      </fill>
    </dxf>
    <dxf>
      <fill>
        <patternFill>
          <bgColor theme="5" tint="0.79998168889431442"/>
        </patternFill>
      </fill>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00B050"/>
      </font>
    </dxf>
    <dxf>
      <fill>
        <patternFill>
          <bgColor theme="5" tint="0.79998168889431442"/>
        </patternFill>
      </fill>
    </dxf>
    <dxf>
      <font>
        <color rgb="FFFF0000"/>
      </font>
    </dxf>
    <dxf>
      <font>
        <color rgb="FF00B050"/>
      </font>
    </dxf>
    <dxf>
      <font>
        <color rgb="FFFF0000"/>
      </font>
    </dxf>
    <dxf>
      <fill>
        <patternFill>
          <bgColor theme="5" tint="0.79998168889431442"/>
        </patternFill>
      </fill>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FF0000"/>
      </font>
    </dxf>
    <dxf>
      <font>
        <color rgb="FF00B05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00B050"/>
      </font>
    </dxf>
    <dxf>
      <font>
        <color rgb="FFFF0000"/>
      </font>
    </dxf>
    <dxf>
      <font>
        <color rgb="FF00B050"/>
      </font>
    </dxf>
    <dxf>
      <font>
        <color rgb="FFFF0000"/>
      </font>
    </dxf>
    <dxf>
      <fill>
        <patternFill>
          <bgColor theme="5" tint="0.79998168889431442"/>
        </patternFill>
      </fill>
    </dxf>
    <dxf>
      <font>
        <color rgb="FFFF0000"/>
      </font>
    </dxf>
    <dxf>
      <font>
        <color rgb="FF00B050"/>
      </font>
    </dxf>
    <dxf>
      <fill>
        <patternFill>
          <bgColor theme="5" tint="0.79998168889431442"/>
        </patternFill>
      </fill>
    </dxf>
    <dxf>
      <font>
        <color rgb="FFFF0000"/>
      </font>
    </dxf>
    <dxf>
      <font>
        <color rgb="FF00B050"/>
      </font>
    </dxf>
    <dxf>
      <font>
        <color rgb="FFFF0000"/>
      </font>
    </dxf>
    <dxf>
      <fill>
        <patternFill>
          <bgColor theme="5" tint="0.79998168889431442"/>
        </patternFill>
      </fill>
    </dxf>
    <dxf>
      <font>
        <color rgb="FF00B050"/>
      </font>
    </dxf>
    <dxf>
      <font>
        <color rgb="FF00B050"/>
      </font>
    </dxf>
    <dxf>
      <font>
        <color rgb="FFFF0000"/>
      </font>
    </dxf>
    <dxf>
      <fill>
        <patternFill>
          <bgColor theme="5" tint="0.79998168889431442"/>
        </patternFill>
      </fill>
    </dxf>
    <dxf>
      <fill>
        <patternFill>
          <bgColor theme="5" tint="0.79998168889431442"/>
        </patternFill>
      </fill>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ill>
        <patternFill>
          <bgColor theme="5" tint="0.79998168889431442"/>
        </patternFill>
      </fill>
    </dxf>
    <dxf>
      <font>
        <color rgb="FF00B050"/>
      </font>
    </dxf>
    <dxf>
      <fill>
        <patternFill>
          <bgColor theme="5" tint="0.79998168889431442"/>
        </patternFill>
      </fill>
    </dxf>
    <dxf>
      <font>
        <color rgb="FFFF0000"/>
      </font>
    </dxf>
    <dxf>
      <font>
        <color rgb="FF00B050"/>
      </font>
    </dxf>
    <dxf>
      <fill>
        <patternFill>
          <bgColor theme="5" tint="0.79998168889431442"/>
        </patternFill>
      </fill>
    </dxf>
    <dxf>
      <font>
        <color rgb="FF00B050"/>
      </font>
    </dxf>
    <dxf>
      <font>
        <color rgb="FFFF0000"/>
      </font>
    </dxf>
    <dxf>
      <font>
        <color rgb="FF00B050"/>
      </font>
    </dxf>
    <dxf>
      <fill>
        <patternFill>
          <bgColor theme="5" tint="0.79998168889431442"/>
        </patternFill>
      </fill>
    </dxf>
    <dxf>
      <font>
        <color rgb="FFFF000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ill>
        <patternFill>
          <bgColor theme="5" tint="0.79998168889431442"/>
        </patternFill>
      </fill>
    </dxf>
    <dxf>
      <font>
        <color rgb="FF00B050"/>
      </font>
    </dxf>
    <dxf>
      <fill>
        <patternFill>
          <bgColor theme="5" tint="0.79998168889431442"/>
        </patternFill>
      </fill>
    </dxf>
    <dxf>
      <font>
        <color rgb="FFFF0000"/>
      </font>
    </dxf>
    <dxf>
      <fill>
        <patternFill>
          <bgColor theme="5" tint="0.79998168889431442"/>
        </patternFill>
      </fill>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ill>
        <patternFill>
          <bgColor theme="5" tint="0.79998168889431442"/>
        </patternFill>
      </fill>
    </dxf>
    <dxf>
      <font>
        <color rgb="FFFF0000"/>
      </font>
    </dxf>
    <dxf>
      <font>
        <color rgb="FF00B050"/>
      </font>
    </dxf>
    <dxf>
      <fill>
        <patternFill>
          <bgColor theme="5" tint="0.79998168889431442"/>
        </patternFill>
      </fill>
    </dxf>
    <dxf>
      <fill>
        <patternFill>
          <bgColor theme="5" tint="0.79998168889431442"/>
        </patternFill>
      </fill>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ill>
        <patternFill>
          <bgColor theme="5" tint="0.79998168889431442"/>
        </patternFill>
      </fill>
    </dxf>
    <dxf>
      <font>
        <color rgb="FFFF0000"/>
      </font>
    </dxf>
    <dxf>
      <font>
        <color rgb="FF00B050"/>
      </font>
    </dxf>
    <dxf>
      <font>
        <color rgb="FF00B050"/>
      </font>
    </dxf>
    <dxf>
      <font>
        <color rgb="FFFF0000"/>
      </font>
    </dxf>
    <dxf>
      <fill>
        <patternFill>
          <bgColor theme="5" tint="0.79998168889431442"/>
        </patternFill>
      </fill>
    </dxf>
    <dxf>
      <font>
        <color rgb="FF00B050"/>
      </font>
    </dxf>
    <dxf>
      <fill>
        <patternFill>
          <bgColor theme="5" tint="0.79998168889431442"/>
        </patternFill>
      </fill>
    </dxf>
    <dxf>
      <font>
        <color rgb="FFFF0000"/>
      </font>
    </dxf>
    <dxf>
      <font>
        <color rgb="FFFF0000"/>
      </font>
    </dxf>
    <dxf>
      <font>
        <color rgb="FF00B050"/>
      </font>
    </dxf>
    <dxf>
      <fill>
        <patternFill>
          <bgColor theme="5" tint="0.79998168889431442"/>
        </patternFill>
      </fill>
    </dxf>
    <dxf>
      <fill>
        <patternFill>
          <bgColor theme="5" tint="0.79998168889431442"/>
        </patternFill>
      </fill>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00B050"/>
      </font>
    </dxf>
    <dxf>
      <fill>
        <patternFill>
          <bgColor theme="5" tint="0.79998168889431442"/>
        </patternFill>
      </fill>
    </dxf>
    <dxf>
      <font>
        <color rgb="FFFF0000"/>
      </font>
    </dxf>
    <dxf>
      <font>
        <color rgb="FF00B050"/>
      </font>
    </dxf>
    <dxf>
      <font>
        <color rgb="FFFF0000"/>
      </font>
    </dxf>
    <dxf>
      <fill>
        <patternFill>
          <bgColor theme="5" tint="0.79998168889431442"/>
        </patternFill>
      </fill>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FF0000"/>
      </font>
    </dxf>
    <dxf>
      <font>
        <color rgb="FF00B05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00B050"/>
      </font>
    </dxf>
    <dxf>
      <font>
        <color rgb="FFFF0000"/>
      </font>
    </dxf>
    <dxf>
      <font>
        <color rgb="FF00B050"/>
      </font>
    </dxf>
    <dxf>
      <font>
        <color rgb="FFFF0000"/>
      </font>
    </dxf>
    <dxf>
      <fill>
        <patternFill>
          <bgColor theme="5" tint="0.79998168889431442"/>
        </patternFill>
      </fill>
    </dxf>
    <dxf>
      <font>
        <color rgb="FFFF0000"/>
      </font>
    </dxf>
    <dxf>
      <font>
        <color rgb="FF00B050"/>
      </font>
    </dxf>
    <dxf>
      <fill>
        <patternFill>
          <bgColor theme="5" tint="0.79998168889431442"/>
        </patternFill>
      </fill>
    </dxf>
    <dxf>
      <font>
        <color rgb="FFFF0000"/>
      </font>
    </dxf>
    <dxf>
      <font>
        <color rgb="FF00B050"/>
      </font>
    </dxf>
    <dxf>
      <font>
        <color rgb="FFFF0000"/>
      </font>
    </dxf>
    <dxf>
      <fill>
        <patternFill>
          <bgColor theme="5" tint="0.79998168889431442"/>
        </patternFill>
      </fill>
    </dxf>
    <dxf>
      <font>
        <color rgb="FF00B050"/>
      </font>
    </dxf>
    <dxf>
      <font>
        <color rgb="FF00B050"/>
      </font>
    </dxf>
    <dxf>
      <font>
        <color rgb="FFFF0000"/>
      </font>
    </dxf>
    <dxf>
      <fill>
        <patternFill>
          <bgColor theme="5" tint="0.79998168889431442"/>
        </patternFill>
      </fill>
    </dxf>
    <dxf>
      <fill>
        <patternFill>
          <bgColor theme="5" tint="0.79998168889431442"/>
        </patternFill>
      </fill>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ill>
        <patternFill>
          <bgColor theme="5" tint="0.79998168889431442"/>
        </patternFill>
      </fill>
    </dxf>
    <dxf>
      <font>
        <color rgb="FF00B050"/>
      </font>
    </dxf>
    <dxf>
      <fill>
        <patternFill>
          <bgColor theme="5" tint="0.79998168889431442"/>
        </patternFill>
      </fill>
    </dxf>
    <dxf>
      <font>
        <color rgb="FFFF0000"/>
      </font>
    </dxf>
    <dxf>
      <font>
        <color rgb="FF00B050"/>
      </font>
    </dxf>
    <dxf>
      <fill>
        <patternFill>
          <bgColor theme="5" tint="0.79998168889431442"/>
        </patternFill>
      </fill>
    </dxf>
    <dxf>
      <font>
        <color rgb="FF00B050"/>
      </font>
    </dxf>
    <dxf>
      <font>
        <color rgb="FFFF0000"/>
      </font>
    </dxf>
    <dxf>
      <font>
        <color rgb="FF00B050"/>
      </font>
    </dxf>
    <dxf>
      <fill>
        <patternFill>
          <bgColor theme="5" tint="0.79998168889431442"/>
        </patternFill>
      </fill>
    </dxf>
    <dxf>
      <font>
        <color rgb="FFFF000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ill>
        <patternFill>
          <bgColor theme="5" tint="0.79998168889431442"/>
        </patternFill>
      </fill>
    </dxf>
    <dxf>
      <font>
        <color rgb="FF00B050"/>
      </font>
    </dxf>
    <dxf>
      <fill>
        <patternFill>
          <bgColor theme="5" tint="0.79998168889431442"/>
        </patternFill>
      </fill>
    </dxf>
    <dxf>
      <font>
        <color rgb="FFFF0000"/>
      </font>
    </dxf>
    <dxf>
      <fill>
        <patternFill>
          <bgColor theme="5" tint="0.79998168889431442"/>
        </patternFill>
      </fill>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ill>
        <patternFill>
          <bgColor theme="5" tint="0.79998168889431442"/>
        </patternFill>
      </fill>
    </dxf>
    <dxf>
      <font>
        <color rgb="FFFF0000"/>
      </font>
    </dxf>
    <dxf>
      <font>
        <color rgb="FF00B050"/>
      </font>
    </dxf>
    <dxf>
      <fill>
        <patternFill>
          <bgColor theme="5" tint="0.79998168889431442"/>
        </patternFill>
      </fill>
    </dxf>
    <dxf>
      <fill>
        <patternFill>
          <bgColor theme="5" tint="0.79998168889431442"/>
        </patternFill>
      </fill>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ill>
        <patternFill>
          <bgColor theme="5" tint="0.79998168889431442"/>
        </patternFill>
      </fill>
    </dxf>
    <dxf>
      <font>
        <color rgb="FF00B050"/>
      </font>
    </dxf>
    <dxf>
      <font>
        <color rgb="FFFF0000"/>
      </font>
    </dxf>
    <dxf>
      <fill>
        <patternFill>
          <bgColor theme="5" tint="0.79998168889431442"/>
        </patternFill>
      </fill>
    </dxf>
    <dxf>
      <font>
        <color rgb="FF00B050"/>
      </font>
    </dxf>
    <dxf>
      <font>
        <color rgb="FFFF0000"/>
      </font>
    </dxf>
    <dxf>
      <font>
        <color rgb="FFFF000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DataType: Total</a:t>
            </a:r>
          </a:p>
          <a:p>
            <a:pPr>
              <a:defRPr/>
            </a:pPr>
            <a:r>
              <a:rPr lang="en-US"/>
              <a:t>Interval:</a:t>
            </a:r>
            <a:r>
              <a:rPr lang="en-US" baseline="0"/>
              <a:t> 1Hour</a:t>
            </a:r>
          </a:p>
          <a:p>
            <a:pPr>
              <a:defRPr/>
            </a:pPr>
            <a:r>
              <a:rPr lang="en-US" baseline="0"/>
              <a:t>Offset: 0 Minutes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Details!$B$8:$B$19</c:f>
              <c:numCache>
                <c:formatCode>dd\ mmm\ yyyy\,\ hh:mm</c:formatCode>
                <c:ptCount val="12"/>
                <c:pt idx="0">
                  <c:v>45689.250011574077</c:v>
                </c:pt>
                <c:pt idx="1">
                  <c:v>45689.291666666664</c:v>
                </c:pt>
                <c:pt idx="2">
                  <c:v>45689.291678240741</c:v>
                </c:pt>
                <c:pt idx="3">
                  <c:v>45689.333333333328</c:v>
                </c:pt>
                <c:pt idx="4">
                  <c:v>45689.333344907405</c:v>
                </c:pt>
                <c:pt idx="5">
                  <c:v>45689.374999999993</c:v>
                </c:pt>
                <c:pt idx="6">
                  <c:v>45689.37501157407</c:v>
                </c:pt>
                <c:pt idx="7">
                  <c:v>45689.416666666657</c:v>
                </c:pt>
                <c:pt idx="8">
                  <c:v>45689.416678240734</c:v>
                </c:pt>
                <c:pt idx="9">
                  <c:v>45689.458333333321</c:v>
                </c:pt>
                <c:pt idx="10">
                  <c:v>45689.458344907398</c:v>
                </c:pt>
                <c:pt idx="11">
                  <c:v>45689.499999999985</c:v>
                </c:pt>
              </c:numCache>
            </c:numRef>
          </c:xVal>
          <c:yVal>
            <c:numRef>
              <c:f>Details!$C$8:$C$19</c:f>
              <c:numCache>
                <c:formatCode>General</c:formatCode>
                <c:ptCount val="12"/>
                <c:pt idx="0">
                  <c:v>0</c:v>
                </c:pt>
                <c:pt idx="1">
                  <c:v>106</c:v>
                </c:pt>
                <c:pt idx="2">
                  <c:v>0</c:v>
                </c:pt>
                <c:pt idx="3">
                  <c:v>107</c:v>
                </c:pt>
                <c:pt idx="4">
                  <c:v>0</c:v>
                </c:pt>
                <c:pt idx="5">
                  <c:v>108</c:v>
                </c:pt>
                <c:pt idx="6">
                  <c:v>0</c:v>
                </c:pt>
                <c:pt idx="7">
                  <c:v>109</c:v>
                </c:pt>
                <c:pt idx="8">
                  <c:v>0</c:v>
                </c:pt>
                <c:pt idx="9">
                  <c:v>110</c:v>
                </c:pt>
                <c:pt idx="10">
                  <c:v>0</c:v>
                </c:pt>
                <c:pt idx="11">
                  <c:v>111</c:v>
                </c:pt>
              </c:numCache>
            </c:numRef>
          </c:yVal>
          <c:smooth val="0"/>
          <c:extLst>
            <c:ext xmlns:c16="http://schemas.microsoft.com/office/drawing/2014/chart" uri="{C3380CC4-5D6E-409C-BE32-E72D297353CC}">
              <c16:uniqueId val="{00000000-83C1-4A47-B549-8E2145EC04A7}"/>
            </c:ext>
          </c:extLst>
        </c:ser>
        <c:dLbls>
          <c:showLegendKey val="0"/>
          <c:showVal val="0"/>
          <c:showCatName val="0"/>
          <c:showSerName val="0"/>
          <c:showPercent val="0"/>
          <c:showBubbleSize val="0"/>
        </c:dLbls>
        <c:axId val="536260895"/>
        <c:axId val="536261855"/>
      </c:scatterChart>
      <c:valAx>
        <c:axId val="536260895"/>
        <c:scaling>
          <c:orientation val="minMax"/>
          <c:max val="45689.5"/>
          <c:min val="45689.25"/>
        </c:scaling>
        <c:delete val="0"/>
        <c:axPos val="b"/>
        <c:majorGridlines>
          <c:spPr>
            <a:ln w="9525" cap="flat" cmpd="sng" algn="ctr">
              <a:solidFill>
                <a:schemeClr val="tx1">
                  <a:lumMod val="15000"/>
                  <a:lumOff val="85000"/>
                </a:schemeClr>
              </a:solidFill>
              <a:round/>
            </a:ln>
            <a:effectLst/>
          </c:spPr>
        </c:majorGridlines>
        <c:numFmt formatCode="dd\ mmm\ yyyy\,\ h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61855"/>
        <c:crosses val="autoZero"/>
        <c:crossBetween val="midCat"/>
        <c:majorUnit val="4.1666660000000015E-2"/>
      </c:valAx>
      <c:valAx>
        <c:axId val="53626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60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DataType: Total</a:t>
            </a:r>
          </a:p>
          <a:p>
            <a:pPr>
              <a:defRPr/>
            </a:pPr>
            <a:r>
              <a:rPr lang="en-US"/>
              <a:t>Interval:</a:t>
            </a:r>
            <a:r>
              <a:rPr lang="en-US" baseline="0"/>
              <a:t> 1Hour</a:t>
            </a:r>
          </a:p>
          <a:p>
            <a:pPr>
              <a:defRPr/>
            </a:pPr>
            <a:r>
              <a:rPr lang="en-US" baseline="0"/>
              <a:t>Offset: 10 Minutes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Details!$B$50:$B$63</c:f>
              <c:numCache>
                <c:formatCode>dd\ mmm\ yyyy\,\ hh:mm</c:formatCode>
                <c:ptCount val="14"/>
                <c:pt idx="0">
                  <c:v>45689.25</c:v>
                </c:pt>
                <c:pt idx="1">
                  <c:v>45689.256944444445</c:v>
                </c:pt>
                <c:pt idx="2">
                  <c:v>45689.256956018522</c:v>
                </c:pt>
                <c:pt idx="3">
                  <c:v>45689.298611111109</c:v>
                </c:pt>
                <c:pt idx="4">
                  <c:v>45689.298622685186</c:v>
                </c:pt>
                <c:pt idx="5">
                  <c:v>45689.340277777774</c:v>
                </c:pt>
                <c:pt idx="6">
                  <c:v>45689.340289351851</c:v>
                </c:pt>
                <c:pt idx="7">
                  <c:v>45689.381944444438</c:v>
                </c:pt>
                <c:pt idx="8">
                  <c:v>45689.381956018515</c:v>
                </c:pt>
                <c:pt idx="9">
                  <c:v>45689.423611111102</c:v>
                </c:pt>
                <c:pt idx="10">
                  <c:v>45689.423622685179</c:v>
                </c:pt>
                <c:pt idx="11">
                  <c:v>45689.465277777766</c:v>
                </c:pt>
                <c:pt idx="12">
                  <c:v>45689.465289351843</c:v>
                </c:pt>
                <c:pt idx="13">
                  <c:v>45689.506944444431</c:v>
                </c:pt>
              </c:numCache>
            </c:numRef>
          </c:xVal>
          <c:yVal>
            <c:numRef>
              <c:f>Details!$C$50:$C$63</c:f>
              <c:numCache>
                <c:formatCode>General</c:formatCode>
                <c:ptCount val="14"/>
                <c:pt idx="0">
                  <c:v>87.5</c:v>
                </c:pt>
                <c:pt idx="1">
                  <c:v>105</c:v>
                </c:pt>
                <c:pt idx="2">
                  <c:v>0</c:v>
                </c:pt>
                <c:pt idx="3">
                  <c:v>106</c:v>
                </c:pt>
                <c:pt idx="4">
                  <c:v>0</c:v>
                </c:pt>
                <c:pt idx="5">
                  <c:v>107</c:v>
                </c:pt>
                <c:pt idx="6">
                  <c:v>0</c:v>
                </c:pt>
                <c:pt idx="7">
                  <c:v>108</c:v>
                </c:pt>
                <c:pt idx="8">
                  <c:v>0</c:v>
                </c:pt>
                <c:pt idx="9">
                  <c:v>109</c:v>
                </c:pt>
                <c:pt idx="10">
                  <c:v>0</c:v>
                </c:pt>
                <c:pt idx="11">
                  <c:v>110</c:v>
                </c:pt>
                <c:pt idx="12">
                  <c:v>0</c:v>
                </c:pt>
                <c:pt idx="13">
                  <c:v>111</c:v>
                </c:pt>
              </c:numCache>
            </c:numRef>
          </c:yVal>
          <c:smooth val="0"/>
          <c:extLst>
            <c:ext xmlns:c16="http://schemas.microsoft.com/office/drawing/2014/chart" uri="{C3380CC4-5D6E-409C-BE32-E72D297353CC}">
              <c16:uniqueId val="{00000000-2BA2-44A8-8F5F-48ABFD3B6912}"/>
            </c:ext>
          </c:extLst>
        </c:ser>
        <c:dLbls>
          <c:showLegendKey val="0"/>
          <c:showVal val="0"/>
          <c:showCatName val="0"/>
          <c:showSerName val="0"/>
          <c:showPercent val="0"/>
          <c:showBubbleSize val="0"/>
        </c:dLbls>
        <c:axId val="536260895"/>
        <c:axId val="536261855"/>
      </c:scatterChart>
      <c:valAx>
        <c:axId val="536260895"/>
        <c:scaling>
          <c:orientation val="minMax"/>
          <c:max val="45689.541666666664"/>
          <c:min val="45689.25"/>
        </c:scaling>
        <c:delete val="0"/>
        <c:axPos val="b"/>
        <c:majorGridlines>
          <c:spPr>
            <a:ln w="9525" cap="flat" cmpd="sng" algn="ctr">
              <a:solidFill>
                <a:schemeClr val="tx1">
                  <a:lumMod val="15000"/>
                  <a:lumOff val="85000"/>
                </a:schemeClr>
              </a:solidFill>
              <a:round/>
            </a:ln>
            <a:effectLst/>
          </c:spPr>
        </c:majorGridlines>
        <c:numFmt formatCode="dd\ mmm\ yyyy\,\ h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61855"/>
        <c:crosses val="autoZero"/>
        <c:crossBetween val="midCat"/>
        <c:majorUnit val="4.1666660000000015E-2"/>
      </c:valAx>
      <c:valAx>
        <c:axId val="53626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60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600074</xdr:colOff>
      <xdr:row>1</xdr:row>
      <xdr:rowOff>9525</xdr:rowOff>
    </xdr:from>
    <xdr:to>
      <xdr:col>12</xdr:col>
      <xdr:colOff>590550</xdr:colOff>
      <xdr:row>31</xdr:row>
      <xdr:rowOff>152400</xdr:rowOff>
    </xdr:to>
    <xdr:graphicFrame macro="">
      <xdr:nvGraphicFramePr>
        <xdr:cNvPr id="2" name="Chart 1">
          <a:extLst>
            <a:ext uri="{FF2B5EF4-FFF2-40B4-BE49-F238E27FC236}">
              <a16:creationId xmlns:a16="http://schemas.microsoft.com/office/drawing/2014/main" id="{D68E599C-E82C-0661-B59B-30BBF9BAB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44</xdr:row>
      <xdr:rowOff>180975</xdr:rowOff>
    </xdr:from>
    <xdr:to>
      <xdr:col>12</xdr:col>
      <xdr:colOff>600075</xdr:colOff>
      <xdr:row>75</xdr:row>
      <xdr:rowOff>171450</xdr:rowOff>
    </xdr:to>
    <xdr:graphicFrame macro="">
      <xdr:nvGraphicFramePr>
        <xdr:cNvPr id="3" name="Chart 2">
          <a:extLst>
            <a:ext uri="{FF2B5EF4-FFF2-40B4-BE49-F238E27FC236}">
              <a16:creationId xmlns:a16="http://schemas.microsoft.com/office/drawing/2014/main" id="{B46B8151-09F0-4B73-B307-1D2E6AF71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43CFD-4FD3-4F22-AB90-9276BD5FC862}">
  <sheetPr codeName="Sheet1"/>
  <dimension ref="A1:AQ123"/>
  <sheetViews>
    <sheetView tabSelected="1" zoomScaleNormal="100" workbookViewId="0">
      <selection activeCell="AO3" sqref="AO1:AQ1048576"/>
    </sheetView>
  </sheetViews>
  <sheetFormatPr defaultRowHeight="15" x14ac:dyDescent="0.25"/>
  <cols>
    <col min="2" max="2" width="18.5703125" customWidth="1"/>
    <col min="3" max="3" width="9.140625" style="14" customWidth="1"/>
    <col min="5" max="5" width="16.7109375" customWidth="1"/>
    <col min="6" max="6" width="7.42578125" style="14" customWidth="1"/>
    <col min="7" max="7" width="9.85546875" style="14" hidden="1" customWidth="1"/>
    <col min="8" max="8" width="9" style="14" customWidth="1"/>
    <col min="9" max="9" width="9.140625" customWidth="1"/>
    <col min="10" max="10" width="16.7109375" customWidth="1"/>
    <col min="11" max="11" width="9.140625" style="14" customWidth="1"/>
    <col min="12" max="12" width="9.85546875" style="14" hidden="1" customWidth="1"/>
    <col min="13" max="13" width="9" style="14" customWidth="1"/>
    <col min="14" max="14" width="9.140625" customWidth="1"/>
    <col min="15" max="15" width="16.7109375" customWidth="1"/>
    <col min="16" max="16" width="9.140625" style="14" customWidth="1"/>
    <col min="17" max="17" width="9.85546875" style="14" hidden="1" customWidth="1"/>
    <col min="18" max="18" width="9" style="14" customWidth="1"/>
    <col min="19" max="19" width="9.140625" customWidth="1"/>
    <col min="20" max="20" width="16.7109375" customWidth="1"/>
    <col min="21" max="21" width="9.140625" style="20" customWidth="1"/>
    <col min="22" max="22" width="9.85546875" style="20" hidden="1" customWidth="1"/>
    <col min="23" max="23" width="9" style="20" customWidth="1"/>
    <col min="24" max="24" width="9.140625" customWidth="1"/>
    <col min="25" max="25" width="16.7109375" bestFit="1" customWidth="1"/>
    <col min="26" max="26" width="9.140625" style="14" customWidth="1"/>
    <col min="27" max="27" width="9.85546875" style="14" hidden="1" customWidth="1"/>
    <col min="28" max="28" width="9" style="14" bestFit="1" customWidth="1"/>
    <col min="30" max="30" width="16.7109375" bestFit="1" customWidth="1"/>
    <col min="31" max="31" width="9.140625" style="14" customWidth="1"/>
    <col min="32" max="32" width="9.85546875" style="14" hidden="1" customWidth="1"/>
    <col min="33" max="33" width="9" style="14" bestFit="1" customWidth="1"/>
    <col min="35" max="35" width="16.7109375" bestFit="1" customWidth="1"/>
    <col min="36" max="36" width="9.140625" style="14" customWidth="1"/>
    <col min="37" max="37" width="9.85546875" style="14" hidden="1" customWidth="1"/>
    <col min="38" max="38" width="9" style="14" bestFit="1" customWidth="1"/>
    <col min="40" max="40" width="16.7109375" bestFit="1" customWidth="1"/>
    <col min="41" max="41" width="9.140625" style="20" customWidth="1"/>
    <col min="42" max="42" width="12" style="19" hidden="1" customWidth="1"/>
    <col min="43" max="43" width="9.140625" style="19"/>
  </cols>
  <sheetData>
    <row r="1" spans="1:43" x14ac:dyDescent="0.25">
      <c r="E1" s="30" t="s">
        <v>12</v>
      </c>
      <c r="F1" s="30"/>
      <c r="G1" s="30"/>
      <c r="H1" s="30"/>
      <c r="I1" s="30"/>
      <c r="J1" s="30"/>
      <c r="K1" s="30"/>
      <c r="L1" s="30"/>
      <c r="M1" s="30"/>
      <c r="N1" s="30"/>
      <c r="O1" s="30"/>
      <c r="P1" s="30"/>
      <c r="Q1" s="30"/>
      <c r="R1" s="30"/>
      <c r="S1" s="30"/>
      <c r="T1" s="30"/>
      <c r="U1" s="30"/>
      <c r="V1" s="30"/>
      <c r="W1" s="30"/>
      <c r="Y1" s="30" t="s">
        <v>13</v>
      </c>
      <c r="Z1" s="30"/>
      <c r="AA1" s="30"/>
      <c r="AB1" s="30"/>
      <c r="AC1" s="30"/>
      <c r="AD1" s="30"/>
      <c r="AE1" s="30"/>
      <c r="AF1" s="30"/>
      <c r="AG1" s="30"/>
      <c r="AH1" s="30"/>
      <c r="AI1" s="30"/>
      <c r="AJ1" s="30"/>
      <c r="AK1" s="30"/>
      <c r="AL1" s="30"/>
      <c r="AM1" s="30"/>
      <c r="AN1" s="30"/>
      <c r="AO1" s="30"/>
      <c r="AP1" s="30"/>
      <c r="AQ1" s="30"/>
    </row>
    <row r="2" spans="1:43" x14ac:dyDescent="0.25">
      <c r="B2" s="30" t="s">
        <v>7</v>
      </c>
      <c r="C2" s="30"/>
      <c r="D2" s="3"/>
      <c r="F2" s="30" t="s">
        <v>3</v>
      </c>
      <c r="G2" s="30"/>
      <c r="H2" s="30"/>
      <c r="K2" s="30" t="s">
        <v>1</v>
      </c>
      <c r="L2" s="30"/>
      <c r="M2" s="30"/>
      <c r="P2" s="30" t="s">
        <v>0</v>
      </c>
      <c r="Q2" s="30"/>
      <c r="R2" s="30"/>
      <c r="U2" s="32" t="s">
        <v>2</v>
      </c>
      <c r="V2" s="32"/>
      <c r="W2" s="32"/>
      <c r="Z2" s="30" t="s">
        <v>3</v>
      </c>
      <c r="AA2" s="30"/>
      <c r="AB2" s="30"/>
      <c r="AC2" s="12"/>
      <c r="AE2" s="30" t="s">
        <v>1</v>
      </c>
      <c r="AF2" s="30"/>
      <c r="AG2" s="30"/>
      <c r="AH2" s="12"/>
      <c r="AJ2" s="30" t="s">
        <v>0</v>
      </c>
      <c r="AK2" s="30"/>
      <c r="AL2" s="30"/>
      <c r="AO2" s="32" t="s">
        <v>2</v>
      </c>
      <c r="AP2" s="32"/>
      <c r="AQ2" s="32"/>
    </row>
    <row r="3" spans="1:43" x14ac:dyDescent="0.25">
      <c r="B3" s="12"/>
      <c r="C3" s="12"/>
      <c r="D3" s="12"/>
      <c r="E3" s="12"/>
      <c r="F3" s="2" t="s">
        <v>14</v>
      </c>
      <c r="G3" s="2" t="s">
        <v>6</v>
      </c>
      <c r="H3" s="2" t="s">
        <v>15</v>
      </c>
      <c r="J3" s="12"/>
      <c r="K3" s="2" t="s">
        <v>14</v>
      </c>
      <c r="L3" s="2" t="s">
        <v>6</v>
      </c>
      <c r="M3" s="2" t="s">
        <v>15</v>
      </c>
      <c r="O3" s="12"/>
      <c r="P3" s="2" t="s">
        <v>14</v>
      </c>
      <c r="Q3" s="2" t="s">
        <v>6</v>
      </c>
      <c r="R3" s="2" t="s">
        <v>15</v>
      </c>
      <c r="T3" s="12"/>
      <c r="U3" s="18" t="s">
        <v>14</v>
      </c>
      <c r="V3" s="18" t="s">
        <v>6</v>
      </c>
      <c r="W3" s="18" t="s">
        <v>15</v>
      </c>
      <c r="Y3" s="12"/>
      <c r="Z3" s="2" t="s">
        <v>14</v>
      </c>
      <c r="AA3" s="2" t="s">
        <v>6</v>
      </c>
      <c r="AB3" s="2" t="s">
        <v>15</v>
      </c>
      <c r="AD3" s="12"/>
      <c r="AE3" s="2" t="s">
        <v>14</v>
      </c>
      <c r="AF3" s="2" t="s">
        <v>6</v>
      </c>
      <c r="AG3" s="2" t="s">
        <v>15</v>
      </c>
      <c r="AI3" s="12"/>
      <c r="AJ3" s="2" t="s">
        <v>14</v>
      </c>
      <c r="AK3" s="2" t="s">
        <v>6</v>
      </c>
      <c r="AL3" s="2" t="s">
        <v>15</v>
      </c>
      <c r="AN3" s="12"/>
      <c r="AO3" s="18" t="s">
        <v>14</v>
      </c>
      <c r="AP3" s="18" t="s">
        <v>6</v>
      </c>
      <c r="AQ3" s="18" t="s">
        <v>15</v>
      </c>
    </row>
    <row r="4" spans="1:43" x14ac:dyDescent="0.25">
      <c r="A4" s="31" t="s">
        <v>8</v>
      </c>
      <c r="B4" s="13">
        <f>DATE(2025,2,1)+TIME(1,0,0)</f>
        <v>45689.041666666664</v>
      </c>
      <c r="C4" s="15">
        <v>100</v>
      </c>
      <c r="E4" s="13">
        <f>DATE(2025,2,1)+TIME(1,0,0)</f>
        <v>45689.041666666664</v>
      </c>
      <c r="F4" s="15">
        <f t="shared" ref="F4:F33" si="0">C4</f>
        <v>100</v>
      </c>
      <c r="G4" s="15">
        <v>100</v>
      </c>
      <c r="H4" s="15">
        <v>100</v>
      </c>
      <c r="J4" s="13">
        <f>DATE(2025,2,1)+TIME(1,0,0)</f>
        <v>45689.041666666664</v>
      </c>
      <c r="K4" s="15" t="e">
        <f>U4/3600</f>
        <v>#N/A</v>
      </c>
      <c r="L4" s="15">
        <v>100</v>
      </c>
      <c r="M4" s="15">
        <v>0</v>
      </c>
      <c r="O4" s="13">
        <f>DATE(2025,2,1)+TIME(1,0,0)</f>
        <v>45689.041666666664</v>
      </c>
      <c r="P4" s="15" t="e">
        <f>NA()</f>
        <v>#N/A</v>
      </c>
      <c r="Q4" s="15" t="e">
        <f>NA()</f>
        <v>#N/A</v>
      </c>
      <c r="R4" s="15"/>
      <c r="T4" s="13">
        <f>DATE(2025,2,1)+TIME(1,0,0)</f>
        <v>45689.041666666664</v>
      </c>
      <c r="U4" s="20" t="e">
        <f>NA()</f>
        <v>#N/A</v>
      </c>
      <c r="V4" s="20" t="e">
        <f>NA()</f>
        <v>#N/A</v>
      </c>
      <c r="W4" s="20">
        <v>0</v>
      </c>
      <c r="Y4" s="13">
        <f>DATE(2025,2,1)+TIME(6,0,0)</f>
        <v>45689.25</v>
      </c>
      <c r="Z4" s="15">
        <f>C9</f>
        <v>105</v>
      </c>
      <c r="AA4" s="15">
        <v>105</v>
      </c>
      <c r="AB4" s="15">
        <v>105</v>
      </c>
      <c r="AD4" s="13">
        <f>DATE(2025,2,1)+TIME(6,0,0)</f>
        <v>45689.25</v>
      </c>
      <c r="AE4" s="15" t="e">
        <f>NA()</f>
        <v>#N/A</v>
      </c>
      <c r="AF4" s="15">
        <v>615</v>
      </c>
      <c r="AG4" s="15">
        <v>512.5</v>
      </c>
      <c r="AI4" s="13">
        <f>DATE(2025,2,1)+TIME(6,0,0)</f>
        <v>45689.25</v>
      </c>
      <c r="AJ4" s="15">
        <f>AO4/(5*3600)</f>
        <v>102.5</v>
      </c>
      <c r="AK4" s="15">
        <v>102.5</v>
      </c>
      <c r="AL4" s="15">
        <v>102.5</v>
      </c>
      <c r="AN4" s="13">
        <f>DATE(2025,2,1)+TIME(6,0,0)</f>
        <v>45689.25</v>
      </c>
      <c r="AO4" s="20">
        <f>AVERAGE(C4:C5)*3600+AVERAGE(C5:C6)*3600+AVERAGE(C6:C7)*3600+AVERAGE(C7:C8)*3600+AVERAGE(C8:C9)*3600</f>
        <v>1845000</v>
      </c>
      <c r="AP4" s="20">
        <v>1845000</v>
      </c>
      <c r="AQ4" s="20">
        <v>1845000</v>
      </c>
    </row>
    <row r="5" spans="1:43" x14ac:dyDescent="0.25">
      <c r="A5" s="31"/>
      <c r="B5" s="13">
        <f>B4+1/24</f>
        <v>45689.083333333328</v>
      </c>
      <c r="C5" s="15">
        <v>101</v>
      </c>
      <c r="E5" s="13">
        <f>E4+1/24</f>
        <v>45689.083333333328</v>
      </c>
      <c r="F5" s="15">
        <f t="shared" si="0"/>
        <v>101</v>
      </c>
      <c r="G5" s="15">
        <v>101</v>
      </c>
      <c r="H5" s="15">
        <v>101</v>
      </c>
      <c r="J5" s="13">
        <f>J4+1/24</f>
        <v>45689.083333333328</v>
      </c>
      <c r="K5" s="15">
        <f>H5-H4</f>
        <v>1</v>
      </c>
      <c r="L5" s="15">
        <v>101</v>
      </c>
      <c r="M5" s="15">
        <v>100.5</v>
      </c>
      <c r="O5" s="13">
        <f>O4+1/24</f>
        <v>45689.083333333328</v>
      </c>
      <c r="P5" s="15">
        <f t="shared" ref="P5:P33" si="1">AVERAGE(C4:C5)</f>
        <v>100.5</v>
      </c>
      <c r="Q5" s="15">
        <v>100.5</v>
      </c>
      <c r="R5" s="15">
        <v>100.5</v>
      </c>
      <c r="T5" s="13">
        <f>T4+1/24</f>
        <v>45689.083333333328</v>
      </c>
      <c r="U5" s="20">
        <f>AVERAGE(F4:F5)*3600</f>
        <v>361800</v>
      </c>
      <c r="V5" s="20">
        <v>361800</v>
      </c>
      <c r="W5" s="20">
        <v>361800</v>
      </c>
      <c r="Y5" s="13">
        <f>Y4+1/4</f>
        <v>45689.5</v>
      </c>
      <c r="Z5" s="15">
        <f>C15</f>
        <v>111</v>
      </c>
      <c r="AA5" s="15">
        <v>111</v>
      </c>
      <c r="AB5" s="15">
        <v>111</v>
      </c>
      <c r="AD5" s="13">
        <f>AD4+1/4</f>
        <v>45689.5</v>
      </c>
      <c r="AE5" s="15">
        <f>AB5-AB4</f>
        <v>6</v>
      </c>
      <c r="AF5" s="15">
        <v>651</v>
      </c>
      <c r="AG5" s="15">
        <v>648</v>
      </c>
      <c r="AI5" s="13">
        <f>AI4+1/4</f>
        <v>45689.5</v>
      </c>
      <c r="AJ5" s="15">
        <f t="shared" ref="AJ5:AJ8" si="2">AO5/21600</f>
        <v>108</v>
      </c>
      <c r="AK5" s="15">
        <v>108</v>
      </c>
      <c r="AL5" s="15">
        <v>108</v>
      </c>
      <c r="AN5" s="13">
        <f>AN4+1/4</f>
        <v>45689.5</v>
      </c>
      <c r="AO5" s="20">
        <f>AVERAGE(C9:C10)*3600+AVERAGE(C10:C11)*3600+AVERAGE(C11:C12)*3600+AVERAGE(C12:C13)*3600+AVERAGE(C13:C14)*3600+AVERAGE(C14:C15)*3600</f>
        <v>2332800</v>
      </c>
      <c r="AP5" s="20">
        <v>2332800</v>
      </c>
      <c r="AQ5" s="20">
        <v>2332800</v>
      </c>
    </row>
    <row r="6" spans="1:43" x14ac:dyDescent="0.25">
      <c r="A6" s="31"/>
      <c r="B6" s="13">
        <f t="shared" ref="B6:B33" si="3">B5+1/24</f>
        <v>45689.124999999993</v>
      </c>
      <c r="C6" s="15">
        <v>102</v>
      </c>
      <c r="E6" s="13">
        <f t="shared" ref="E6:E33" si="4">E5+1/24</f>
        <v>45689.124999999993</v>
      </c>
      <c r="F6" s="15">
        <f t="shared" si="0"/>
        <v>102</v>
      </c>
      <c r="G6" s="15">
        <v>102</v>
      </c>
      <c r="H6" s="15">
        <v>102</v>
      </c>
      <c r="J6" s="13">
        <f t="shared" ref="J6:J33" si="5">J5+1/24</f>
        <v>45689.124999999993</v>
      </c>
      <c r="K6" s="15">
        <f t="shared" ref="K6:K33" si="6">H6-H5</f>
        <v>1</v>
      </c>
      <c r="L6" s="15">
        <v>102</v>
      </c>
      <c r="M6" s="15">
        <v>101.5</v>
      </c>
      <c r="O6" s="13">
        <f t="shared" ref="O6:O33" si="7">O5+1/24</f>
        <v>45689.124999999993</v>
      </c>
      <c r="P6" s="15">
        <f t="shared" si="1"/>
        <v>101.5</v>
      </c>
      <c r="Q6" s="15">
        <v>101.5</v>
      </c>
      <c r="R6" s="15">
        <v>101.5</v>
      </c>
      <c r="T6" s="13">
        <f t="shared" ref="T6:T33" si="8">T5+1/24</f>
        <v>45689.124999999993</v>
      </c>
      <c r="U6" s="20">
        <f t="shared" ref="U6:U33" si="9">AVERAGE(F5:F6)*3600</f>
        <v>365400</v>
      </c>
      <c r="V6" s="20">
        <v>365400</v>
      </c>
      <c r="W6" s="20">
        <v>365400</v>
      </c>
      <c r="Y6" s="13">
        <f t="shared" ref="Y6:Y8" si="10">Y5+1/4</f>
        <v>45689.75</v>
      </c>
      <c r="Z6" s="15">
        <f>C21</f>
        <v>117</v>
      </c>
      <c r="AA6" s="15">
        <v>117</v>
      </c>
      <c r="AB6" s="15">
        <v>117</v>
      </c>
      <c r="AD6" s="13">
        <f t="shared" ref="AD6:AD8" si="11">AD5+1/4</f>
        <v>45689.75</v>
      </c>
      <c r="AE6" s="15">
        <f t="shared" ref="AE6:AE8" si="12">AB6-AB5</f>
        <v>6</v>
      </c>
      <c r="AF6" s="15">
        <v>687</v>
      </c>
      <c r="AG6" s="15">
        <v>684</v>
      </c>
      <c r="AI6" s="13">
        <f t="shared" ref="AI6:AI8" si="13">AI5+1/4</f>
        <v>45689.75</v>
      </c>
      <c r="AJ6" s="15">
        <f t="shared" si="2"/>
        <v>114</v>
      </c>
      <c r="AK6" s="15">
        <v>114</v>
      </c>
      <c r="AL6" s="15">
        <v>114</v>
      </c>
      <c r="AN6" s="13">
        <f t="shared" ref="AN6:AN8" si="14">AN5+1/4</f>
        <v>45689.75</v>
      </c>
      <c r="AO6" s="20">
        <f>AVERAGE(C15:C16)*3600+AVERAGE(C16:C17)*3600+AVERAGE(C17:C18)*3600+AVERAGE(C18:C19)*3600+AVERAGE(C19:C20)*3600+AVERAGE(C20:C21)*3600</f>
        <v>2462400</v>
      </c>
      <c r="AP6" s="20">
        <v>2462400</v>
      </c>
      <c r="AQ6" s="20">
        <v>2462400</v>
      </c>
    </row>
    <row r="7" spans="1:43" x14ac:dyDescent="0.25">
      <c r="A7" s="31"/>
      <c r="B7" s="13">
        <f t="shared" si="3"/>
        <v>45689.166666666657</v>
      </c>
      <c r="C7" s="15">
        <v>103</v>
      </c>
      <c r="E7" s="13">
        <f t="shared" si="4"/>
        <v>45689.166666666657</v>
      </c>
      <c r="F7" s="15">
        <f t="shared" si="0"/>
        <v>103</v>
      </c>
      <c r="G7" s="15">
        <v>103</v>
      </c>
      <c r="H7" s="15">
        <v>103</v>
      </c>
      <c r="J7" s="13">
        <f t="shared" si="5"/>
        <v>45689.166666666657</v>
      </c>
      <c r="K7" s="15">
        <f t="shared" si="6"/>
        <v>1</v>
      </c>
      <c r="L7" s="15">
        <v>103</v>
      </c>
      <c r="M7" s="15">
        <v>102.5</v>
      </c>
      <c r="O7" s="13">
        <f t="shared" si="7"/>
        <v>45689.166666666657</v>
      </c>
      <c r="P7" s="15">
        <f t="shared" si="1"/>
        <v>102.5</v>
      </c>
      <c r="Q7" s="15">
        <v>102.5</v>
      </c>
      <c r="R7" s="15">
        <v>102.5</v>
      </c>
      <c r="T7" s="13">
        <f t="shared" si="8"/>
        <v>45689.166666666657</v>
      </c>
      <c r="U7" s="20">
        <f t="shared" si="9"/>
        <v>369000</v>
      </c>
      <c r="V7" s="20">
        <v>369000</v>
      </c>
      <c r="W7" s="20">
        <v>369000</v>
      </c>
      <c r="Y7" s="13">
        <f t="shared" si="10"/>
        <v>45690</v>
      </c>
      <c r="Z7" s="15">
        <f>C27</f>
        <v>123</v>
      </c>
      <c r="AA7" s="15">
        <v>123</v>
      </c>
      <c r="AB7" s="15">
        <v>123</v>
      </c>
      <c r="AD7" s="13">
        <f t="shared" si="11"/>
        <v>45690</v>
      </c>
      <c r="AE7" s="15">
        <f t="shared" si="12"/>
        <v>6</v>
      </c>
      <c r="AF7" s="15">
        <v>723</v>
      </c>
      <c r="AG7" s="15">
        <v>720</v>
      </c>
      <c r="AI7" s="13">
        <f t="shared" si="13"/>
        <v>45690</v>
      </c>
      <c r="AJ7" s="15">
        <f t="shared" si="2"/>
        <v>120</v>
      </c>
      <c r="AK7" s="15">
        <v>120</v>
      </c>
      <c r="AL7" s="15">
        <v>120</v>
      </c>
      <c r="AN7" s="13">
        <f t="shared" si="14"/>
        <v>45690</v>
      </c>
      <c r="AO7" s="20">
        <f>AVERAGE(C21:C22)*3600+AVERAGE(C22:C23)*3600+AVERAGE(C23:C24)*3600+AVERAGE(C24:C25)*3600+AVERAGE(C25:C26)*3600+AVERAGE(C26:C27)*3600</f>
        <v>2592000</v>
      </c>
      <c r="AP7" s="20">
        <v>2592000</v>
      </c>
      <c r="AQ7" s="20">
        <v>2592000</v>
      </c>
    </row>
    <row r="8" spans="1:43" x14ac:dyDescent="0.25">
      <c r="A8" s="31"/>
      <c r="B8" s="13">
        <f t="shared" si="3"/>
        <v>45689.208333333321</v>
      </c>
      <c r="C8" s="15">
        <v>104</v>
      </c>
      <c r="E8" s="13">
        <f t="shared" si="4"/>
        <v>45689.208333333321</v>
      </c>
      <c r="F8" s="15">
        <f t="shared" si="0"/>
        <v>104</v>
      </c>
      <c r="G8" s="15">
        <v>104</v>
      </c>
      <c r="H8" s="15">
        <v>104</v>
      </c>
      <c r="J8" s="13">
        <f t="shared" si="5"/>
        <v>45689.208333333321</v>
      </c>
      <c r="K8" s="15">
        <f t="shared" si="6"/>
        <v>1</v>
      </c>
      <c r="L8" s="15">
        <v>104</v>
      </c>
      <c r="M8" s="15">
        <v>103.5</v>
      </c>
      <c r="O8" s="13">
        <f t="shared" si="7"/>
        <v>45689.208333333321</v>
      </c>
      <c r="P8" s="15">
        <f t="shared" si="1"/>
        <v>103.5</v>
      </c>
      <c r="Q8" s="15">
        <v>103.5</v>
      </c>
      <c r="R8" s="15">
        <v>103.5</v>
      </c>
      <c r="T8" s="13">
        <f t="shared" si="8"/>
        <v>45689.208333333321</v>
      </c>
      <c r="U8" s="20">
        <f t="shared" si="9"/>
        <v>372600</v>
      </c>
      <c r="V8" s="20">
        <v>372600</v>
      </c>
      <c r="W8" s="20">
        <v>372600</v>
      </c>
      <c r="Y8" s="13">
        <f t="shared" si="10"/>
        <v>45690.25</v>
      </c>
      <c r="Z8" s="15">
        <f>C33</f>
        <v>129</v>
      </c>
      <c r="AA8" s="15">
        <v>129</v>
      </c>
      <c r="AB8" s="15">
        <v>129</v>
      </c>
      <c r="AD8" s="13">
        <f t="shared" si="11"/>
        <v>45690.25</v>
      </c>
      <c r="AE8" s="15">
        <f t="shared" si="12"/>
        <v>6</v>
      </c>
      <c r="AF8" s="15">
        <v>759</v>
      </c>
      <c r="AG8" s="15">
        <v>756</v>
      </c>
      <c r="AI8" s="13">
        <f t="shared" si="13"/>
        <v>45690.25</v>
      </c>
      <c r="AJ8" s="15">
        <f t="shared" si="2"/>
        <v>126</v>
      </c>
      <c r="AK8" s="15">
        <v>126</v>
      </c>
      <c r="AL8" s="15">
        <v>126</v>
      </c>
      <c r="AN8" s="13">
        <f t="shared" si="14"/>
        <v>45690.25</v>
      </c>
      <c r="AO8" s="20">
        <f>AVERAGE(C27:C28)*3600+AVERAGE(C28:C29)*3600+AVERAGE(C29:C30)*3600+AVERAGE(C30:C31)*3600+AVERAGE(C31:C32)*3600+AVERAGE(C32:C33)*3600</f>
        <v>2721600</v>
      </c>
      <c r="AP8" s="20">
        <v>2721600</v>
      </c>
      <c r="AQ8" s="20">
        <v>2721600</v>
      </c>
    </row>
    <row r="9" spans="1:43" x14ac:dyDescent="0.25">
      <c r="A9" s="31"/>
      <c r="B9" s="13">
        <f t="shared" si="3"/>
        <v>45689.249999999985</v>
      </c>
      <c r="C9" s="15">
        <v>105</v>
      </c>
      <c r="E9" s="13">
        <f t="shared" si="4"/>
        <v>45689.249999999985</v>
      </c>
      <c r="F9" s="15">
        <f t="shared" si="0"/>
        <v>105</v>
      </c>
      <c r="G9" s="15">
        <v>105</v>
      </c>
      <c r="H9" s="15">
        <v>105</v>
      </c>
      <c r="J9" s="13">
        <f t="shared" si="5"/>
        <v>45689.249999999985</v>
      </c>
      <c r="K9" s="15">
        <f t="shared" si="6"/>
        <v>1</v>
      </c>
      <c r="L9" s="15">
        <v>105</v>
      </c>
      <c r="M9" s="15">
        <v>104.5</v>
      </c>
      <c r="O9" s="13">
        <f t="shared" si="7"/>
        <v>45689.249999999985</v>
      </c>
      <c r="P9" s="15">
        <f t="shared" si="1"/>
        <v>104.5</v>
      </c>
      <c r="Q9" s="15">
        <v>104.5</v>
      </c>
      <c r="R9" s="15">
        <v>104.5</v>
      </c>
      <c r="T9" s="13">
        <f t="shared" si="8"/>
        <v>45689.249999999985</v>
      </c>
      <c r="U9" s="20">
        <f t="shared" si="9"/>
        <v>376200</v>
      </c>
      <c r="V9" s="20">
        <v>376200</v>
      </c>
      <c r="W9" s="20">
        <v>376200</v>
      </c>
      <c r="AP9" s="19" t="s">
        <v>16</v>
      </c>
    </row>
    <row r="10" spans="1:43" x14ac:dyDescent="0.25">
      <c r="A10" s="31"/>
      <c r="B10" s="13">
        <f t="shared" si="3"/>
        <v>45689.29166666665</v>
      </c>
      <c r="C10" s="15">
        <v>106</v>
      </c>
      <c r="E10" s="13">
        <f t="shared" si="4"/>
        <v>45689.29166666665</v>
      </c>
      <c r="F10" s="15">
        <f t="shared" si="0"/>
        <v>106</v>
      </c>
      <c r="G10" s="15">
        <v>106</v>
      </c>
      <c r="H10" s="15">
        <v>106</v>
      </c>
      <c r="J10" s="13">
        <f t="shared" si="5"/>
        <v>45689.29166666665</v>
      </c>
      <c r="K10" s="15">
        <f t="shared" si="6"/>
        <v>1</v>
      </c>
      <c r="L10" s="15">
        <v>106</v>
      </c>
      <c r="M10" s="15">
        <v>105.5</v>
      </c>
      <c r="O10" s="13">
        <f t="shared" si="7"/>
        <v>45689.29166666665</v>
      </c>
      <c r="P10" s="15">
        <f t="shared" si="1"/>
        <v>105.5</v>
      </c>
      <c r="Q10" s="15">
        <v>105.5</v>
      </c>
      <c r="R10" s="15">
        <v>105.5</v>
      </c>
      <c r="T10" s="13">
        <f t="shared" si="8"/>
        <v>45689.29166666665</v>
      </c>
      <c r="U10" s="20">
        <f t="shared" si="9"/>
        <v>379800</v>
      </c>
      <c r="V10" s="20">
        <v>379800</v>
      </c>
      <c r="W10" s="20">
        <v>379800</v>
      </c>
    </row>
    <row r="11" spans="1:43" x14ac:dyDescent="0.25">
      <c r="A11" s="31"/>
      <c r="B11" s="13">
        <f t="shared" si="3"/>
        <v>45689.333333333314</v>
      </c>
      <c r="C11" s="15">
        <v>107</v>
      </c>
      <c r="E11" s="13">
        <f t="shared" si="4"/>
        <v>45689.333333333314</v>
      </c>
      <c r="F11" s="15">
        <f t="shared" si="0"/>
        <v>107</v>
      </c>
      <c r="G11" s="15">
        <v>107</v>
      </c>
      <c r="H11" s="15">
        <v>107</v>
      </c>
      <c r="J11" s="13">
        <f t="shared" si="5"/>
        <v>45689.333333333314</v>
      </c>
      <c r="K11" s="15">
        <f t="shared" si="6"/>
        <v>1</v>
      </c>
      <c r="L11" s="15">
        <v>107</v>
      </c>
      <c r="M11" s="15">
        <v>106.5</v>
      </c>
      <c r="O11" s="13">
        <f t="shared" si="7"/>
        <v>45689.333333333314</v>
      </c>
      <c r="P11" s="15">
        <f t="shared" si="1"/>
        <v>106.5</v>
      </c>
      <c r="Q11" s="15">
        <v>106.5</v>
      </c>
      <c r="R11" s="15">
        <v>106.5</v>
      </c>
      <c r="T11" s="13">
        <f t="shared" si="8"/>
        <v>45689.333333333314</v>
      </c>
      <c r="U11" s="20">
        <f t="shared" si="9"/>
        <v>383400</v>
      </c>
      <c r="V11" s="20">
        <v>383400</v>
      </c>
      <c r="W11" s="20">
        <v>383400</v>
      </c>
    </row>
    <row r="12" spans="1:43" x14ac:dyDescent="0.25">
      <c r="A12" s="31"/>
      <c r="B12" s="13">
        <f t="shared" si="3"/>
        <v>45689.374999999978</v>
      </c>
      <c r="C12" s="15">
        <v>108</v>
      </c>
      <c r="E12" s="13">
        <f t="shared" si="4"/>
        <v>45689.374999999978</v>
      </c>
      <c r="F12" s="15">
        <f t="shared" si="0"/>
        <v>108</v>
      </c>
      <c r="G12" s="15">
        <v>108</v>
      </c>
      <c r="H12" s="15">
        <v>108</v>
      </c>
      <c r="J12" s="13">
        <f t="shared" si="5"/>
        <v>45689.374999999978</v>
      </c>
      <c r="K12" s="15">
        <f t="shared" si="6"/>
        <v>1</v>
      </c>
      <c r="L12" s="15">
        <v>108</v>
      </c>
      <c r="M12" s="15">
        <v>107.5</v>
      </c>
      <c r="O12" s="13">
        <f t="shared" si="7"/>
        <v>45689.374999999978</v>
      </c>
      <c r="P12" s="15">
        <f t="shared" si="1"/>
        <v>107.5</v>
      </c>
      <c r="Q12" s="15">
        <v>107.5</v>
      </c>
      <c r="R12" s="15">
        <v>107.5</v>
      </c>
      <c r="T12" s="13">
        <f t="shared" si="8"/>
        <v>45689.374999999978</v>
      </c>
      <c r="U12" s="20">
        <f t="shared" si="9"/>
        <v>387000</v>
      </c>
      <c r="V12" s="20">
        <v>387000</v>
      </c>
      <c r="W12" s="20">
        <v>387000</v>
      </c>
    </row>
    <row r="13" spans="1:43" x14ac:dyDescent="0.25">
      <c r="A13" s="31"/>
      <c r="B13" s="13">
        <f t="shared" si="3"/>
        <v>45689.416666666642</v>
      </c>
      <c r="C13" s="15">
        <v>109</v>
      </c>
      <c r="E13" s="13">
        <f t="shared" si="4"/>
        <v>45689.416666666642</v>
      </c>
      <c r="F13" s="15">
        <f t="shared" si="0"/>
        <v>109</v>
      </c>
      <c r="G13" s="15">
        <v>109</v>
      </c>
      <c r="H13" s="15">
        <v>109</v>
      </c>
      <c r="J13" s="13">
        <f t="shared" si="5"/>
        <v>45689.416666666642</v>
      </c>
      <c r="K13" s="15">
        <f t="shared" si="6"/>
        <v>1</v>
      </c>
      <c r="L13" s="15">
        <v>109</v>
      </c>
      <c r="M13" s="15">
        <v>108.5</v>
      </c>
      <c r="O13" s="13">
        <f t="shared" si="7"/>
        <v>45689.416666666642</v>
      </c>
      <c r="P13" s="15">
        <f t="shared" si="1"/>
        <v>108.5</v>
      </c>
      <c r="Q13" s="15">
        <v>108.5</v>
      </c>
      <c r="R13" s="15">
        <v>108.5</v>
      </c>
      <c r="T13" s="13">
        <f t="shared" si="8"/>
        <v>45689.416666666642</v>
      </c>
      <c r="U13" s="20">
        <f t="shared" si="9"/>
        <v>390600</v>
      </c>
      <c r="V13" s="20">
        <v>390600</v>
      </c>
      <c r="W13" s="20">
        <v>390600</v>
      </c>
    </row>
    <row r="14" spans="1:43" x14ac:dyDescent="0.25">
      <c r="A14" s="31"/>
      <c r="B14" s="13">
        <f t="shared" si="3"/>
        <v>45689.458333333307</v>
      </c>
      <c r="C14" s="15">
        <v>110</v>
      </c>
      <c r="E14" s="13">
        <f t="shared" si="4"/>
        <v>45689.458333333307</v>
      </c>
      <c r="F14" s="15">
        <f t="shared" si="0"/>
        <v>110</v>
      </c>
      <c r="G14" s="15">
        <v>110</v>
      </c>
      <c r="H14" s="15">
        <v>110</v>
      </c>
      <c r="J14" s="13">
        <f t="shared" si="5"/>
        <v>45689.458333333307</v>
      </c>
      <c r="K14" s="15">
        <f t="shared" si="6"/>
        <v>1</v>
      </c>
      <c r="L14" s="15">
        <v>110</v>
      </c>
      <c r="M14" s="15">
        <v>109.5</v>
      </c>
      <c r="O14" s="13">
        <f t="shared" si="7"/>
        <v>45689.458333333307</v>
      </c>
      <c r="P14" s="15">
        <f t="shared" si="1"/>
        <v>109.5</v>
      </c>
      <c r="Q14" s="15">
        <v>109.5</v>
      </c>
      <c r="R14" s="15">
        <v>109.5</v>
      </c>
      <c r="T14" s="13">
        <f t="shared" si="8"/>
        <v>45689.458333333307</v>
      </c>
      <c r="U14" s="20">
        <f t="shared" si="9"/>
        <v>394200</v>
      </c>
      <c r="V14" s="20">
        <v>394200</v>
      </c>
      <c r="W14" s="20">
        <v>394200</v>
      </c>
    </row>
    <row r="15" spans="1:43" x14ac:dyDescent="0.25">
      <c r="A15" s="31"/>
      <c r="B15" s="13">
        <f t="shared" si="3"/>
        <v>45689.499999999971</v>
      </c>
      <c r="C15" s="15">
        <v>111</v>
      </c>
      <c r="E15" s="13">
        <f t="shared" si="4"/>
        <v>45689.499999999971</v>
      </c>
      <c r="F15" s="15">
        <f t="shared" si="0"/>
        <v>111</v>
      </c>
      <c r="G15" s="15">
        <v>111</v>
      </c>
      <c r="H15" s="15">
        <v>111</v>
      </c>
      <c r="J15" s="13">
        <f t="shared" si="5"/>
        <v>45689.499999999971</v>
      </c>
      <c r="K15" s="15">
        <f t="shared" si="6"/>
        <v>1</v>
      </c>
      <c r="L15" s="15">
        <v>111</v>
      </c>
      <c r="M15" s="15">
        <v>110.5</v>
      </c>
      <c r="O15" s="13">
        <f t="shared" si="7"/>
        <v>45689.499999999971</v>
      </c>
      <c r="P15" s="15">
        <f t="shared" si="1"/>
        <v>110.5</v>
      </c>
      <c r="Q15" s="15">
        <v>110.5</v>
      </c>
      <c r="R15" s="15">
        <v>110.5</v>
      </c>
      <c r="T15" s="13">
        <f t="shared" si="8"/>
        <v>45689.499999999971</v>
      </c>
      <c r="U15" s="20">
        <f t="shared" si="9"/>
        <v>397800</v>
      </c>
      <c r="V15" s="20">
        <v>397800</v>
      </c>
      <c r="W15" s="20">
        <v>397800</v>
      </c>
    </row>
    <row r="16" spans="1:43" x14ac:dyDescent="0.25">
      <c r="A16" s="31"/>
      <c r="B16" s="13">
        <f t="shared" si="3"/>
        <v>45689.541666666635</v>
      </c>
      <c r="C16" s="15">
        <v>112</v>
      </c>
      <c r="E16" s="13">
        <f t="shared" si="4"/>
        <v>45689.541666666635</v>
      </c>
      <c r="F16" s="15">
        <f t="shared" si="0"/>
        <v>112</v>
      </c>
      <c r="G16" s="15">
        <v>112</v>
      </c>
      <c r="H16" s="15">
        <v>112</v>
      </c>
      <c r="J16" s="13">
        <f t="shared" si="5"/>
        <v>45689.541666666635</v>
      </c>
      <c r="K16" s="15">
        <f t="shared" si="6"/>
        <v>1</v>
      </c>
      <c r="L16" s="15">
        <v>112</v>
      </c>
      <c r="M16" s="15">
        <v>111.5</v>
      </c>
      <c r="O16" s="13">
        <f t="shared" si="7"/>
        <v>45689.541666666635</v>
      </c>
      <c r="P16" s="15">
        <f t="shared" si="1"/>
        <v>111.5</v>
      </c>
      <c r="Q16" s="15">
        <v>111.5</v>
      </c>
      <c r="R16" s="15">
        <v>111.5</v>
      </c>
      <c r="T16" s="13">
        <f t="shared" si="8"/>
        <v>45689.541666666635</v>
      </c>
      <c r="U16" s="20">
        <f t="shared" si="9"/>
        <v>401400</v>
      </c>
      <c r="V16" s="20">
        <v>401400</v>
      </c>
      <c r="W16" s="20">
        <v>401400</v>
      </c>
    </row>
    <row r="17" spans="1:23" x14ac:dyDescent="0.25">
      <c r="A17" s="31"/>
      <c r="B17" s="13">
        <f t="shared" si="3"/>
        <v>45689.583333333299</v>
      </c>
      <c r="C17" s="15">
        <v>113</v>
      </c>
      <c r="E17" s="13">
        <f t="shared" si="4"/>
        <v>45689.583333333299</v>
      </c>
      <c r="F17" s="15">
        <f t="shared" si="0"/>
        <v>113</v>
      </c>
      <c r="G17" s="15">
        <v>113</v>
      </c>
      <c r="H17" s="15">
        <v>113</v>
      </c>
      <c r="J17" s="13">
        <f t="shared" si="5"/>
        <v>45689.583333333299</v>
      </c>
      <c r="K17" s="15">
        <f t="shared" si="6"/>
        <v>1</v>
      </c>
      <c r="L17" s="15">
        <v>113</v>
      </c>
      <c r="M17" s="15">
        <v>112.5</v>
      </c>
      <c r="O17" s="13">
        <f t="shared" si="7"/>
        <v>45689.583333333299</v>
      </c>
      <c r="P17" s="15">
        <f t="shared" si="1"/>
        <v>112.5</v>
      </c>
      <c r="Q17" s="15">
        <v>112.5</v>
      </c>
      <c r="R17" s="15">
        <v>112.5</v>
      </c>
      <c r="T17" s="13">
        <f t="shared" si="8"/>
        <v>45689.583333333299</v>
      </c>
      <c r="U17" s="20">
        <f t="shared" si="9"/>
        <v>405000</v>
      </c>
      <c r="V17" s="20">
        <v>405000</v>
      </c>
      <c r="W17" s="20">
        <v>405000</v>
      </c>
    </row>
    <row r="18" spans="1:23" x14ac:dyDescent="0.25">
      <c r="A18" s="31"/>
      <c r="B18" s="13">
        <f t="shared" si="3"/>
        <v>45689.624999999964</v>
      </c>
      <c r="C18" s="15">
        <v>114</v>
      </c>
      <c r="E18" s="13">
        <f t="shared" si="4"/>
        <v>45689.624999999964</v>
      </c>
      <c r="F18" s="15">
        <f t="shared" si="0"/>
        <v>114</v>
      </c>
      <c r="G18" s="15">
        <v>114</v>
      </c>
      <c r="H18" s="15">
        <v>114</v>
      </c>
      <c r="J18" s="13">
        <f t="shared" si="5"/>
        <v>45689.624999999964</v>
      </c>
      <c r="K18" s="15">
        <f t="shared" si="6"/>
        <v>1</v>
      </c>
      <c r="L18" s="15">
        <v>114</v>
      </c>
      <c r="M18" s="15">
        <v>113.5</v>
      </c>
      <c r="O18" s="13">
        <f t="shared" si="7"/>
        <v>45689.624999999964</v>
      </c>
      <c r="P18" s="15">
        <f t="shared" si="1"/>
        <v>113.5</v>
      </c>
      <c r="Q18" s="15">
        <v>113.5</v>
      </c>
      <c r="R18" s="15">
        <v>113.5</v>
      </c>
      <c r="T18" s="13">
        <f t="shared" si="8"/>
        <v>45689.624999999964</v>
      </c>
      <c r="U18" s="20">
        <f t="shared" si="9"/>
        <v>408600</v>
      </c>
      <c r="V18" s="20">
        <v>408600</v>
      </c>
      <c r="W18" s="20">
        <v>408600</v>
      </c>
    </row>
    <row r="19" spans="1:23" x14ac:dyDescent="0.25">
      <c r="A19" s="31"/>
      <c r="B19" s="13">
        <f t="shared" si="3"/>
        <v>45689.666666666628</v>
      </c>
      <c r="C19" s="15">
        <v>115</v>
      </c>
      <c r="E19" s="13">
        <f t="shared" si="4"/>
        <v>45689.666666666628</v>
      </c>
      <c r="F19" s="15">
        <f t="shared" si="0"/>
        <v>115</v>
      </c>
      <c r="G19" s="15">
        <v>115</v>
      </c>
      <c r="H19" s="15">
        <v>115</v>
      </c>
      <c r="J19" s="13">
        <f t="shared" si="5"/>
        <v>45689.666666666628</v>
      </c>
      <c r="K19" s="15">
        <f t="shared" si="6"/>
        <v>1</v>
      </c>
      <c r="L19" s="15">
        <v>115</v>
      </c>
      <c r="M19" s="15">
        <v>114.5</v>
      </c>
      <c r="O19" s="13">
        <f t="shared" si="7"/>
        <v>45689.666666666628</v>
      </c>
      <c r="P19" s="15">
        <f t="shared" si="1"/>
        <v>114.5</v>
      </c>
      <c r="Q19" s="15">
        <v>114.5</v>
      </c>
      <c r="R19" s="15">
        <v>114.5</v>
      </c>
      <c r="T19" s="13">
        <f t="shared" si="8"/>
        <v>45689.666666666628</v>
      </c>
      <c r="U19" s="20">
        <f t="shared" si="9"/>
        <v>412200</v>
      </c>
      <c r="V19" s="20">
        <v>412200</v>
      </c>
      <c r="W19" s="20">
        <v>412200</v>
      </c>
    </row>
    <row r="20" spans="1:23" x14ac:dyDescent="0.25">
      <c r="A20" s="31"/>
      <c r="B20" s="13">
        <f t="shared" si="3"/>
        <v>45689.708333333292</v>
      </c>
      <c r="C20" s="15">
        <v>116</v>
      </c>
      <c r="E20" s="13">
        <f t="shared" si="4"/>
        <v>45689.708333333292</v>
      </c>
      <c r="F20" s="15">
        <f t="shared" si="0"/>
        <v>116</v>
      </c>
      <c r="G20" s="15">
        <v>116</v>
      </c>
      <c r="H20" s="15">
        <v>116</v>
      </c>
      <c r="J20" s="13">
        <f t="shared" si="5"/>
        <v>45689.708333333292</v>
      </c>
      <c r="K20" s="15">
        <f t="shared" si="6"/>
        <v>1</v>
      </c>
      <c r="L20" s="15">
        <v>116</v>
      </c>
      <c r="M20" s="15">
        <v>115.5</v>
      </c>
      <c r="O20" s="13">
        <f t="shared" si="7"/>
        <v>45689.708333333292</v>
      </c>
      <c r="P20" s="15">
        <f t="shared" si="1"/>
        <v>115.5</v>
      </c>
      <c r="Q20" s="15">
        <v>115.5</v>
      </c>
      <c r="R20" s="15">
        <v>115.5</v>
      </c>
      <c r="T20" s="13">
        <f t="shared" si="8"/>
        <v>45689.708333333292</v>
      </c>
      <c r="U20" s="20">
        <f t="shared" si="9"/>
        <v>415800</v>
      </c>
      <c r="V20" s="20">
        <v>415800</v>
      </c>
      <c r="W20" s="20">
        <v>415800</v>
      </c>
    </row>
    <row r="21" spans="1:23" x14ac:dyDescent="0.25">
      <c r="A21" s="31"/>
      <c r="B21" s="13">
        <f t="shared" si="3"/>
        <v>45689.749999999956</v>
      </c>
      <c r="C21" s="15">
        <v>117</v>
      </c>
      <c r="E21" s="13">
        <f t="shared" si="4"/>
        <v>45689.749999999956</v>
      </c>
      <c r="F21" s="15">
        <f t="shared" si="0"/>
        <v>117</v>
      </c>
      <c r="G21" s="15">
        <v>117</v>
      </c>
      <c r="H21" s="15">
        <v>117</v>
      </c>
      <c r="J21" s="13">
        <f t="shared" si="5"/>
        <v>45689.749999999956</v>
      </c>
      <c r="K21" s="15">
        <f t="shared" si="6"/>
        <v>1</v>
      </c>
      <c r="L21" s="15">
        <v>117</v>
      </c>
      <c r="M21" s="15">
        <v>116.5</v>
      </c>
      <c r="O21" s="13">
        <f t="shared" si="7"/>
        <v>45689.749999999956</v>
      </c>
      <c r="P21" s="15">
        <f t="shared" si="1"/>
        <v>116.5</v>
      </c>
      <c r="Q21" s="15">
        <v>116.5</v>
      </c>
      <c r="R21" s="15">
        <v>116.5</v>
      </c>
      <c r="T21" s="13">
        <f t="shared" si="8"/>
        <v>45689.749999999956</v>
      </c>
      <c r="U21" s="20">
        <f t="shared" si="9"/>
        <v>419400</v>
      </c>
      <c r="V21" s="20">
        <v>419400</v>
      </c>
      <c r="W21" s="20">
        <v>419400</v>
      </c>
    </row>
    <row r="22" spans="1:23" x14ac:dyDescent="0.25">
      <c r="A22" s="31"/>
      <c r="B22" s="13">
        <f t="shared" si="3"/>
        <v>45689.791666666621</v>
      </c>
      <c r="C22" s="15">
        <v>118</v>
      </c>
      <c r="E22" s="13">
        <f t="shared" si="4"/>
        <v>45689.791666666621</v>
      </c>
      <c r="F22" s="15">
        <f t="shared" si="0"/>
        <v>118</v>
      </c>
      <c r="G22" s="15">
        <v>118</v>
      </c>
      <c r="H22" s="15">
        <v>118</v>
      </c>
      <c r="J22" s="13">
        <f t="shared" si="5"/>
        <v>45689.791666666621</v>
      </c>
      <c r="K22" s="15">
        <f t="shared" si="6"/>
        <v>1</v>
      </c>
      <c r="L22" s="15">
        <v>118</v>
      </c>
      <c r="M22" s="15">
        <v>117.5</v>
      </c>
      <c r="O22" s="13">
        <f t="shared" si="7"/>
        <v>45689.791666666621</v>
      </c>
      <c r="P22" s="15">
        <f t="shared" si="1"/>
        <v>117.5</v>
      </c>
      <c r="Q22" s="15">
        <v>117.5</v>
      </c>
      <c r="R22" s="15">
        <v>117.5</v>
      </c>
      <c r="T22" s="13">
        <f t="shared" si="8"/>
        <v>45689.791666666621</v>
      </c>
      <c r="U22" s="20">
        <f t="shared" si="9"/>
        <v>423000</v>
      </c>
      <c r="V22" s="20">
        <v>423000</v>
      </c>
      <c r="W22" s="20">
        <v>423000</v>
      </c>
    </row>
    <row r="23" spans="1:23" x14ac:dyDescent="0.25">
      <c r="A23" s="31"/>
      <c r="B23" s="13">
        <f t="shared" si="3"/>
        <v>45689.833333333285</v>
      </c>
      <c r="C23" s="15">
        <v>119</v>
      </c>
      <c r="E23" s="13">
        <f t="shared" si="4"/>
        <v>45689.833333333285</v>
      </c>
      <c r="F23" s="15">
        <f t="shared" si="0"/>
        <v>119</v>
      </c>
      <c r="G23" s="15">
        <v>119</v>
      </c>
      <c r="H23" s="15">
        <v>119</v>
      </c>
      <c r="J23" s="13">
        <f t="shared" si="5"/>
        <v>45689.833333333285</v>
      </c>
      <c r="K23" s="15">
        <f t="shared" si="6"/>
        <v>1</v>
      </c>
      <c r="L23" s="15">
        <v>119</v>
      </c>
      <c r="M23" s="15">
        <v>118.5</v>
      </c>
      <c r="O23" s="13">
        <f t="shared" si="7"/>
        <v>45689.833333333285</v>
      </c>
      <c r="P23" s="15">
        <f t="shared" si="1"/>
        <v>118.5</v>
      </c>
      <c r="Q23" s="15">
        <v>118.5</v>
      </c>
      <c r="R23" s="15">
        <v>118.5</v>
      </c>
      <c r="T23" s="13">
        <f t="shared" si="8"/>
        <v>45689.833333333285</v>
      </c>
      <c r="U23" s="20">
        <f t="shared" si="9"/>
        <v>426600</v>
      </c>
      <c r="V23" s="20">
        <v>426600</v>
      </c>
      <c r="W23" s="20">
        <v>426600</v>
      </c>
    </row>
    <row r="24" spans="1:23" x14ac:dyDescent="0.25">
      <c r="A24" s="31"/>
      <c r="B24" s="13">
        <f t="shared" si="3"/>
        <v>45689.874999999949</v>
      </c>
      <c r="C24" s="15">
        <v>120</v>
      </c>
      <c r="E24" s="13">
        <f t="shared" si="4"/>
        <v>45689.874999999949</v>
      </c>
      <c r="F24" s="15">
        <f t="shared" si="0"/>
        <v>120</v>
      </c>
      <c r="G24" s="15">
        <v>120</v>
      </c>
      <c r="H24" s="15">
        <v>120</v>
      </c>
      <c r="J24" s="13">
        <f t="shared" si="5"/>
        <v>45689.874999999949</v>
      </c>
      <c r="K24" s="15">
        <f t="shared" si="6"/>
        <v>1</v>
      </c>
      <c r="L24" s="15">
        <v>120</v>
      </c>
      <c r="M24" s="15">
        <v>119.5</v>
      </c>
      <c r="O24" s="13">
        <f t="shared" si="7"/>
        <v>45689.874999999949</v>
      </c>
      <c r="P24" s="15">
        <f t="shared" si="1"/>
        <v>119.5</v>
      </c>
      <c r="Q24" s="15">
        <v>119.5</v>
      </c>
      <c r="R24" s="15">
        <v>119.5</v>
      </c>
      <c r="T24" s="13">
        <f t="shared" si="8"/>
        <v>45689.874999999949</v>
      </c>
      <c r="U24" s="20">
        <f t="shared" si="9"/>
        <v>430200</v>
      </c>
      <c r="V24" s="20">
        <v>430200</v>
      </c>
      <c r="W24" s="20">
        <v>430200</v>
      </c>
    </row>
    <row r="25" spans="1:23" x14ac:dyDescent="0.25">
      <c r="A25" s="31"/>
      <c r="B25" s="13">
        <f t="shared" si="3"/>
        <v>45689.916666666613</v>
      </c>
      <c r="C25" s="15">
        <v>121</v>
      </c>
      <c r="E25" s="13">
        <f t="shared" si="4"/>
        <v>45689.916666666613</v>
      </c>
      <c r="F25" s="15">
        <f t="shared" si="0"/>
        <v>121</v>
      </c>
      <c r="G25" s="15">
        <v>121</v>
      </c>
      <c r="H25" s="15">
        <v>121</v>
      </c>
      <c r="J25" s="13">
        <f t="shared" si="5"/>
        <v>45689.916666666613</v>
      </c>
      <c r="K25" s="15">
        <f t="shared" si="6"/>
        <v>1</v>
      </c>
      <c r="L25" s="15">
        <v>121</v>
      </c>
      <c r="M25" s="15">
        <v>120.5</v>
      </c>
      <c r="O25" s="13">
        <f t="shared" si="7"/>
        <v>45689.916666666613</v>
      </c>
      <c r="P25" s="15">
        <f t="shared" si="1"/>
        <v>120.5</v>
      </c>
      <c r="Q25" s="15">
        <v>120.5</v>
      </c>
      <c r="R25" s="15">
        <v>120.5</v>
      </c>
      <c r="T25" s="13">
        <f t="shared" si="8"/>
        <v>45689.916666666613</v>
      </c>
      <c r="U25" s="20">
        <f t="shared" si="9"/>
        <v>433800</v>
      </c>
      <c r="V25" s="20">
        <v>433800</v>
      </c>
      <c r="W25" s="20">
        <v>433800</v>
      </c>
    </row>
    <row r="26" spans="1:23" x14ac:dyDescent="0.25">
      <c r="A26" s="31"/>
      <c r="B26" s="13">
        <f t="shared" si="3"/>
        <v>45689.958333333278</v>
      </c>
      <c r="C26" s="15">
        <v>122</v>
      </c>
      <c r="E26" s="13">
        <f t="shared" si="4"/>
        <v>45689.958333333278</v>
      </c>
      <c r="F26" s="15">
        <f t="shared" si="0"/>
        <v>122</v>
      </c>
      <c r="G26" s="15">
        <v>122</v>
      </c>
      <c r="H26" s="15">
        <v>122</v>
      </c>
      <c r="J26" s="13">
        <f t="shared" si="5"/>
        <v>45689.958333333278</v>
      </c>
      <c r="K26" s="15">
        <f t="shared" si="6"/>
        <v>1</v>
      </c>
      <c r="L26" s="15">
        <v>122</v>
      </c>
      <c r="M26" s="15">
        <v>121.5</v>
      </c>
      <c r="O26" s="13">
        <f t="shared" si="7"/>
        <v>45689.958333333278</v>
      </c>
      <c r="P26" s="15">
        <f t="shared" si="1"/>
        <v>121.5</v>
      </c>
      <c r="Q26" s="15">
        <v>121.5</v>
      </c>
      <c r="R26" s="15">
        <v>121.5</v>
      </c>
      <c r="T26" s="13">
        <f t="shared" si="8"/>
        <v>45689.958333333278</v>
      </c>
      <c r="U26" s="20">
        <f t="shared" si="9"/>
        <v>437400</v>
      </c>
      <c r="V26" s="20">
        <v>437400</v>
      </c>
      <c r="W26" s="20">
        <v>437400</v>
      </c>
    </row>
    <row r="27" spans="1:23" x14ac:dyDescent="0.25">
      <c r="A27" s="31"/>
      <c r="B27" s="13">
        <f t="shared" si="3"/>
        <v>45689.999999999942</v>
      </c>
      <c r="C27" s="15">
        <v>123</v>
      </c>
      <c r="E27" s="13">
        <f t="shared" si="4"/>
        <v>45689.999999999942</v>
      </c>
      <c r="F27" s="15">
        <f t="shared" si="0"/>
        <v>123</v>
      </c>
      <c r="G27" s="15">
        <v>123</v>
      </c>
      <c r="H27" s="15">
        <v>123</v>
      </c>
      <c r="J27" s="13">
        <f t="shared" si="5"/>
        <v>45689.999999999942</v>
      </c>
      <c r="K27" s="15">
        <f t="shared" si="6"/>
        <v>1</v>
      </c>
      <c r="L27" s="15">
        <v>123</v>
      </c>
      <c r="M27" s="15">
        <v>122.5</v>
      </c>
      <c r="O27" s="13">
        <f t="shared" si="7"/>
        <v>45689.999999999942</v>
      </c>
      <c r="P27" s="15">
        <f t="shared" si="1"/>
        <v>122.5</v>
      </c>
      <c r="Q27" s="15">
        <v>122.5</v>
      </c>
      <c r="R27" s="15">
        <v>122.5</v>
      </c>
      <c r="T27" s="13">
        <f t="shared" si="8"/>
        <v>45689.999999999942</v>
      </c>
      <c r="U27" s="20">
        <f t="shared" si="9"/>
        <v>441000</v>
      </c>
      <c r="V27" s="20">
        <v>441000</v>
      </c>
      <c r="W27" s="20">
        <v>441000</v>
      </c>
    </row>
    <row r="28" spans="1:23" x14ac:dyDescent="0.25">
      <c r="A28" s="31"/>
      <c r="B28" s="13">
        <f t="shared" si="3"/>
        <v>45690.041666666606</v>
      </c>
      <c r="C28" s="15">
        <v>124</v>
      </c>
      <c r="E28" s="13">
        <f t="shared" si="4"/>
        <v>45690.041666666606</v>
      </c>
      <c r="F28" s="15">
        <f t="shared" si="0"/>
        <v>124</v>
      </c>
      <c r="G28" s="15">
        <v>124</v>
      </c>
      <c r="H28" s="15">
        <v>124</v>
      </c>
      <c r="J28" s="13">
        <f t="shared" si="5"/>
        <v>45690.041666666606</v>
      </c>
      <c r="K28" s="15">
        <f t="shared" si="6"/>
        <v>1</v>
      </c>
      <c r="L28" s="15">
        <v>124</v>
      </c>
      <c r="M28" s="15">
        <v>123.5</v>
      </c>
      <c r="O28" s="13">
        <f t="shared" si="7"/>
        <v>45690.041666666606</v>
      </c>
      <c r="P28" s="15">
        <f t="shared" si="1"/>
        <v>123.5</v>
      </c>
      <c r="Q28" s="15">
        <v>123.5</v>
      </c>
      <c r="R28" s="15">
        <v>123.5</v>
      </c>
      <c r="T28" s="13">
        <f t="shared" si="8"/>
        <v>45690.041666666606</v>
      </c>
      <c r="U28" s="20">
        <f t="shared" si="9"/>
        <v>444600</v>
      </c>
      <c r="V28" s="20">
        <v>444600</v>
      </c>
      <c r="W28" s="20">
        <v>444600</v>
      </c>
    </row>
    <row r="29" spans="1:23" x14ac:dyDescent="0.25">
      <c r="A29" s="31"/>
      <c r="B29" s="13">
        <f t="shared" si="3"/>
        <v>45690.08333333327</v>
      </c>
      <c r="C29" s="15">
        <v>125</v>
      </c>
      <c r="E29" s="13">
        <f t="shared" si="4"/>
        <v>45690.08333333327</v>
      </c>
      <c r="F29" s="15">
        <f t="shared" si="0"/>
        <v>125</v>
      </c>
      <c r="G29" s="15">
        <v>125</v>
      </c>
      <c r="H29" s="15">
        <v>125</v>
      </c>
      <c r="J29" s="13">
        <f t="shared" si="5"/>
        <v>45690.08333333327</v>
      </c>
      <c r="K29" s="15">
        <f t="shared" si="6"/>
        <v>1</v>
      </c>
      <c r="L29" s="15">
        <v>125</v>
      </c>
      <c r="M29" s="15">
        <v>124.5</v>
      </c>
      <c r="O29" s="13">
        <f t="shared" si="7"/>
        <v>45690.08333333327</v>
      </c>
      <c r="P29" s="15">
        <f t="shared" si="1"/>
        <v>124.5</v>
      </c>
      <c r="Q29" s="15">
        <v>124.5</v>
      </c>
      <c r="R29" s="15">
        <v>124.5</v>
      </c>
      <c r="T29" s="13">
        <f t="shared" si="8"/>
        <v>45690.08333333327</v>
      </c>
      <c r="U29" s="20">
        <f t="shared" si="9"/>
        <v>448200</v>
      </c>
      <c r="V29" s="20">
        <v>448200</v>
      </c>
      <c r="W29" s="20">
        <v>448200</v>
      </c>
    </row>
    <row r="30" spans="1:23" x14ac:dyDescent="0.25">
      <c r="A30" s="31"/>
      <c r="B30" s="13">
        <f t="shared" si="3"/>
        <v>45690.124999999935</v>
      </c>
      <c r="C30" s="15">
        <v>126</v>
      </c>
      <c r="E30" s="13">
        <f t="shared" si="4"/>
        <v>45690.124999999935</v>
      </c>
      <c r="F30" s="15">
        <f t="shared" si="0"/>
        <v>126</v>
      </c>
      <c r="G30" s="15">
        <v>126</v>
      </c>
      <c r="H30" s="15">
        <v>126</v>
      </c>
      <c r="J30" s="13">
        <f t="shared" si="5"/>
        <v>45690.124999999935</v>
      </c>
      <c r="K30" s="15">
        <f t="shared" si="6"/>
        <v>1</v>
      </c>
      <c r="L30" s="15">
        <v>126</v>
      </c>
      <c r="M30" s="15">
        <v>125.5</v>
      </c>
      <c r="O30" s="13">
        <f t="shared" si="7"/>
        <v>45690.124999999935</v>
      </c>
      <c r="P30" s="15">
        <f t="shared" si="1"/>
        <v>125.5</v>
      </c>
      <c r="Q30" s="15">
        <v>125.5</v>
      </c>
      <c r="R30" s="15">
        <v>125.5</v>
      </c>
      <c r="T30" s="13">
        <f t="shared" si="8"/>
        <v>45690.124999999935</v>
      </c>
      <c r="U30" s="20">
        <f t="shared" si="9"/>
        <v>451800</v>
      </c>
      <c r="V30" s="20">
        <v>451800</v>
      </c>
      <c r="W30" s="20">
        <v>451800</v>
      </c>
    </row>
    <row r="31" spans="1:23" x14ac:dyDescent="0.25">
      <c r="A31" s="31"/>
      <c r="B31" s="13">
        <f t="shared" si="3"/>
        <v>45690.166666666599</v>
      </c>
      <c r="C31" s="15">
        <v>127</v>
      </c>
      <c r="E31" s="13">
        <f t="shared" si="4"/>
        <v>45690.166666666599</v>
      </c>
      <c r="F31" s="15">
        <f t="shared" si="0"/>
        <v>127</v>
      </c>
      <c r="G31" s="15">
        <v>127</v>
      </c>
      <c r="H31" s="15">
        <v>127</v>
      </c>
      <c r="J31" s="13">
        <f t="shared" si="5"/>
        <v>45690.166666666599</v>
      </c>
      <c r="K31" s="15">
        <f t="shared" si="6"/>
        <v>1</v>
      </c>
      <c r="L31" s="15">
        <v>127</v>
      </c>
      <c r="M31" s="15">
        <v>126.5</v>
      </c>
      <c r="O31" s="13">
        <f t="shared" si="7"/>
        <v>45690.166666666599</v>
      </c>
      <c r="P31" s="15">
        <f t="shared" si="1"/>
        <v>126.5</v>
      </c>
      <c r="Q31" s="15">
        <v>126.5</v>
      </c>
      <c r="R31" s="15">
        <v>126.5</v>
      </c>
      <c r="T31" s="13">
        <f t="shared" si="8"/>
        <v>45690.166666666599</v>
      </c>
      <c r="U31" s="20">
        <f t="shared" si="9"/>
        <v>455400</v>
      </c>
      <c r="V31" s="20">
        <v>455400</v>
      </c>
      <c r="W31" s="20">
        <v>455400</v>
      </c>
    </row>
    <row r="32" spans="1:23" x14ac:dyDescent="0.25">
      <c r="A32" s="31"/>
      <c r="B32" s="13">
        <f t="shared" si="3"/>
        <v>45690.208333333263</v>
      </c>
      <c r="C32" s="15">
        <v>128</v>
      </c>
      <c r="E32" s="13">
        <f t="shared" si="4"/>
        <v>45690.208333333263</v>
      </c>
      <c r="F32" s="15">
        <f t="shared" si="0"/>
        <v>128</v>
      </c>
      <c r="G32" s="15">
        <v>128</v>
      </c>
      <c r="H32" s="15">
        <v>128</v>
      </c>
      <c r="J32" s="13">
        <f t="shared" si="5"/>
        <v>45690.208333333263</v>
      </c>
      <c r="K32" s="15">
        <f t="shared" si="6"/>
        <v>1</v>
      </c>
      <c r="L32" s="15">
        <v>128</v>
      </c>
      <c r="M32" s="15">
        <v>127.5</v>
      </c>
      <c r="O32" s="13">
        <f t="shared" si="7"/>
        <v>45690.208333333263</v>
      </c>
      <c r="P32" s="15">
        <f t="shared" si="1"/>
        <v>127.5</v>
      </c>
      <c r="Q32" s="15">
        <v>127.5</v>
      </c>
      <c r="R32" s="15">
        <v>127.5</v>
      </c>
      <c r="T32" s="13">
        <f t="shared" si="8"/>
        <v>45690.208333333263</v>
      </c>
      <c r="U32" s="20">
        <f t="shared" si="9"/>
        <v>459000</v>
      </c>
      <c r="V32" s="20">
        <v>459000</v>
      </c>
      <c r="W32" s="20">
        <v>459000</v>
      </c>
    </row>
    <row r="33" spans="1:43" x14ac:dyDescent="0.25">
      <c r="A33" s="31"/>
      <c r="B33" s="13">
        <f t="shared" si="3"/>
        <v>45690.249999999927</v>
      </c>
      <c r="C33" s="15">
        <v>129</v>
      </c>
      <c r="E33" s="13">
        <f t="shared" si="4"/>
        <v>45690.249999999927</v>
      </c>
      <c r="F33" s="15">
        <f t="shared" si="0"/>
        <v>129</v>
      </c>
      <c r="G33" s="15">
        <v>129</v>
      </c>
      <c r="H33" s="15">
        <v>129</v>
      </c>
      <c r="J33" s="13">
        <f t="shared" si="5"/>
        <v>45690.249999999927</v>
      </c>
      <c r="K33" s="15">
        <f t="shared" si="6"/>
        <v>1</v>
      </c>
      <c r="L33" s="15">
        <v>129</v>
      </c>
      <c r="M33" s="15">
        <v>128.5</v>
      </c>
      <c r="O33" s="13">
        <f t="shared" si="7"/>
        <v>45690.249999999927</v>
      </c>
      <c r="P33" s="15">
        <f t="shared" si="1"/>
        <v>128.5</v>
      </c>
      <c r="Q33" s="15">
        <v>128.5</v>
      </c>
      <c r="R33" s="15">
        <v>128.5</v>
      </c>
      <c r="T33" s="13">
        <f t="shared" si="8"/>
        <v>45690.249999999927</v>
      </c>
      <c r="U33" s="20">
        <f t="shared" si="9"/>
        <v>462600</v>
      </c>
      <c r="V33" s="20">
        <v>462600</v>
      </c>
      <c r="W33" s="20">
        <v>462600</v>
      </c>
    </row>
    <row r="34" spans="1:43" x14ac:dyDescent="0.25">
      <c r="E34" s="30" t="s">
        <v>12</v>
      </c>
      <c r="F34" s="30"/>
      <c r="G34" s="30"/>
      <c r="H34" s="30"/>
      <c r="I34" s="30"/>
      <c r="J34" s="30"/>
      <c r="K34" s="30"/>
      <c r="L34" s="30"/>
      <c r="M34" s="30"/>
      <c r="N34" s="30"/>
      <c r="O34" s="30"/>
      <c r="P34" s="30"/>
      <c r="Q34" s="30"/>
      <c r="R34" s="30"/>
      <c r="S34" s="30"/>
      <c r="T34" s="30"/>
      <c r="U34" s="30"/>
      <c r="V34" s="30"/>
      <c r="W34" s="30"/>
      <c r="Y34" s="30" t="s">
        <v>13</v>
      </c>
      <c r="Z34" s="30"/>
      <c r="AA34" s="30"/>
      <c r="AB34" s="30"/>
      <c r="AC34" s="30"/>
      <c r="AD34" s="30"/>
      <c r="AE34" s="30"/>
      <c r="AF34" s="30"/>
      <c r="AG34" s="30"/>
      <c r="AH34" s="30"/>
      <c r="AI34" s="30"/>
      <c r="AJ34" s="30"/>
      <c r="AK34" s="30"/>
      <c r="AL34" s="30"/>
      <c r="AM34" s="30"/>
      <c r="AN34" s="30"/>
      <c r="AO34" s="30"/>
      <c r="AP34" s="30"/>
      <c r="AQ34" s="30"/>
    </row>
    <row r="35" spans="1:43" x14ac:dyDescent="0.25">
      <c r="B35" s="30" t="s">
        <v>7</v>
      </c>
      <c r="C35" s="30"/>
      <c r="D35" s="12"/>
      <c r="F35" s="30" t="s">
        <v>3</v>
      </c>
      <c r="G35" s="30"/>
      <c r="H35" s="30"/>
      <c r="K35" s="30" t="s">
        <v>1</v>
      </c>
      <c r="L35" s="30"/>
      <c r="M35" s="30"/>
      <c r="P35" s="30" t="s">
        <v>0</v>
      </c>
      <c r="Q35" s="30"/>
      <c r="R35" s="30"/>
      <c r="U35" s="32" t="s">
        <v>2</v>
      </c>
      <c r="V35" s="32"/>
      <c r="W35" s="32"/>
      <c r="Z35" s="30" t="s">
        <v>3</v>
      </c>
      <c r="AA35" s="30"/>
      <c r="AB35" s="30"/>
      <c r="AC35" s="12"/>
      <c r="AE35" s="30" t="s">
        <v>1</v>
      </c>
      <c r="AF35" s="30"/>
      <c r="AG35" s="30"/>
      <c r="AH35" s="12"/>
      <c r="AJ35" s="30" t="s">
        <v>0</v>
      </c>
      <c r="AK35" s="30"/>
      <c r="AL35" s="30"/>
      <c r="AO35" s="32" t="s">
        <v>2</v>
      </c>
      <c r="AP35" s="32"/>
      <c r="AQ35" s="32"/>
    </row>
    <row r="36" spans="1:43" x14ac:dyDescent="0.25">
      <c r="B36" s="12"/>
      <c r="C36" s="12"/>
      <c r="D36" s="12"/>
      <c r="E36" s="12"/>
      <c r="F36" s="2" t="s">
        <v>14</v>
      </c>
      <c r="G36" s="2" t="s">
        <v>6</v>
      </c>
      <c r="H36" s="2" t="s">
        <v>15</v>
      </c>
      <c r="J36" s="12"/>
      <c r="K36" s="2" t="s">
        <v>14</v>
      </c>
      <c r="L36" s="2" t="s">
        <v>6</v>
      </c>
      <c r="M36" s="2" t="s">
        <v>15</v>
      </c>
      <c r="O36" s="12"/>
      <c r="P36" s="2" t="s">
        <v>14</v>
      </c>
      <c r="Q36" s="2" t="s">
        <v>6</v>
      </c>
      <c r="R36" s="2" t="s">
        <v>15</v>
      </c>
      <c r="T36" s="12"/>
      <c r="U36" s="18" t="s">
        <v>14</v>
      </c>
      <c r="V36" s="18" t="s">
        <v>6</v>
      </c>
      <c r="W36" s="18" t="s">
        <v>15</v>
      </c>
      <c r="Y36" s="12"/>
      <c r="Z36" s="2" t="s">
        <v>14</v>
      </c>
      <c r="AA36" s="2" t="s">
        <v>6</v>
      </c>
      <c r="AB36" s="2" t="s">
        <v>15</v>
      </c>
      <c r="AD36" s="12"/>
      <c r="AE36" s="2" t="s">
        <v>14</v>
      </c>
      <c r="AF36" s="2" t="s">
        <v>6</v>
      </c>
      <c r="AG36" s="2" t="s">
        <v>15</v>
      </c>
      <c r="AI36" s="12"/>
      <c r="AJ36" s="2" t="s">
        <v>14</v>
      </c>
      <c r="AK36" s="2" t="s">
        <v>6</v>
      </c>
      <c r="AL36" s="2" t="s">
        <v>15</v>
      </c>
      <c r="AN36" s="12"/>
      <c r="AO36" s="18" t="s">
        <v>14</v>
      </c>
      <c r="AP36" s="18" t="s">
        <v>6</v>
      </c>
      <c r="AQ36" s="18" t="s">
        <v>15</v>
      </c>
    </row>
    <row r="37" spans="1:43" x14ac:dyDescent="0.25">
      <c r="A37" s="31" t="s">
        <v>9</v>
      </c>
      <c r="B37" s="13">
        <f>DATE(2025,2,1)+TIME(1,10,0)</f>
        <v>45689.048611111109</v>
      </c>
      <c r="C37" s="15">
        <v>100</v>
      </c>
      <c r="E37" s="13">
        <f>DATE(2025,2,1)+TIME(1,0,0)</f>
        <v>45689.041666666664</v>
      </c>
      <c r="F37" s="15" t="e">
        <f>NA()</f>
        <v>#N/A</v>
      </c>
      <c r="G37" s="15" t="e">
        <f>NA()</f>
        <v>#N/A</v>
      </c>
      <c r="H37" s="15"/>
      <c r="J37" s="13">
        <f>DATE(2025,2,1)+TIME(1,0,0)</f>
        <v>45689.041666666664</v>
      </c>
      <c r="K37" s="15" t="e">
        <f>U37/3600</f>
        <v>#N/A</v>
      </c>
      <c r="L37" s="15" t="e">
        <f>NA()</f>
        <v>#N/A</v>
      </c>
      <c r="M37" s="15"/>
      <c r="O37" s="13">
        <f>DATE(2025,2,1)+TIME(1,0,0)</f>
        <v>45689.041666666664</v>
      </c>
      <c r="P37" s="15" t="e">
        <f>NA()</f>
        <v>#N/A</v>
      </c>
      <c r="Q37" s="15" t="e">
        <f>NA()</f>
        <v>#N/A</v>
      </c>
      <c r="R37" s="15"/>
      <c r="T37" s="13">
        <f>DATE(2025,2,1)+TIME(1,0,0)</f>
        <v>45689.041666666664</v>
      </c>
      <c r="U37" s="20" t="e">
        <f>NA()</f>
        <v>#N/A</v>
      </c>
      <c r="V37" s="20" t="e">
        <f>NA()</f>
        <v>#N/A</v>
      </c>
      <c r="Y37" s="13">
        <f>DATE(2025,2,1)+TIME(6,0,0)</f>
        <v>45689.25</v>
      </c>
      <c r="Z37" s="15">
        <f>F42</f>
        <v>104.83333333330422</v>
      </c>
      <c r="AA37" s="15">
        <v>104.83</v>
      </c>
      <c r="AB37" s="15">
        <v>104.83</v>
      </c>
      <c r="AD37" s="13">
        <f>DATE(2025,2,1)+TIME(6,0,0)</f>
        <v>45689.25</v>
      </c>
      <c r="AE37" s="15" t="e">
        <f>NA()</f>
        <v>#N/A</v>
      </c>
      <c r="AF37" s="15">
        <v>614.83000000000004</v>
      </c>
      <c r="AG37" s="15">
        <v>495.01</v>
      </c>
      <c r="AI37" s="13">
        <f>DATE(2025,2,1)+TIME(6,0,0)</f>
        <v>45689.25</v>
      </c>
      <c r="AJ37" s="15">
        <f>AO37/((Y37-B37)*86400)</f>
        <v>102.4166666592517</v>
      </c>
      <c r="AK37" s="15">
        <v>102.42</v>
      </c>
      <c r="AL37" s="15">
        <v>102.42</v>
      </c>
      <c r="AN37" s="13">
        <f>DATE(2025,2,1)+TIME(6,0,0)</f>
        <v>45689.25</v>
      </c>
      <c r="AO37" s="20">
        <f>AVERAGE(C37,F38)*(E38-B37)*86400+AVERAGE(F38,C38)*(B38-E38)*86400+AVERAGE(C38,F39)*(E39-B38)*86400+AVERAGE(F39,C39)*(B39-E39)*86400+AVERAGE(C39,F40)*(E40-B39)*86400+AVERAGE(F40,C40)*(B40-E40)*86400+AVERAGE(C40,F41)*(E41-B40)*86400+AVERAGE(F41,C41)*(B41-E41)*86400+AVERAGE(C41,F42)*(E42-B41)*86400</f>
        <v>1782049.9998852871</v>
      </c>
      <c r="AP37" s="20">
        <v>1782050</v>
      </c>
      <c r="AQ37" s="20">
        <v>1782050</v>
      </c>
    </row>
    <row r="38" spans="1:43" x14ac:dyDescent="0.25">
      <c r="A38" s="31"/>
      <c r="B38" s="13">
        <f>B37+1/24</f>
        <v>45689.090277777774</v>
      </c>
      <c r="C38" s="15">
        <v>101</v>
      </c>
      <c r="E38" s="13">
        <f>E37+1/24</f>
        <v>45689.083333333328</v>
      </c>
      <c r="F38" s="15">
        <f t="shared" ref="F38:F66" si="15">C37+(C38-C37) * (E38-B37) / (B38-B37)</f>
        <v>100.83333333330422</v>
      </c>
      <c r="G38" s="15">
        <v>100.83</v>
      </c>
      <c r="H38" s="15">
        <v>100.83</v>
      </c>
      <c r="J38" s="13">
        <f>J37+1/24</f>
        <v>45689.083333333328</v>
      </c>
      <c r="K38" s="15" t="e">
        <f>NA()</f>
        <v>#N/A</v>
      </c>
      <c r="L38" s="15">
        <v>200.83</v>
      </c>
      <c r="M38" s="15">
        <v>83.68</v>
      </c>
      <c r="O38" s="13">
        <f>O37+1/24</f>
        <v>45689.083333333328</v>
      </c>
      <c r="P38" s="15">
        <f>U38/3000</f>
        <v>100.41666665730007</v>
      </c>
      <c r="Q38" s="15">
        <v>100.42</v>
      </c>
      <c r="R38" s="15">
        <v>100.42</v>
      </c>
      <c r="T38" s="13">
        <f>T37+1/24</f>
        <v>45689.083333333328</v>
      </c>
      <c r="U38" s="20">
        <f>AVERAGE(C37,F38)*(E38-B37)*86400</f>
        <v>301249.99997190019</v>
      </c>
      <c r="V38" s="20">
        <v>301250</v>
      </c>
      <c r="W38" s="20">
        <v>301250</v>
      </c>
      <c r="Y38" s="13">
        <f>Y37+1/4</f>
        <v>45689.5</v>
      </c>
      <c r="Z38" s="15">
        <f>F48</f>
        <v>110.83333333330422</v>
      </c>
      <c r="AA38" s="15">
        <v>110.83</v>
      </c>
      <c r="AB38" s="15">
        <v>110.83</v>
      </c>
      <c r="AD38" s="13">
        <f>AD37+1/4</f>
        <v>45689.5</v>
      </c>
      <c r="AE38" s="15">
        <f>AB38-AB37</f>
        <v>6</v>
      </c>
      <c r="AF38" s="15">
        <v>755.83</v>
      </c>
      <c r="AG38" s="15">
        <v>647</v>
      </c>
      <c r="AI38" s="13">
        <f>AI37+1/4</f>
        <v>45689.5</v>
      </c>
      <c r="AJ38" s="15">
        <f t="shared" ref="AJ38:AJ41" si="16">AO38/21600</f>
        <v>107.83333332702747</v>
      </c>
      <c r="AK38" s="15">
        <v>107.83</v>
      </c>
      <c r="AL38" s="15">
        <v>107.83</v>
      </c>
      <c r="AN38" s="13">
        <f>AN37+1/4</f>
        <v>45689.5</v>
      </c>
      <c r="AO38" s="20">
        <f>AVERAGE(F42,C42)*(B42-E42)*86400+AVERAGE(C42,F43)*(E43-B42)*86400+AVERAGE(F43,C43)*(B43-E43)*86400+AVERAGE(C43,F44)*(E44-B43)*86400+AVERAGE(F44,C44)*(B44-E44)*86400+AVERAGE(C44,F45)*(E45-B44)*86400+AVERAGE(F45,C45)*(B45-E45)*86400+AVERAGE(C45,F46)*(E46-B45)*86400+AVERAGE(F46,C46)*(B46-E46)*86400+AVERAGE(C46,F47)*(E47-B46)*86400+AVERAGE(F47,C47)*(B47-E47)*86400+AVERAGE(C47,F48)*(E48-B47)*86400</f>
        <v>2329199.9998637936</v>
      </c>
      <c r="AP38" s="20">
        <v>2329200</v>
      </c>
      <c r="AQ38" s="20">
        <v>2329200</v>
      </c>
    </row>
    <row r="39" spans="1:43" x14ac:dyDescent="0.25">
      <c r="A39" s="31"/>
      <c r="B39" s="13">
        <f t="shared" ref="B39:B66" si="17">B38+1/24</f>
        <v>45689.131944444438</v>
      </c>
      <c r="C39" s="15">
        <v>102</v>
      </c>
      <c r="E39" s="13">
        <f t="shared" ref="E39:E66" si="18">E38+1/24</f>
        <v>45689.124999999993</v>
      </c>
      <c r="F39" s="15">
        <f t="shared" si="15"/>
        <v>101.83333333330422</v>
      </c>
      <c r="G39" s="15">
        <v>101.83</v>
      </c>
      <c r="H39" s="15">
        <v>101.83</v>
      </c>
      <c r="J39" s="13">
        <f t="shared" ref="J39:J66" si="19">J38+1/24</f>
        <v>45689.124999999993</v>
      </c>
      <c r="K39" s="15">
        <f t="shared" ref="K39:K66" si="20">H39-H38</f>
        <v>1</v>
      </c>
      <c r="L39" s="15">
        <v>202.83</v>
      </c>
      <c r="M39" s="15">
        <v>101.33</v>
      </c>
      <c r="O39" s="13">
        <f t="shared" ref="O39:O66" si="21">O38+1/24</f>
        <v>45689.124999999993</v>
      </c>
      <c r="P39" s="15">
        <f t="shared" ref="P39:P66" si="22">U39/3600</f>
        <v>101.33333332740584</v>
      </c>
      <c r="Q39" s="15">
        <v>101.33</v>
      </c>
      <c r="R39" s="15">
        <v>101.33</v>
      </c>
      <c r="T39" s="13">
        <f t="shared" ref="T39:T66" si="23">T38+1/24</f>
        <v>45689.124999999993</v>
      </c>
      <c r="U39" s="20">
        <f t="shared" ref="U39:U66" si="24">AVERAGE(F38,C38)*(B38-E38)*86400+AVERAGE(C38,F39)*(E39-B38)*86400</f>
        <v>364799.99997866101</v>
      </c>
      <c r="V39" s="20">
        <v>364800</v>
      </c>
      <c r="W39" s="20">
        <v>364800</v>
      </c>
      <c r="Y39" s="13">
        <f t="shared" ref="Y39:Y41" si="25">Y38+1/4</f>
        <v>45689.75</v>
      </c>
      <c r="Z39" s="15">
        <f>F54</f>
        <v>116.83333333330422</v>
      </c>
      <c r="AA39" s="15">
        <v>116.83</v>
      </c>
      <c r="AB39" s="15">
        <v>116.83</v>
      </c>
      <c r="AD39" s="13">
        <f t="shared" ref="AD39:AD41" si="26">AD38+1/4</f>
        <v>45689.75</v>
      </c>
      <c r="AE39" s="15">
        <f t="shared" ref="AE39:AE41" si="27">AB39-AB38</f>
        <v>6</v>
      </c>
      <c r="AF39" s="15">
        <v>797.83</v>
      </c>
      <c r="AG39" s="15">
        <v>683</v>
      </c>
      <c r="AI39" s="13">
        <f t="shared" ref="AI39:AI41" si="28">AI38+1/4</f>
        <v>45689.75</v>
      </c>
      <c r="AJ39" s="15">
        <f t="shared" si="16"/>
        <v>113.83333332667823</v>
      </c>
      <c r="AK39" s="15">
        <v>113.83</v>
      </c>
      <c r="AL39" s="15">
        <v>113.83</v>
      </c>
      <c r="AN39" s="13">
        <f t="shared" ref="AN39:AN41" si="29">AN38+1/4</f>
        <v>45689.75</v>
      </c>
      <c r="AO39" s="20">
        <f>AVERAGE(F48,C48)*(B48-E48)*86400+AVERAGE(C48,F49)*(E49-B48)*86400+AVERAGE(F49,C49)*(B49-E49)*86400+AVERAGE(C49,F50)*(E50-B49)*86400+AVERAGE(F50,C50)*(B50-E50)*86400+AVERAGE(C50,F51)*(E51-B50)*86400+AVERAGE(F51,C51)*(B51-E51)*86400+AVERAGE(C51,F52)*(E52-B51)*86400+AVERAGE(F52,C52)*(B52-E52)*86400+AVERAGE(C52,F53)*(E53-B52)*86400+AVERAGE(F53,C53)*(B53-E53)*86400+AVERAGE(C53,F54)*(E54-B53)*86400</f>
        <v>2458799.9998562499</v>
      </c>
      <c r="AP39" s="20">
        <v>2458800</v>
      </c>
      <c r="AQ39" s="20">
        <v>2458800</v>
      </c>
    </row>
    <row r="40" spans="1:43" x14ac:dyDescent="0.25">
      <c r="A40" s="31"/>
      <c r="B40" s="13">
        <f t="shared" si="17"/>
        <v>45689.173611111102</v>
      </c>
      <c r="C40" s="15">
        <v>103</v>
      </c>
      <c r="E40" s="13">
        <f t="shared" si="18"/>
        <v>45689.166666666657</v>
      </c>
      <c r="F40" s="15">
        <f t="shared" si="15"/>
        <v>102.83333333330422</v>
      </c>
      <c r="G40" s="15">
        <v>102.83</v>
      </c>
      <c r="H40" s="15">
        <v>102.83</v>
      </c>
      <c r="J40" s="13">
        <f t="shared" si="19"/>
        <v>45689.166666666657</v>
      </c>
      <c r="K40" s="15">
        <f t="shared" si="20"/>
        <v>1</v>
      </c>
      <c r="L40" s="15">
        <v>204.83</v>
      </c>
      <c r="M40" s="15">
        <v>102.33</v>
      </c>
      <c r="O40" s="13">
        <f t="shared" si="21"/>
        <v>45689.166666666657</v>
      </c>
      <c r="P40" s="15">
        <f t="shared" si="22"/>
        <v>102.33333332734763</v>
      </c>
      <c r="Q40" s="15">
        <v>102.33</v>
      </c>
      <c r="R40" s="15">
        <v>102.33</v>
      </c>
      <c r="T40" s="13">
        <f t="shared" si="23"/>
        <v>45689.166666666657</v>
      </c>
      <c r="U40" s="20">
        <f t="shared" si="24"/>
        <v>368399.99997845147</v>
      </c>
      <c r="V40" s="20">
        <v>368400</v>
      </c>
      <c r="W40" s="20">
        <v>368400</v>
      </c>
      <c r="Y40" s="13">
        <f t="shared" si="25"/>
        <v>45690</v>
      </c>
      <c r="Z40" s="15">
        <f>F60</f>
        <v>122.83333333330422</v>
      </c>
      <c r="AA40" s="15">
        <v>122.83</v>
      </c>
      <c r="AB40" s="15">
        <v>122.83</v>
      </c>
      <c r="AD40" s="13">
        <f t="shared" si="26"/>
        <v>45690</v>
      </c>
      <c r="AE40" s="15">
        <f t="shared" si="27"/>
        <v>6</v>
      </c>
      <c r="AF40" s="15">
        <v>839.83</v>
      </c>
      <c r="AG40" s="15">
        <v>719</v>
      </c>
      <c r="AI40" s="13">
        <f t="shared" si="28"/>
        <v>45690</v>
      </c>
      <c r="AJ40" s="15">
        <f t="shared" si="16"/>
        <v>119.83333332632901</v>
      </c>
      <c r="AK40" s="15">
        <v>119.83</v>
      </c>
      <c r="AL40" s="15">
        <v>119.83</v>
      </c>
      <c r="AN40" s="13">
        <f t="shared" si="29"/>
        <v>45690</v>
      </c>
      <c r="AO40" s="20">
        <f>AVERAGE(F54,C54)*(B54-E54)*86400+AVERAGE(C54,F55)*(E55-B54)*86400+AVERAGE(F55,C55)*(B55-E55)*86400+AVERAGE(C55,F56)*(E56-B55)*86400+AVERAGE(F56,C56)*(B56-E56)*86400+AVERAGE(C56,F57)*(E57-B56)*86400+AVERAGE(F57,C57)*(B57-E57)*86400+AVERAGE(C57,F58)*(E58-B57)*86400+AVERAGE(F58,C58)*(B58-E58)*86400+AVERAGE(C58,F59)*(E59-B58)*86400+AVERAGE(F59,C59)*(B59-E59)*86400+AVERAGE(C59,F60)*(E60-B59)*86400</f>
        <v>2588399.9998487066</v>
      </c>
      <c r="AP40" s="20">
        <v>2588400</v>
      </c>
      <c r="AQ40" s="20">
        <v>2588400</v>
      </c>
    </row>
    <row r="41" spans="1:43" x14ac:dyDescent="0.25">
      <c r="A41" s="31"/>
      <c r="B41" s="13">
        <f t="shared" si="17"/>
        <v>45689.215277777766</v>
      </c>
      <c r="C41" s="15">
        <v>104</v>
      </c>
      <c r="E41" s="13">
        <f t="shared" si="18"/>
        <v>45689.208333333321</v>
      </c>
      <c r="F41" s="15">
        <f t="shared" si="15"/>
        <v>103.83333333330422</v>
      </c>
      <c r="G41" s="15">
        <v>103.83</v>
      </c>
      <c r="H41" s="15">
        <v>103.83</v>
      </c>
      <c r="J41" s="13">
        <f t="shared" si="19"/>
        <v>45689.208333333321</v>
      </c>
      <c r="K41" s="15">
        <f t="shared" si="20"/>
        <v>1</v>
      </c>
      <c r="L41" s="15">
        <v>206.83</v>
      </c>
      <c r="M41" s="15">
        <v>103.33</v>
      </c>
      <c r="O41" s="13">
        <f t="shared" si="21"/>
        <v>45689.208333333321</v>
      </c>
      <c r="P41" s="15">
        <f t="shared" si="22"/>
        <v>103.33333332728942</v>
      </c>
      <c r="Q41" s="15">
        <v>103.33</v>
      </c>
      <c r="R41" s="15">
        <v>103.33</v>
      </c>
      <c r="T41" s="13">
        <f t="shared" si="23"/>
        <v>45689.208333333321</v>
      </c>
      <c r="U41" s="20">
        <f t="shared" si="24"/>
        <v>371999.99997824192</v>
      </c>
      <c r="V41" s="20">
        <v>372000</v>
      </c>
      <c r="W41" s="20">
        <v>372000</v>
      </c>
      <c r="Y41" s="13">
        <f t="shared" si="25"/>
        <v>45690.25</v>
      </c>
      <c r="Z41" s="15">
        <f>F66</f>
        <v>128.83333333330424</v>
      </c>
      <c r="AA41" s="15">
        <v>128.83000000000001</v>
      </c>
      <c r="AB41" s="15">
        <v>128.83000000000001</v>
      </c>
      <c r="AD41" s="13">
        <f t="shared" si="26"/>
        <v>45690.25</v>
      </c>
      <c r="AE41" s="15">
        <f t="shared" si="27"/>
        <v>6.0000000000000142</v>
      </c>
      <c r="AF41" s="15">
        <v>881.83</v>
      </c>
      <c r="AG41" s="15">
        <v>755</v>
      </c>
      <c r="AI41" s="13">
        <f t="shared" si="28"/>
        <v>45690.25</v>
      </c>
      <c r="AJ41" s="15">
        <f t="shared" si="16"/>
        <v>125.83333332597977</v>
      </c>
      <c r="AK41" s="15">
        <v>125.83</v>
      </c>
      <c r="AL41" s="15">
        <v>125.83</v>
      </c>
      <c r="AN41" s="13">
        <f t="shared" si="29"/>
        <v>45690.25</v>
      </c>
      <c r="AO41" s="20">
        <f>AVERAGE(F60,C60)*(B60-E60)*86400+AVERAGE(C60,F61)*(E61-B60)*86400+AVERAGE(F61,C61)*(B61-E61)*86400+AVERAGE(C61,F62)*(E62-B61)*86400+AVERAGE(F62,C62)*(B62-E62)*86400+AVERAGE(C62,F63)*(E63-B62)*86400+AVERAGE(F63,C63)*(B63-E63)*86400+AVERAGE(C63,F64)*(E64-B63)*86400+AVERAGE(F64,C64)*(B64-E64)*86400+AVERAGE(C64,F65)*(E65-B64)*86400+AVERAGE(F65,C65)*(B65-E65)*86400+AVERAGE(C65,F66)*(E66-B65)*86400</f>
        <v>2717999.9998411629</v>
      </c>
      <c r="AP41" s="20">
        <v>2718000</v>
      </c>
      <c r="AQ41" s="20">
        <v>2718000</v>
      </c>
    </row>
    <row r="42" spans="1:43" x14ac:dyDescent="0.25">
      <c r="A42" s="31"/>
      <c r="B42" s="13">
        <f t="shared" si="17"/>
        <v>45689.256944444431</v>
      </c>
      <c r="C42" s="15">
        <v>105</v>
      </c>
      <c r="E42" s="13">
        <f t="shared" si="18"/>
        <v>45689.249999999985</v>
      </c>
      <c r="F42" s="15">
        <f t="shared" si="15"/>
        <v>104.83333333330422</v>
      </c>
      <c r="G42" s="15">
        <v>104.83</v>
      </c>
      <c r="H42" s="15">
        <v>104.83</v>
      </c>
      <c r="J42" s="13">
        <f t="shared" si="19"/>
        <v>45689.249999999985</v>
      </c>
      <c r="K42" s="15">
        <f t="shared" si="20"/>
        <v>1</v>
      </c>
      <c r="L42" s="15">
        <v>208.83</v>
      </c>
      <c r="M42" s="15">
        <v>104.33</v>
      </c>
      <c r="O42" s="13">
        <f t="shared" si="21"/>
        <v>45689.249999999985</v>
      </c>
      <c r="P42" s="15">
        <f t="shared" si="22"/>
        <v>104.33333332723122</v>
      </c>
      <c r="Q42" s="15">
        <v>104.33</v>
      </c>
      <c r="R42" s="15">
        <v>104.33</v>
      </c>
      <c r="T42" s="13">
        <f t="shared" si="23"/>
        <v>45689.249999999985</v>
      </c>
      <c r="U42" s="20">
        <f t="shared" si="24"/>
        <v>375599.99997803237</v>
      </c>
      <c r="V42" s="20">
        <v>375600</v>
      </c>
      <c r="W42" s="20">
        <v>375600</v>
      </c>
    </row>
    <row r="43" spans="1:43" x14ac:dyDescent="0.25">
      <c r="A43" s="31"/>
      <c r="B43" s="13">
        <f t="shared" si="17"/>
        <v>45689.298611111095</v>
      </c>
      <c r="C43" s="15">
        <v>106</v>
      </c>
      <c r="E43" s="13">
        <f t="shared" si="18"/>
        <v>45689.29166666665</v>
      </c>
      <c r="F43" s="15">
        <f t="shared" si="15"/>
        <v>105.83333333330422</v>
      </c>
      <c r="G43" s="15">
        <v>105.83</v>
      </c>
      <c r="H43" s="15">
        <v>105.83</v>
      </c>
      <c r="J43" s="13">
        <f t="shared" si="19"/>
        <v>45689.29166666665</v>
      </c>
      <c r="K43" s="15">
        <f t="shared" si="20"/>
        <v>1</v>
      </c>
      <c r="L43" s="15">
        <v>210.83</v>
      </c>
      <c r="M43" s="15">
        <v>105.33</v>
      </c>
      <c r="O43" s="13">
        <f t="shared" si="21"/>
        <v>45689.29166666665</v>
      </c>
      <c r="P43" s="15">
        <f t="shared" si="22"/>
        <v>105.33333332717301</v>
      </c>
      <c r="Q43" s="15">
        <v>105.33</v>
      </c>
      <c r="R43" s="15">
        <v>105.33</v>
      </c>
      <c r="T43" s="13">
        <f t="shared" si="23"/>
        <v>45689.29166666665</v>
      </c>
      <c r="U43" s="20">
        <f t="shared" si="24"/>
        <v>379199.99997782282</v>
      </c>
      <c r="V43" s="20">
        <v>379200</v>
      </c>
      <c r="W43" s="20">
        <v>379200</v>
      </c>
    </row>
    <row r="44" spans="1:43" x14ac:dyDescent="0.25">
      <c r="A44" s="31"/>
      <c r="B44" s="13">
        <f t="shared" si="17"/>
        <v>45689.340277777759</v>
      </c>
      <c r="C44" s="15">
        <v>107</v>
      </c>
      <c r="E44" s="13">
        <f t="shared" si="18"/>
        <v>45689.333333333314</v>
      </c>
      <c r="F44" s="15">
        <f t="shared" si="15"/>
        <v>106.83333333330422</v>
      </c>
      <c r="G44" s="15">
        <v>106.83</v>
      </c>
      <c r="H44" s="15">
        <v>106.83</v>
      </c>
      <c r="J44" s="13">
        <f t="shared" si="19"/>
        <v>45689.333333333314</v>
      </c>
      <c r="K44" s="15">
        <f t="shared" si="20"/>
        <v>1</v>
      </c>
      <c r="L44" s="15">
        <v>212.83</v>
      </c>
      <c r="M44" s="15">
        <v>106.33</v>
      </c>
      <c r="O44" s="13">
        <f t="shared" si="21"/>
        <v>45689.333333333314</v>
      </c>
      <c r="P44" s="15">
        <f t="shared" si="22"/>
        <v>106.3333333271148</v>
      </c>
      <c r="Q44" s="15">
        <v>106.33</v>
      </c>
      <c r="R44" s="15">
        <v>106.33</v>
      </c>
      <c r="T44" s="13">
        <f t="shared" si="23"/>
        <v>45689.333333333314</v>
      </c>
      <c r="U44" s="20">
        <f t="shared" si="24"/>
        <v>382799.99997761328</v>
      </c>
      <c r="V44" s="20">
        <v>382800</v>
      </c>
      <c r="W44" s="20">
        <v>382800</v>
      </c>
    </row>
    <row r="45" spans="1:43" x14ac:dyDescent="0.25">
      <c r="A45" s="31"/>
      <c r="B45" s="13">
        <f t="shared" si="17"/>
        <v>45689.381944444423</v>
      </c>
      <c r="C45" s="15">
        <v>108</v>
      </c>
      <c r="E45" s="13">
        <f t="shared" si="18"/>
        <v>45689.374999999978</v>
      </c>
      <c r="F45" s="15">
        <f t="shared" si="15"/>
        <v>107.83333333330422</v>
      </c>
      <c r="G45" s="15">
        <v>107.83</v>
      </c>
      <c r="H45" s="15">
        <v>107.83</v>
      </c>
      <c r="J45" s="13">
        <f t="shared" si="19"/>
        <v>45689.374999999978</v>
      </c>
      <c r="K45" s="15">
        <f t="shared" si="20"/>
        <v>1</v>
      </c>
      <c r="L45" s="15">
        <v>214.83</v>
      </c>
      <c r="M45" s="15">
        <v>107.33</v>
      </c>
      <c r="O45" s="13">
        <f t="shared" si="21"/>
        <v>45689.374999999978</v>
      </c>
      <c r="P45" s="15">
        <f t="shared" si="22"/>
        <v>107.33333332705659</v>
      </c>
      <c r="Q45" s="15">
        <v>107.33</v>
      </c>
      <c r="R45" s="15">
        <v>107.33</v>
      </c>
      <c r="T45" s="13">
        <f t="shared" si="23"/>
        <v>45689.374999999978</v>
      </c>
      <c r="U45" s="20">
        <f t="shared" si="24"/>
        <v>386399.99997740373</v>
      </c>
      <c r="V45" s="20">
        <v>386400</v>
      </c>
      <c r="W45" s="20">
        <v>386400</v>
      </c>
    </row>
    <row r="46" spans="1:43" x14ac:dyDescent="0.25">
      <c r="A46" s="31"/>
      <c r="B46" s="13">
        <f t="shared" si="17"/>
        <v>45689.423611111088</v>
      </c>
      <c r="C46" s="15">
        <v>109</v>
      </c>
      <c r="E46" s="13">
        <f t="shared" si="18"/>
        <v>45689.416666666642</v>
      </c>
      <c r="F46" s="15">
        <f t="shared" si="15"/>
        <v>108.83333333330422</v>
      </c>
      <c r="G46" s="15">
        <v>108.83</v>
      </c>
      <c r="H46" s="15">
        <v>108.83</v>
      </c>
      <c r="J46" s="13">
        <f t="shared" si="19"/>
        <v>45689.416666666642</v>
      </c>
      <c r="K46" s="15">
        <f t="shared" si="20"/>
        <v>1</v>
      </c>
      <c r="L46" s="15">
        <v>216.83</v>
      </c>
      <c r="M46" s="15">
        <v>108.33</v>
      </c>
      <c r="O46" s="13">
        <f t="shared" si="21"/>
        <v>45689.416666666642</v>
      </c>
      <c r="P46" s="15">
        <f t="shared" si="22"/>
        <v>108.33333332699839</v>
      </c>
      <c r="Q46" s="15">
        <v>108.33</v>
      </c>
      <c r="R46" s="15">
        <v>108.33</v>
      </c>
      <c r="T46" s="13">
        <f t="shared" si="23"/>
        <v>45689.416666666642</v>
      </c>
      <c r="U46" s="20">
        <f t="shared" si="24"/>
        <v>389999.99997719418</v>
      </c>
      <c r="V46" s="20">
        <v>390000</v>
      </c>
      <c r="W46" s="20">
        <v>390000</v>
      </c>
    </row>
    <row r="47" spans="1:43" x14ac:dyDescent="0.25">
      <c r="A47" s="31"/>
      <c r="B47" s="13">
        <f t="shared" si="17"/>
        <v>45689.465277777752</v>
      </c>
      <c r="C47" s="15">
        <v>110</v>
      </c>
      <c r="E47" s="13">
        <f t="shared" si="18"/>
        <v>45689.458333333307</v>
      </c>
      <c r="F47" s="15">
        <f t="shared" si="15"/>
        <v>109.83333333330422</v>
      </c>
      <c r="G47" s="15">
        <v>109.83</v>
      </c>
      <c r="H47" s="15">
        <v>109.83</v>
      </c>
      <c r="J47" s="13">
        <f t="shared" si="19"/>
        <v>45689.458333333307</v>
      </c>
      <c r="K47" s="15">
        <f t="shared" si="20"/>
        <v>1</v>
      </c>
      <c r="L47" s="15">
        <v>218.83</v>
      </c>
      <c r="M47" s="15">
        <v>109.33</v>
      </c>
      <c r="O47" s="13">
        <f t="shared" si="21"/>
        <v>45689.458333333307</v>
      </c>
      <c r="P47" s="15">
        <f t="shared" si="22"/>
        <v>109.33333332694018</v>
      </c>
      <c r="Q47" s="15">
        <v>109.33</v>
      </c>
      <c r="R47" s="15">
        <v>109.33</v>
      </c>
      <c r="T47" s="13">
        <f t="shared" si="23"/>
        <v>45689.458333333307</v>
      </c>
      <c r="U47" s="20">
        <f t="shared" si="24"/>
        <v>393599.99997698463</v>
      </c>
      <c r="V47" s="20">
        <v>393600</v>
      </c>
      <c r="W47" s="20">
        <v>393600</v>
      </c>
    </row>
    <row r="48" spans="1:43" x14ac:dyDescent="0.25">
      <c r="A48" s="31"/>
      <c r="B48" s="13">
        <f t="shared" si="17"/>
        <v>45689.506944444416</v>
      </c>
      <c r="C48" s="15">
        <v>111</v>
      </c>
      <c r="E48" s="13">
        <f t="shared" si="18"/>
        <v>45689.499999999971</v>
      </c>
      <c r="F48" s="15">
        <f t="shared" si="15"/>
        <v>110.83333333330422</v>
      </c>
      <c r="G48" s="15">
        <v>110.83</v>
      </c>
      <c r="H48" s="15">
        <v>110.83</v>
      </c>
      <c r="J48" s="13">
        <f t="shared" si="19"/>
        <v>45689.499999999971</v>
      </c>
      <c r="K48" s="15">
        <f t="shared" si="20"/>
        <v>1</v>
      </c>
      <c r="L48" s="15">
        <v>220.83</v>
      </c>
      <c r="M48" s="15">
        <v>110.33</v>
      </c>
      <c r="O48" s="13">
        <f t="shared" si="21"/>
        <v>45689.499999999971</v>
      </c>
      <c r="P48" s="15">
        <f t="shared" si="22"/>
        <v>110.33333332688197</v>
      </c>
      <c r="Q48" s="15">
        <v>110.33</v>
      </c>
      <c r="R48" s="15">
        <v>110.33</v>
      </c>
      <c r="T48" s="13">
        <f t="shared" si="23"/>
        <v>45689.499999999971</v>
      </c>
      <c r="U48" s="20">
        <f t="shared" si="24"/>
        <v>397199.99997677509</v>
      </c>
      <c r="V48" s="20">
        <v>397200</v>
      </c>
      <c r="W48" s="20">
        <v>397200</v>
      </c>
    </row>
    <row r="49" spans="1:23" x14ac:dyDescent="0.25">
      <c r="A49" s="31"/>
      <c r="B49" s="13">
        <f t="shared" si="17"/>
        <v>45689.54861111108</v>
      </c>
      <c r="C49" s="15">
        <v>112</v>
      </c>
      <c r="E49" s="13">
        <f t="shared" si="18"/>
        <v>45689.541666666635</v>
      </c>
      <c r="F49" s="15">
        <f t="shared" si="15"/>
        <v>111.83333333330422</v>
      </c>
      <c r="G49" s="15">
        <v>111.83</v>
      </c>
      <c r="H49" s="15">
        <v>111.83</v>
      </c>
      <c r="J49" s="13">
        <f t="shared" si="19"/>
        <v>45689.541666666635</v>
      </c>
      <c r="K49" s="15">
        <f t="shared" si="20"/>
        <v>1</v>
      </c>
      <c r="L49" s="15">
        <v>222.83</v>
      </c>
      <c r="M49" s="15">
        <v>111.33</v>
      </c>
      <c r="O49" s="13">
        <f t="shared" si="21"/>
        <v>45689.541666666635</v>
      </c>
      <c r="P49" s="15">
        <f t="shared" si="22"/>
        <v>111.33333332682376</v>
      </c>
      <c r="Q49" s="15">
        <v>111.33</v>
      </c>
      <c r="R49" s="15">
        <v>111.33</v>
      </c>
      <c r="T49" s="13">
        <f t="shared" si="23"/>
        <v>45689.541666666635</v>
      </c>
      <c r="U49" s="20">
        <f t="shared" si="24"/>
        <v>400799.99997656554</v>
      </c>
      <c r="V49" s="20">
        <v>400800</v>
      </c>
      <c r="W49" s="20">
        <v>400800</v>
      </c>
    </row>
    <row r="50" spans="1:23" x14ac:dyDescent="0.25">
      <c r="A50" s="31"/>
      <c r="B50" s="13">
        <f t="shared" si="17"/>
        <v>45689.590277777745</v>
      </c>
      <c r="C50" s="15">
        <v>113</v>
      </c>
      <c r="E50" s="13">
        <f t="shared" si="18"/>
        <v>45689.583333333299</v>
      </c>
      <c r="F50" s="15">
        <f t="shared" si="15"/>
        <v>112.83333333330422</v>
      </c>
      <c r="G50" s="15">
        <v>112.83</v>
      </c>
      <c r="H50" s="15">
        <v>112.83</v>
      </c>
      <c r="J50" s="13">
        <f t="shared" si="19"/>
        <v>45689.583333333299</v>
      </c>
      <c r="K50" s="15">
        <f t="shared" si="20"/>
        <v>1</v>
      </c>
      <c r="L50" s="15">
        <v>224.83</v>
      </c>
      <c r="M50" s="15">
        <v>112.33</v>
      </c>
      <c r="O50" s="13">
        <f t="shared" si="21"/>
        <v>45689.583333333299</v>
      </c>
      <c r="P50" s="15">
        <f t="shared" si="22"/>
        <v>112.33333332676555</v>
      </c>
      <c r="Q50" s="15">
        <v>112.33</v>
      </c>
      <c r="R50" s="15">
        <v>112.33</v>
      </c>
      <c r="T50" s="13">
        <f t="shared" si="23"/>
        <v>45689.583333333299</v>
      </c>
      <c r="U50" s="20">
        <f t="shared" si="24"/>
        <v>404399.99997635599</v>
      </c>
      <c r="V50" s="20">
        <v>404400</v>
      </c>
      <c r="W50" s="20">
        <v>404400</v>
      </c>
    </row>
    <row r="51" spans="1:23" x14ac:dyDescent="0.25">
      <c r="A51" s="31"/>
      <c r="B51" s="13">
        <f t="shared" si="17"/>
        <v>45689.631944444409</v>
      </c>
      <c r="C51" s="15">
        <v>114</v>
      </c>
      <c r="E51" s="13">
        <f t="shared" si="18"/>
        <v>45689.624999999964</v>
      </c>
      <c r="F51" s="15">
        <f t="shared" si="15"/>
        <v>113.83333333330422</v>
      </c>
      <c r="G51" s="15">
        <v>113.83</v>
      </c>
      <c r="H51" s="15">
        <v>113.83</v>
      </c>
      <c r="J51" s="13">
        <f t="shared" si="19"/>
        <v>45689.624999999964</v>
      </c>
      <c r="K51" s="15">
        <f t="shared" si="20"/>
        <v>1</v>
      </c>
      <c r="L51" s="15">
        <v>226.83</v>
      </c>
      <c r="M51" s="15">
        <v>113.33</v>
      </c>
      <c r="O51" s="13">
        <f t="shared" si="21"/>
        <v>45689.624999999964</v>
      </c>
      <c r="P51" s="15">
        <f t="shared" si="22"/>
        <v>113.33333332670735</v>
      </c>
      <c r="Q51" s="15">
        <v>113.33</v>
      </c>
      <c r="R51" s="15">
        <v>113.33</v>
      </c>
      <c r="T51" s="13">
        <f t="shared" si="23"/>
        <v>45689.624999999964</v>
      </c>
      <c r="U51" s="20">
        <f t="shared" si="24"/>
        <v>407999.99997614644</v>
      </c>
      <c r="V51" s="20">
        <v>408000</v>
      </c>
      <c r="W51" s="20">
        <v>408000</v>
      </c>
    </row>
    <row r="52" spans="1:23" x14ac:dyDescent="0.25">
      <c r="A52" s="31"/>
      <c r="B52" s="13">
        <f t="shared" si="17"/>
        <v>45689.673611111073</v>
      </c>
      <c r="C52" s="15">
        <v>115</v>
      </c>
      <c r="E52" s="13">
        <f t="shared" si="18"/>
        <v>45689.666666666628</v>
      </c>
      <c r="F52" s="15">
        <f t="shared" si="15"/>
        <v>114.83333333330422</v>
      </c>
      <c r="G52" s="15">
        <v>114.83</v>
      </c>
      <c r="H52" s="15">
        <v>114.83</v>
      </c>
      <c r="J52" s="13">
        <f t="shared" si="19"/>
        <v>45689.666666666628</v>
      </c>
      <c r="K52" s="15">
        <f t="shared" si="20"/>
        <v>1</v>
      </c>
      <c r="L52" s="15">
        <v>228.83</v>
      </c>
      <c r="M52" s="15">
        <v>114.33</v>
      </c>
      <c r="O52" s="13">
        <f t="shared" si="21"/>
        <v>45689.666666666628</v>
      </c>
      <c r="P52" s="15">
        <f t="shared" si="22"/>
        <v>114.33333332664914</v>
      </c>
      <c r="Q52" s="15">
        <v>114.33</v>
      </c>
      <c r="R52" s="15">
        <v>114.33</v>
      </c>
      <c r="T52" s="13">
        <f t="shared" si="23"/>
        <v>45689.666666666628</v>
      </c>
      <c r="U52" s="20">
        <f t="shared" si="24"/>
        <v>411599.99997593689</v>
      </c>
      <c r="V52" s="20">
        <v>411600</v>
      </c>
      <c r="W52" s="20">
        <v>411600</v>
      </c>
    </row>
    <row r="53" spans="1:23" x14ac:dyDescent="0.25">
      <c r="A53" s="31"/>
      <c r="B53" s="13">
        <f t="shared" si="17"/>
        <v>45689.715277777737</v>
      </c>
      <c r="C53" s="15">
        <v>116</v>
      </c>
      <c r="E53" s="13">
        <f t="shared" si="18"/>
        <v>45689.708333333292</v>
      </c>
      <c r="F53" s="15">
        <f t="shared" si="15"/>
        <v>115.83333333330422</v>
      </c>
      <c r="G53" s="15">
        <v>115.83</v>
      </c>
      <c r="H53" s="15">
        <v>115.83</v>
      </c>
      <c r="J53" s="13">
        <f t="shared" si="19"/>
        <v>45689.708333333292</v>
      </c>
      <c r="K53" s="15">
        <f t="shared" si="20"/>
        <v>1</v>
      </c>
      <c r="L53" s="15">
        <v>230.83</v>
      </c>
      <c r="M53" s="15">
        <v>115.33</v>
      </c>
      <c r="O53" s="13">
        <f t="shared" si="21"/>
        <v>45689.708333333292</v>
      </c>
      <c r="P53" s="15">
        <f t="shared" si="22"/>
        <v>115.33333332659095</v>
      </c>
      <c r="Q53" s="15">
        <v>115.33</v>
      </c>
      <c r="R53" s="15">
        <v>115.33</v>
      </c>
      <c r="T53" s="13">
        <f t="shared" si="23"/>
        <v>45689.708333333292</v>
      </c>
      <c r="U53" s="20">
        <f t="shared" si="24"/>
        <v>415199.99997572741</v>
      </c>
      <c r="V53" s="20">
        <v>415200</v>
      </c>
      <c r="W53" s="20">
        <v>415200</v>
      </c>
    </row>
    <row r="54" spans="1:23" x14ac:dyDescent="0.25">
      <c r="A54" s="31"/>
      <c r="B54" s="13">
        <f t="shared" si="17"/>
        <v>45689.756944444402</v>
      </c>
      <c r="C54" s="15">
        <v>117</v>
      </c>
      <c r="E54" s="13">
        <f t="shared" si="18"/>
        <v>45689.749999999956</v>
      </c>
      <c r="F54" s="15">
        <f t="shared" si="15"/>
        <v>116.83333333330422</v>
      </c>
      <c r="G54" s="15">
        <v>116.83</v>
      </c>
      <c r="H54" s="15">
        <v>116.83</v>
      </c>
      <c r="J54" s="13">
        <f t="shared" si="19"/>
        <v>45689.749999999956</v>
      </c>
      <c r="K54" s="15">
        <f t="shared" si="20"/>
        <v>1</v>
      </c>
      <c r="L54" s="15">
        <v>232.83</v>
      </c>
      <c r="M54" s="15">
        <v>116.33</v>
      </c>
      <c r="O54" s="13">
        <f t="shared" si="21"/>
        <v>45689.749999999956</v>
      </c>
      <c r="P54" s="15">
        <f t="shared" si="22"/>
        <v>116.33333332653274</v>
      </c>
      <c r="Q54" s="15">
        <v>116.33</v>
      </c>
      <c r="R54" s="15">
        <v>116.33</v>
      </c>
      <c r="T54" s="13">
        <f t="shared" si="23"/>
        <v>45689.749999999956</v>
      </c>
      <c r="U54" s="20">
        <f t="shared" si="24"/>
        <v>418799.99997551786</v>
      </c>
      <c r="V54" s="20">
        <v>418800</v>
      </c>
      <c r="W54" s="20">
        <v>418800</v>
      </c>
    </row>
    <row r="55" spans="1:23" x14ac:dyDescent="0.25">
      <c r="A55" s="31"/>
      <c r="B55" s="13">
        <f t="shared" si="17"/>
        <v>45689.798611111066</v>
      </c>
      <c r="C55" s="15">
        <v>118</v>
      </c>
      <c r="E55" s="13">
        <f t="shared" si="18"/>
        <v>45689.791666666621</v>
      </c>
      <c r="F55" s="15">
        <f t="shared" si="15"/>
        <v>117.83333333330422</v>
      </c>
      <c r="G55" s="15">
        <v>117.83</v>
      </c>
      <c r="H55" s="15">
        <v>117.83</v>
      </c>
      <c r="J55" s="13">
        <f t="shared" si="19"/>
        <v>45689.791666666621</v>
      </c>
      <c r="K55" s="15">
        <f t="shared" si="20"/>
        <v>1</v>
      </c>
      <c r="L55" s="15">
        <v>234.83</v>
      </c>
      <c r="M55" s="15">
        <v>117.33</v>
      </c>
      <c r="O55" s="13">
        <f t="shared" si="21"/>
        <v>45689.791666666621</v>
      </c>
      <c r="P55" s="15">
        <f t="shared" si="22"/>
        <v>117.33333332647453</v>
      </c>
      <c r="Q55" s="15">
        <v>117.33</v>
      </c>
      <c r="R55" s="15">
        <v>117.33</v>
      </c>
      <c r="T55" s="13">
        <f t="shared" si="23"/>
        <v>45689.791666666621</v>
      </c>
      <c r="U55" s="20">
        <f t="shared" si="24"/>
        <v>422399.99997530831</v>
      </c>
      <c r="V55" s="20">
        <v>422400</v>
      </c>
      <c r="W55" s="20">
        <v>422400</v>
      </c>
    </row>
    <row r="56" spans="1:23" x14ac:dyDescent="0.25">
      <c r="A56" s="31"/>
      <c r="B56" s="13">
        <f t="shared" si="17"/>
        <v>45689.84027777773</v>
      </c>
      <c r="C56" s="15">
        <v>119</v>
      </c>
      <c r="E56" s="13">
        <f t="shared" si="18"/>
        <v>45689.833333333285</v>
      </c>
      <c r="F56" s="15">
        <f t="shared" si="15"/>
        <v>118.83333333330422</v>
      </c>
      <c r="G56" s="15">
        <v>118.83</v>
      </c>
      <c r="H56" s="15">
        <v>118.83</v>
      </c>
      <c r="J56" s="13">
        <f t="shared" si="19"/>
        <v>45689.833333333285</v>
      </c>
      <c r="K56" s="15">
        <f t="shared" si="20"/>
        <v>1</v>
      </c>
      <c r="L56" s="15">
        <v>236.83</v>
      </c>
      <c r="M56" s="15">
        <v>118.33</v>
      </c>
      <c r="O56" s="13">
        <f t="shared" si="21"/>
        <v>45689.833333333285</v>
      </c>
      <c r="P56" s="15">
        <f t="shared" si="22"/>
        <v>118.33333332641632</v>
      </c>
      <c r="Q56" s="15">
        <v>118.33</v>
      </c>
      <c r="R56" s="15">
        <v>118.33</v>
      </c>
      <c r="T56" s="13">
        <f t="shared" si="23"/>
        <v>45689.833333333285</v>
      </c>
      <c r="U56" s="20">
        <f t="shared" si="24"/>
        <v>425999.99997509876</v>
      </c>
      <c r="V56" s="20">
        <v>426000</v>
      </c>
      <c r="W56" s="20">
        <v>426000</v>
      </c>
    </row>
    <row r="57" spans="1:23" x14ac:dyDescent="0.25">
      <c r="A57" s="31"/>
      <c r="B57" s="13">
        <f t="shared" si="17"/>
        <v>45689.881944444394</v>
      </c>
      <c r="C57" s="15">
        <v>120</v>
      </c>
      <c r="E57" s="13">
        <f t="shared" si="18"/>
        <v>45689.874999999949</v>
      </c>
      <c r="F57" s="15">
        <f t="shared" si="15"/>
        <v>119.83333333330422</v>
      </c>
      <c r="G57" s="15">
        <v>119.83</v>
      </c>
      <c r="H57" s="15">
        <v>119.83</v>
      </c>
      <c r="J57" s="13">
        <f t="shared" si="19"/>
        <v>45689.874999999949</v>
      </c>
      <c r="K57" s="15">
        <f t="shared" si="20"/>
        <v>1</v>
      </c>
      <c r="L57" s="15">
        <v>238.83</v>
      </c>
      <c r="M57" s="15">
        <v>119.33</v>
      </c>
      <c r="O57" s="13">
        <f t="shared" si="21"/>
        <v>45689.874999999949</v>
      </c>
      <c r="P57" s="15">
        <f t="shared" si="22"/>
        <v>119.33333332635812</v>
      </c>
      <c r="Q57" s="15">
        <v>119.33</v>
      </c>
      <c r="R57" s="15">
        <v>119.33</v>
      </c>
      <c r="T57" s="13">
        <f t="shared" si="23"/>
        <v>45689.874999999949</v>
      </c>
      <c r="U57" s="20">
        <f t="shared" si="24"/>
        <v>429599.99997488922</v>
      </c>
      <c r="V57" s="20">
        <v>429600</v>
      </c>
      <c r="W57" s="20">
        <v>429600</v>
      </c>
    </row>
    <row r="58" spans="1:23" x14ac:dyDescent="0.25">
      <c r="A58" s="31"/>
      <c r="B58" s="13">
        <f t="shared" si="17"/>
        <v>45689.923611111059</v>
      </c>
      <c r="C58" s="15">
        <v>121</v>
      </c>
      <c r="E58" s="13">
        <f t="shared" si="18"/>
        <v>45689.916666666613</v>
      </c>
      <c r="F58" s="15">
        <f t="shared" si="15"/>
        <v>120.83333333330422</v>
      </c>
      <c r="G58" s="15">
        <v>120.83</v>
      </c>
      <c r="H58" s="15">
        <v>120.83</v>
      </c>
      <c r="J58" s="13">
        <f t="shared" si="19"/>
        <v>45689.916666666613</v>
      </c>
      <c r="K58" s="15">
        <f t="shared" si="20"/>
        <v>1</v>
      </c>
      <c r="L58" s="15">
        <v>240.83</v>
      </c>
      <c r="M58" s="15">
        <v>120.33</v>
      </c>
      <c r="O58" s="13">
        <f t="shared" si="21"/>
        <v>45689.916666666613</v>
      </c>
      <c r="P58" s="15">
        <f t="shared" si="22"/>
        <v>120.33333332629991</v>
      </c>
      <c r="Q58" s="15">
        <v>120.33</v>
      </c>
      <c r="R58" s="15">
        <v>120.33</v>
      </c>
      <c r="T58" s="13">
        <f t="shared" si="23"/>
        <v>45689.916666666613</v>
      </c>
      <c r="U58" s="20">
        <f t="shared" si="24"/>
        <v>433199.99997467967</v>
      </c>
      <c r="V58" s="20">
        <v>433200</v>
      </c>
      <c r="W58" s="20">
        <v>433200</v>
      </c>
    </row>
    <row r="59" spans="1:23" x14ac:dyDescent="0.25">
      <c r="A59" s="31"/>
      <c r="B59" s="13">
        <f t="shared" si="17"/>
        <v>45689.965277777723</v>
      </c>
      <c r="C59" s="15">
        <v>122</v>
      </c>
      <c r="E59" s="13">
        <f t="shared" si="18"/>
        <v>45689.958333333278</v>
      </c>
      <c r="F59" s="15">
        <f t="shared" si="15"/>
        <v>121.83333333330422</v>
      </c>
      <c r="G59" s="15">
        <v>121.83</v>
      </c>
      <c r="H59" s="15">
        <v>121.83</v>
      </c>
      <c r="J59" s="13">
        <f t="shared" si="19"/>
        <v>45689.958333333278</v>
      </c>
      <c r="K59" s="15">
        <f t="shared" si="20"/>
        <v>1</v>
      </c>
      <c r="L59" s="15">
        <v>242.83</v>
      </c>
      <c r="M59" s="15">
        <v>121.33</v>
      </c>
      <c r="O59" s="13">
        <f t="shared" si="21"/>
        <v>45689.958333333278</v>
      </c>
      <c r="P59" s="15">
        <f t="shared" si="22"/>
        <v>121.3333333262417</v>
      </c>
      <c r="Q59" s="15">
        <v>121.33</v>
      </c>
      <c r="R59" s="15">
        <v>121.33</v>
      </c>
      <c r="T59" s="13">
        <f t="shared" si="23"/>
        <v>45689.958333333278</v>
      </c>
      <c r="U59" s="20">
        <f t="shared" si="24"/>
        <v>436799.99997447012</v>
      </c>
      <c r="V59" s="20">
        <v>436800</v>
      </c>
      <c r="W59" s="20">
        <v>436800</v>
      </c>
    </row>
    <row r="60" spans="1:23" x14ac:dyDescent="0.25">
      <c r="A60" s="31"/>
      <c r="B60" s="13">
        <f t="shared" si="17"/>
        <v>45690.006944444387</v>
      </c>
      <c r="C60" s="15">
        <v>123</v>
      </c>
      <c r="E60" s="13">
        <f t="shared" si="18"/>
        <v>45689.999999999942</v>
      </c>
      <c r="F60" s="15">
        <f t="shared" si="15"/>
        <v>122.83333333330422</v>
      </c>
      <c r="G60" s="15">
        <v>122.83</v>
      </c>
      <c r="H60" s="15">
        <v>122.83</v>
      </c>
      <c r="J60" s="13">
        <f t="shared" si="19"/>
        <v>45689.999999999942</v>
      </c>
      <c r="K60" s="15">
        <f t="shared" si="20"/>
        <v>1</v>
      </c>
      <c r="L60" s="15">
        <v>244.83</v>
      </c>
      <c r="M60" s="15">
        <v>122.33</v>
      </c>
      <c r="O60" s="13">
        <f t="shared" si="21"/>
        <v>45689.999999999942</v>
      </c>
      <c r="P60" s="15">
        <f t="shared" si="22"/>
        <v>122.33333332618349</v>
      </c>
      <c r="Q60" s="15">
        <v>122.33</v>
      </c>
      <c r="R60" s="15">
        <v>122.33</v>
      </c>
      <c r="T60" s="13">
        <f t="shared" si="23"/>
        <v>45689.999999999942</v>
      </c>
      <c r="U60" s="20">
        <f t="shared" si="24"/>
        <v>440399.99997426057</v>
      </c>
      <c r="V60" s="20">
        <v>440400</v>
      </c>
      <c r="W60" s="20">
        <v>440400</v>
      </c>
    </row>
    <row r="61" spans="1:23" x14ac:dyDescent="0.25">
      <c r="A61" s="31"/>
      <c r="B61" s="13">
        <f t="shared" si="17"/>
        <v>45690.048611111051</v>
      </c>
      <c r="C61" s="15">
        <v>124</v>
      </c>
      <c r="E61" s="13">
        <f t="shared" si="18"/>
        <v>45690.041666666606</v>
      </c>
      <c r="F61" s="15">
        <f t="shared" si="15"/>
        <v>123.83333333330422</v>
      </c>
      <c r="G61" s="15">
        <v>123.83</v>
      </c>
      <c r="H61" s="15">
        <v>123.83</v>
      </c>
      <c r="J61" s="13">
        <f t="shared" si="19"/>
        <v>45690.041666666606</v>
      </c>
      <c r="K61" s="15">
        <f t="shared" si="20"/>
        <v>1</v>
      </c>
      <c r="L61" s="15">
        <v>246.83</v>
      </c>
      <c r="M61" s="15">
        <v>123.33</v>
      </c>
      <c r="O61" s="13">
        <f t="shared" si="21"/>
        <v>45690.041666666606</v>
      </c>
      <c r="P61" s="15">
        <f t="shared" si="22"/>
        <v>123.33333332612528</v>
      </c>
      <c r="Q61" s="15">
        <v>123.33</v>
      </c>
      <c r="R61" s="15">
        <v>123.33</v>
      </c>
      <c r="T61" s="13">
        <f t="shared" si="23"/>
        <v>45690.041666666606</v>
      </c>
      <c r="U61" s="20">
        <f t="shared" si="24"/>
        <v>443999.99997405102</v>
      </c>
      <c r="V61" s="20">
        <v>444000</v>
      </c>
      <c r="W61" s="20">
        <v>444000</v>
      </c>
    </row>
    <row r="62" spans="1:23" x14ac:dyDescent="0.25">
      <c r="A62" s="31"/>
      <c r="B62" s="13">
        <f t="shared" si="17"/>
        <v>45690.090277777716</v>
      </c>
      <c r="C62" s="15">
        <v>125</v>
      </c>
      <c r="E62" s="13">
        <f t="shared" si="18"/>
        <v>45690.08333333327</v>
      </c>
      <c r="F62" s="15">
        <f t="shared" si="15"/>
        <v>124.83333333330422</v>
      </c>
      <c r="G62" s="15">
        <v>124.83</v>
      </c>
      <c r="H62" s="15">
        <v>124.83</v>
      </c>
      <c r="J62" s="13">
        <f t="shared" si="19"/>
        <v>45690.08333333327</v>
      </c>
      <c r="K62" s="15">
        <f t="shared" si="20"/>
        <v>1</v>
      </c>
      <c r="L62" s="15">
        <v>248.83</v>
      </c>
      <c r="M62" s="15">
        <v>124.33</v>
      </c>
      <c r="O62" s="13">
        <f t="shared" si="21"/>
        <v>45690.08333333327</v>
      </c>
      <c r="P62" s="15">
        <f t="shared" si="22"/>
        <v>124.33333332606708</v>
      </c>
      <c r="Q62" s="15">
        <v>124.33</v>
      </c>
      <c r="R62" s="15">
        <v>124.33</v>
      </c>
      <c r="T62" s="13">
        <f t="shared" si="23"/>
        <v>45690.08333333327</v>
      </c>
      <c r="U62" s="20">
        <f t="shared" si="24"/>
        <v>447599.99997384148</v>
      </c>
      <c r="V62" s="20">
        <v>447600</v>
      </c>
      <c r="W62" s="20">
        <v>447600</v>
      </c>
    </row>
    <row r="63" spans="1:23" x14ac:dyDescent="0.25">
      <c r="A63" s="31"/>
      <c r="B63" s="13">
        <f t="shared" si="17"/>
        <v>45690.13194444438</v>
      </c>
      <c r="C63" s="15">
        <v>126</v>
      </c>
      <c r="E63" s="13">
        <f t="shared" si="18"/>
        <v>45690.124999999935</v>
      </c>
      <c r="F63" s="15">
        <f t="shared" si="15"/>
        <v>125.83333333330422</v>
      </c>
      <c r="G63" s="15">
        <v>125.83</v>
      </c>
      <c r="H63" s="15">
        <v>125.83</v>
      </c>
      <c r="J63" s="13">
        <f t="shared" si="19"/>
        <v>45690.124999999935</v>
      </c>
      <c r="K63" s="15">
        <f t="shared" si="20"/>
        <v>1</v>
      </c>
      <c r="L63" s="15">
        <v>250.83</v>
      </c>
      <c r="M63" s="15">
        <v>125.33</v>
      </c>
      <c r="O63" s="13">
        <f t="shared" si="21"/>
        <v>45690.124999999935</v>
      </c>
      <c r="P63" s="15">
        <f t="shared" si="22"/>
        <v>125.33333332600887</v>
      </c>
      <c r="Q63" s="15">
        <v>125.33</v>
      </c>
      <c r="R63" s="15">
        <v>125.33</v>
      </c>
      <c r="T63" s="13">
        <f t="shared" si="23"/>
        <v>45690.124999999935</v>
      </c>
      <c r="U63" s="20">
        <f t="shared" si="24"/>
        <v>451199.99997363193</v>
      </c>
      <c r="V63" s="20">
        <v>451200</v>
      </c>
      <c r="W63" s="20">
        <v>451200</v>
      </c>
    </row>
    <row r="64" spans="1:23" x14ac:dyDescent="0.25">
      <c r="A64" s="31"/>
      <c r="B64" s="13">
        <f t="shared" si="17"/>
        <v>45690.173611111044</v>
      </c>
      <c r="C64" s="15">
        <v>127</v>
      </c>
      <c r="E64" s="13">
        <f t="shared" si="18"/>
        <v>45690.166666666599</v>
      </c>
      <c r="F64" s="15">
        <f t="shared" si="15"/>
        <v>126.83333333330422</v>
      </c>
      <c r="G64" s="15">
        <v>126.83</v>
      </c>
      <c r="H64" s="15">
        <v>126.83</v>
      </c>
      <c r="J64" s="13">
        <f t="shared" si="19"/>
        <v>45690.166666666599</v>
      </c>
      <c r="K64" s="15">
        <f t="shared" si="20"/>
        <v>1</v>
      </c>
      <c r="L64" s="15">
        <v>252.83</v>
      </c>
      <c r="M64" s="15">
        <v>126.33</v>
      </c>
      <c r="O64" s="13">
        <f t="shared" si="21"/>
        <v>45690.166666666599</v>
      </c>
      <c r="P64" s="15">
        <f t="shared" si="22"/>
        <v>126.33333332595066</v>
      </c>
      <c r="Q64" s="15">
        <v>126.33</v>
      </c>
      <c r="R64" s="15">
        <v>126.33</v>
      </c>
      <c r="T64" s="13">
        <f t="shared" si="23"/>
        <v>45690.166666666599</v>
      </c>
      <c r="U64" s="20">
        <f t="shared" si="24"/>
        <v>454799.99997342238</v>
      </c>
      <c r="V64" s="20">
        <v>454800</v>
      </c>
      <c r="W64" s="20">
        <v>454800</v>
      </c>
    </row>
    <row r="65" spans="1:43" x14ac:dyDescent="0.25">
      <c r="A65" s="31"/>
      <c r="B65" s="13">
        <f t="shared" si="17"/>
        <v>45690.215277777708</v>
      </c>
      <c r="C65" s="15">
        <v>128</v>
      </c>
      <c r="E65" s="13">
        <f t="shared" si="18"/>
        <v>45690.208333333263</v>
      </c>
      <c r="F65" s="15">
        <f t="shared" si="15"/>
        <v>127.83333333330422</v>
      </c>
      <c r="G65" s="15">
        <v>127.83</v>
      </c>
      <c r="H65" s="15">
        <v>127.83</v>
      </c>
      <c r="J65" s="13">
        <f t="shared" si="19"/>
        <v>45690.208333333263</v>
      </c>
      <c r="K65" s="15">
        <f t="shared" si="20"/>
        <v>1</v>
      </c>
      <c r="L65" s="15">
        <v>254.83</v>
      </c>
      <c r="M65" s="15">
        <v>127.33</v>
      </c>
      <c r="O65" s="13">
        <f t="shared" si="21"/>
        <v>45690.208333333263</v>
      </c>
      <c r="P65" s="15">
        <f t="shared" si="22"/>
        <v>127.33333332589245</v>
      </c>
      <c r="Q65" s="15">
        <v>127.33</v>
      </c>
      <c r="R65" s="15">
        <v>127.33</v>
      </c>
      <c r="T65" s="13">
        <f t="shared" si="23"/>
        <v>45690.208333333263</v>
      </c>
      <c r="U65" s="20">
        <f t="shared" si="24"/>
        <v>458399.99997321283</v>
      </c>
      <c r="V65" s="20">
        <v>458400</v>
      </c>
      <c r="W65" s="20">
        <v>458400</v>
      </c>
    </row>
    <row r="66" spans="1:43" x14ac:dyDescent="0.25">
      <c r="A66" s="31"/>
      <c r="B66" s="13">
        <f t="shared" si="17"/>
        <v>45690.256944444372</v>
      </c>
      <c r="C66" s="15">
        <v>129</v>
      </c>
      <c r="E66" s="13">
        <f t="shared" si="18"/>
        <v>45690.249999999927</v>
      </c>
      <c r="F66" s="15">
        <f t="shared" si="15"/>
        <v>128.83333333330424</v>
      </c>
      <c r="G66" s="15">
        <v>128.83000000000001</v>
      </c>
      <c r="H66" s="15">
        <v>128.83000000000001</v>
      </c>
      <c r="J66" s="13">
        <f t="shared" si="19"/>
        <v>45690.249999999927</v>
      </c>
      <c r="K66" s="15">
        <f t="shared" si="20"/>
        <v>1.0000000000000142</v>
      </c>
      <c r="L66" s="15">
        <v>256.83</v>
      </c>
      <c r="M66" s="15">
        <v>128.33000000000001</v>
      </c>
      <c r="O66" s="13">
        <f t="shared" si="21"/>
        <v>45690.249999999927</v>
      </c>
      <c r="P66" s="15">
        <f t="shared" si="22"/>
        <v>128.33333332583427</v>
      </c>
      <c r="Q66" s="15">
        <v>128.33000000000001</v>
      </c>
      <c r="R66" s="15">
        <v>128.33000000000001</v>
      </c>
      <c r="T66" s="13">
        <f t="shared" si="23"/>
        <v>45690.249999999927</v>
      </c>
      <c r="U66" s="20">
        <f t="shared" si="24"/>
        <v>461999.99997300335</v>
      </c>
      <c r="V66" s="20">
        <v>462000</v>
      </c>
      <c r="W66" s="20">
        <v>462000</v>
      </c>
    </row>
    <row r="67" spans="1:43" x14ac:dyDescent="0.25">
      <c r="E67" s="30" t="s">
        <v>12</v>
      </c>
      <c r="F67" s="30"/>
      <c r="G67" s="30"/>
      <c r="H67" s="30"/>
      <c r="I67" s="30"/>
      <c r="J67" s="30"/>
      <c r="K67" s="30"/>
      <c r="L67" s="30"/>
      <c r="M67" s="30"/>
      <c r="N67" s="30"/>
      <c r="O67" s="30"/>
      <c r="P67" s="30"/>
      <c r="Q67" s="30"/>
      <c r="R67" s="30"/>
      <c r="S67" s="30"/>
      <c r="T67" s="30"/>
      <c r="U67" s="30"/>
      <c r="V67" s="30"/>
      <c r="W67" s="30"/>
      <c r="Y67" s="30" t="s">
        <v>13</v>
      </c>
      <c r="Z67" s="30"/>
      <c r="AA67" s="30"/>
      <c r="AB67" s="30"/>
      <c r="AC67" s="30"/>
      <c r="AD67" s="30"/>
      <c r="AE67" s="30"/>
      <c r="AF67" s="30"/>
      <c r="AG67" s="30"/>
      <c r="AH67" s="30"/>
      <c r="AI67" s="30"/>
      <c r="AJ67" s="30"/>
      <c r="AK67" s="30"/>
      <c r="AL67" s="30"/>
      <c r="AM67" s="30"/>
      <c r="AN67" s="30"/>
      <c r="AO67" s="30"/>
      <c r="AP67" s="30"/>
      <c r="AQ67" s="30"/>
    </row>
    <row r="68" spans="1:43" x14ac:dyDescent="0.25">
      <c r="B68" s="30" t="s">
        <v>7</v>
      </c>
      <c r="C68" s="30"/>
      <c r="D68" s="12"/>
      <c r="F68" s="30" t="s">
        <v>3</v>
      </c>
      <c r="G68" s="30"/>
      <c r="H68" s="30"/>
      <c r="K68" s="30" t="s">
        <v>1</v>
      </c>
      <c r="L68" s="30"/>
      <c r="M68" s="30"/>
      <c r="P68" s="30" t="s">
        <v>0</v>
      </c>
      <c r="Q68" s="30"/>
      <c r="R68" s="30"/>
      <c r="U68" s="32" t="s">
        <v>2</v>
      </c>
      <c r="V68" s="32"/>
      <c r="W68" s="32"/>
      <c r="Z68" s="30" t="s">
        <v>3</v>
      </c>
      <c r="AA68" s="30"/>
      <c r="AB68" s="30"/>
      <c r="AC68" s="12"/>
      <c r="AE68" s="30" t="s">
        <v>1</v>
      </c>
      <c r="AF68" s="30"/>
      <c r="AG68" s="30"/>
      <c r="AH68" s="12"/>
      <c r="AJ68" s="30" t="s">
        <v>0</v>
      </c>
      <c r="AK68" s="30"/>
      <c r="AL68" s="30"/>
      <c r="AO68" s="32" t="s">
        <v>2</v>
      </c>
      <c r="AP68" s="32"/>
      <c r="AQ68" s="32"/>
    </row>
    <row r="69" spans="1:43" ht="15" customHeight="1" x14ac:dyDescent="0.25">
      <c r="B69" s="12"/>
      <c r="C69" s="12"/>
      <c r="D69" s="12"/>
      <c r="E69" s="12"/>
      <c r="F69" s="2" t="s">
        <v>14</v>
      </c>
      <c r="G69" s="2" t="s">
        <v>6</v>
      </c>
      <c r="H69" s="2" t="s">
        <v>15</v>
      </c>
      <c r="J69" s="12"/>
      <c r="K69" s="2" t="s">
        <v>14</v>
      </c>
      <c r="L69" s="2" t="s">
        <v>6</v>
      </c>
      <c r="M69" s="2" t="s">
        <v>15</v>
      </c>
      <c r="O69" s="12"/>
      <c r="P69" s="2" t="s">
        <v>14</v>
      </c>
      <c r="Q69" s="2" t="s">
        <v>6</v>
      </c>
      <c r="R69" s="2" t="s">
        <v>15</v>
      </c>
      <c r="T69" s="12"/>
      <c r="U69" s="18" t="s">
        <v>14</v>
      </c>
      <c r="V69" s="18" t="s">
        <v>6</v>
      </c>
      <c r="W69" s="18" t="s">
        <v>15</v>
      </c>
      <c r="Y69" s="12"/>
      <c r="Z69" s="2" t="s">
        <v>14</v>
      </c>
      <c r="AA69" s="2" t="s">
        <v>6</v>
      </c>
      <c r="AB69" s="2" t="s">
        <v>15</v>
      </c>
      <c r="AD69" s="12"/>
      <c r="AE69" s="2" t="s">
        <v>14</v>
      </c>
      <c r="AF69" s="2" t="s">
        <v>6</v>
      </c>
      <c r="AG69" s="2" t="s">
        <v>15</v>
      </c>
      <c r="AI69" s="12"/>
      <c r="AJ69" s="2" t="s">
        <v>14</v>
      </c>
      <c r="AK69" s="2" t="s">
        <v>6</v>
      </c>
      <c r="AL69" s="2" t="s">
        <v>15</v>
      </c>
      <c r="AN69" s="12"/>
      <c r="AO69" s="18" t="s">
        <v>14</v>
      </c>
      <c r="AP69" s="18" t="s">
        <v>6</v>
      </c>
      <c r="AQ69" s="18" t="s">
        <v>15</v>
      </c>
    </row>
    <row r="70" spans="1:43" x14ac:dyDescent="0.25">
      <c r="B70" s="13">
        <f>DATE(2025,2,1)+TIME(6,0,0)</f>
        <v>45689.25</v>
      </c>
      <c r="C70" s="16">
        <v>100</v>
      </c>
      <c r="E70" s="13">
        <f>DATE(2025,2,1)+TIME(6,0,0)</f>
        <v>45689.25</v>
      </c>
      <c r="F70" s="15">
        <f>C70</f>
        <v>100</v>
      </c>
      <c r="G70" s="15">
        <v>100</v>
      </c>
      <c r="H70" s="15">
        <v>100</v>
      </c>
      <c r="J70" s="13">
        <f>DATE(2025,2,1)+TIME(6,0,0)</f>
        <v>45689.25</v>
      </c>
      <c r="K70" s="14" t="e">
        <f>U70/21600</f>
        <v>#N/A</v>
      </c>
      <c r="L70" s="15">
        <v>100</v>
      </c>
      <c r="M70" s="15">
        <v>0</v>
      </c>
      <c r="O70" s="13">
        <f>DATE(2025,2,1)+TIME(6,0,0)</f>
        <v>45689.25</v>
      </c>
      <c r="P70" s="15" t="e">
        <f>NA()</f>
        <v>#N/A</v>
      </c>
      <c r="Q70" s="15" t="e">
        <f>NA()</f>
        <v>#N/A</v>
      </c>
      <c r="R70" s="15"/>
      <c r="T70" s="13">
        <f>DATE(2025,2,1)+TIME(6,0,0)</f>
        <v>45689.25</v>
      </c>
      <c r="U70" s="20" t="e">
        <f>NA()</f>
        <v>#N/A</v>
      </c>
      <c r="V70" s="20" t="e">
        <f>NA()</f>
        <v>#N/A</v>
      </c>
      <c r="W70" s="20">
        <v>0</v>
      </c>
      <c r="Y70" s="13">
        <f>DATE(2025,2,1)+TIME(6,0,0)</f>
        <v>45689.25</v>
      </c>
      <c r="Z70" s="15">
        <f>C70</f>
        <v>100</v>
      </c>
      <c r="AA70" s="15">
        <v>100</v>
      </c>
      <c r="AB70" s="15">
        <v>100</v>
      </c>
      <c r="AD70" s="13">
        <f>DATE(2025,2,1)+TIME(6,0,0)</f>
        <v>45689.25</v>
      </c>
      <c r="AE70" s="15" t="e">
        <f>AO70/21600</f>
        <v>#N/A</v>
      </c>
      <c r="AF70" s="15">
        <v>100</v>
      </c>
      <c r="AG70" s="15">
        <v>0</v>
      </c>
      <c r="AI70" s="13">
        <f>DATE(2025,2,1)+TIME(6,0,0)</f>
        <v>45689.25</v>
      </c>
      <c r="AJ70" s="15" t="e">
        <f t="shared" ref="AJ70:AJ73" si="30">AO70/21600</f>
        <v>#N/A</v>
      </c>
      <c r="AK70" s="15" t="e">
        <f>NA()</f>
        <v>#N/A</v>
      </c>
      <c r="AL70" s="15"/>
      <c r="AN70" s="13">
        <f>DATE(2025,2,1)+TIME(6,0,0)</f>
        <v>45689.25</v>
      </c>
      <c r="AO70" s="20" t="e">
        <f>NA()</f>
        <v>#N/A</v>
      </c>
      <c r="AP70" s="20" t="e">
        <f>NA()</f>
        <v>#N/A</v>
      </c>
      <c r="AQ70" s="20">
        <v>0</v>
      </c>
    </row>
    <row r="71" spans="1:43" ht="15" customHeight="1" x14ac:dyDescent="0.25">
      <c r="A71" s="31" t="s">
        <v>10</v>
      </c>
      <c r="B71" s="13">
        <f>B70+1/4</f>
        <v>45689.5</v>
      </c>
      <c r="C71" s="15">
        <f>C70+6</f>
        <v>106</v>
      </c>
      <c r="E71" s="13">
        <f t="shared" ref="E71:E94" si="31">E70+1/24</f>
        <v>45689.291666666664</v>
      </c>
      <c r="F71" s="15">
        <f>C70+(C71-C70)*(E71-B70)/(B71-B70)</f>
        <v>100.99999999994179</v>
      </c>
      <c r="G71" s="15">
        <v>101</v>
      </c>
      <c r="H71" s="15">
        <v>101</v>
      </c>
      <c r="J71" s="13">
        <f t="shared" ref="J71:J94" si="32">J70+1/24</f>
        <v>45689.291666666664</v>
      </c>
      <c r="K71" s="15">
        <f t="shared" ref="K71:K94" si="33">H71-H70</f>
        <v>1</v>
      </c>
      <c r="L71" s="15">
        <v>101</v>
      </c>
      <c r="M71" s="15">
        <v>16.75</v>
      </c>
      <c r="O71" s="13">
        <f t="shared" ref="O71:O94" si="34">O70+1/24</f>
        <v>45689.291666666664</v>
      </c>
      <c r="P71" s="15">
        <f>AVERAGE(F70:F71)</f>
        <v>100.4999999999709</v>
      </c>
      <c r="Q71" s="15">
        <v>100.5</v>
      </c>
      <c r="R71" s="15">
        <v>100.5</v>
      </c>
      <c r="T71" s="13">
        <f t="shared" ref="T71:T94" si="35">T70+1/24</f>
        <v>45689.291666666664</v>
      </c>
      <c r="U71" s="20">
        <f>AVERAGE(F70:F71)*(E71-E70)*86400</f>
        <v>361799.99997883569</v>
      </c>
      <c r="V71" s="20">
        <v>361800</v>
      </c>
      <c r="W71" s="20">
        <v>361800</v>
      </c>
      <c r="Y71" s="13">
        <f>Y70+1/4</f>
        <v>45689.5</v>
      </c>
      <c r="Z71" s="15">
        <f>C71</f>
        <v>106</v>
      </c>
      <c r="AA71" s="15">
        <v>106</v>
      </c>
      <c r="AB71" s="15">
        <v>106</v>
      </c>
      <c r="AD71" s="13">
        <f>AD70+1/4</f>
        <v>45689.5</v>
      </c>
      <c r="AE71" s="15">
        <f t="shared" ref="AE71:AE74" si="36">AB71-AB70</f>
        <v>6</v>
      </c>
      <c r="AF71" s="15">
        <v>106</v>
      </c>
      <c r="AG71" s="15">
        <v>103</v>
      </c>
      <c r="AI71" s="13">
        <f>AI70+1/4</f>
        <v>45689.5</v>
      </c>
      <c r="AJ71" s="15">
        <f t="shared" si="30"/>
        <v>103</v>
      </c>
      <c r="AK71" s="15">
        <v>103</v>
      </c>
      <c r="AL71" s="15">
        <v>103</v>
      </c>
      <c r="AN71" s="13">
        <f>AN70+1/4</f>
        <v>45689.5</v>
      </c>
      <c r="AO71" s="20">
        <f>AVERAGE(C70:C71)*(B71-B70)*86400</f>
        <v>2224800</v>
      </c>
      <c r="AP71" s="20">
        <v>2224800</v>
      </c>
      <c r="AQ71" s="20">
        <v>2224800</v>
      </c>
    </row>
    <row r="72" spans="1:43" x14ac:dyDescent="0.25">
      <c r="A72" s="31"/>
      <c r="B72" s="13">
        <f t="shared" ref="B72:B74" si="37">B71+1/4</f>
        <v>45689.75</v>
      </c>
      <c r="C72" s="15">
        <f t="shared" ref="C72:C74" si="38">C71+6</f>
        <v>112</v>
      </c>
      <c r="E72" s="13">
        <f t="shared" si="31"/>
        <v>45689.333333333328</v>
      </c>
      <c r="F72" s="15">
        <f>C70+(C71-C70)*(E72-B70)/(B71-B70)</f>
        <v>101.99999999988358</v>
      </c>
      <c r="G72" s="15">
        <v>102</v>
      </c>
      <c r="H72" s="15">
        <v>102</v>
      </c>
      <c r="J72" s="13">
        <f t="shared" si="32"/>
        <v>45689.333333333328</v>
      </c>
      <c r="K72" s="15">
        <f t="shared" si="33"/>
        <v>1</v>
      </c>
      <c r="L72" s="15">
        <v>102</v>
      </c>
      <c r="M72" s="15">
        <v>16.917000000000002</v>
      </c>
      <c r="O72" s="13">
        <f t="shared" si="34"/>
        <v>45689.333333333328</v>
      </c>
      <c r="P72" s="15">
        <f t="shared" ref="P72:P94" si="39">AVERAGE(F71:F72)</f>
        <v>101.49999999991269</v>
      </c>
      <c r="Q72" s="15">
        <v>101.5</v>
      </c>
      <c r="R72" s="15">
        <v>101.5</v>
      </c>
      <c r="T72" s="13">
        <f t="shared" si="35"/>
        <v>45689.333333333328</v>
      </c>
      <c r="U72" s="20">
        <f t="shared" ref="U72:U94" si="40">AVERAGE(F71:F72)*(E72-E71)*86400</f>
        <v>365399.9999784166</v>
      </c>
      <c r="V72" s="20">
        <v>365400</v>
      </c>
      <c r="W72" s="20">
        <v>365400</v>
      </c>
      <c r="Y72" s="13">
        <f t="shared" ref="Y72:Y74" si="41">Y71+1/4</f>
        <v>45689.75</v>
      </c>
      <c r="Z72" s="15">
        <f>C72</f>
        <v>112</v>
      </c>
      <c r="AA72" s="15">
        <v>112</v>
      </c>
      <c r="AB72" s="15">
        <v>112</v>
      </c>
      <c r="AD72" s="13">
        <f t="shared" ref="AD72:AD74" si="42">AD71+1/4</f>
        <v>45689.75</v>
      </c>
      <c r="AE72" s="15">
        <f t="shared" si="36"/>
        <v>6</v>
      </c>
      <c r="AF72" s="15">
        <v>112</v>
      </c>
      <c r="AG72" s="15">
        <v>109</v>
      </c>
      <c r="AI72" s="13">
        <f t="shared" ref="AI72:AI74" si="43">AI71+1/4</f>
        <v>45689.75</v>
      </c>
      <c r="AJ72" s="15">
        <f t="shared" si="30"/>
        <v>109</v>
      </c>
      <c r="AK72" s="15">
        <v>109</v>
      </c>
      <c r="AL72" s="15">
        <v>109</v>
      </c>
      <c r="AN72" s="13">
        <f t="shared" ref="AN72:AN74" si="44">AN71+1/4</f>
        <v>45689.75</v>
      </c>
      <c r="AO72" s="20">
        <f>AVERAGE(C71:C72)*(B72-B71)*86400</f>
        <v>2354400</v>
      </c>
      <c r="AP72" s="20">
        <v>2354400</v>
      </c>
      <c r="AQ72" s="20">
        <v>2354400</v>
      </c>
    </row>
    <row r="73" spans="1:43" x14ac:dyDescent="0.25">
      <c r="A73" s="31"/>
      <c r="B73" s="13">
        <f t="shared" si="37"/>
        <v>45690</v>
      </c>
      <c r="C73" s="15">
        <f t="shared" si="38"/>
        <v>118</v>
      </c>
      <c r="E73" s="13">
        <f t="shared" si="31"/>
        <v>45689.374999999993</v>
      </c>
      <c r="F73" s="15">
        <f>C70+(C71-C70)*(E73-B70)/(B71-B70)</f>
        <v>102.99999999982538</v>
      </c>
      <c r="G73" s="15">
        <v>103</v>
      </c>
      <c r="H73" s="15">
        <v>103</v>
      </c>
      <c r="J73" s="13">
        <f t="shared" si="32"/>
        <v>45689.374999999993</v>
      </c>
      <c r="K73" s="15">
        <f t="shared" si="33"/>
        <v>1</v>
      </c>
      <c r="L73" s="15">
        <v>103</v>
      </c>
      <c r="M73" s="15">
        <v>17.082999999999998</v>
      </c>
      <c r="O73" s="13">
        <f t="shared" si="34"/>
        <v>45689.374999999993</v>
      </c>
      <c r="P73" s="15">
        <f t="shared" si="39"/>
        <v>102.49999999985448</v>
      </c>
      <c r="Q73" s="15">
        <v>102.5</v>
      </c>
      <c r="R73" s="15">
        <v>102.5</v>
      </c>
      <c r="T73" s="13">
        <f t="shared" si="35"/>
        <v>45689.374999999993</v>
      </c>
      <c r="U73" s="20">
        <f t="shared" si="40"/>
        <v>368999.9999779975</v>
      </c>
      <c r="V73" s="20">
        <v>369000</v>
      </c>
      <c r="W73" s="20">
        <v>369000</v>
      </c>
      <c r="Y73" s="13">
        <f t="shared" si="41"/>
        <v>45690</v>
      </c>
      <c r="Z73" s="15">
        <f>C73</f>
        <v>118</v>
      </c>
      <c r="AA73" s="15">
        <v>118</v>
      </c>
      <c r="AB73" s="15">
        <v>118</v>
      </c>
      <c r="AD73" s="13">
        <f t="shared" si="42"/>
        <v>45690</v>
      </c>
      <c r="AE73" s="15">
        <f t="shared" si="36"/>
        <v>6</v>
      </c>
      <c r="AF73" s="15">
        <v>118</v>
      </c>
      <c r="AG73" s="15">
        <v>115</v>
      </c>
      <c r="AI73" s="13">
        <f t="shared" si="43"/>
        <v>45690</v>
      </c>
      <c r="AJ73" s="15">
        <f t="shared" si="30"/>
        <v>115</v>
      </c>
      <c r="AK73" s="15">
        <v>115</v>
      </c>
      <c r="AL73" s="15">
        <v>115</v>
      </c>
      <c r="AN73" s="13">
        <f t="shared" si="44"/>
        <v>45690</v>
      </c>
      <c r="AO73" s="20">
        <f>AVERAGE(C72:C73)*(B73-B72)*86400</f>
        <v>2484000</v>
      </c>
      <c r="AP73" s="20">
        <v>2484000</v>
      </c>
      <c r="AQ73" s="20">
        <v>2484000</v>
      </c>
    </row>
    <row r="74" spans="1:43" x14ac:dyDescent="0.25">
      <c r="A74" s="31"/>
      <c r="B74" s="13">
        <f t="shared" si="37"/>
        <v>45690.25</v>
      </c>
      <c r="C74" s="15">
        <f t="shared" si="38"/>
        <v>124</v>
      </c>
      <c r="E74" s="13">
        <f t="shared" si="31"/>
        <v>45689.416666666657</v>
      </c>
      <c r="F74" s="15">
        <f>C70+(C71-C70)*(E74-B70)/(B71-B70)</f>
        <v>103.99999999976717</v>
      </c>
      <c r="G74" s="15">
        <v>104</v>
      </c>
      <c r="H74" s="15">
        <v>104</v>
      </c>
      <c r="J74" s="13">
        <f t="shared" si="32"/>
        <v>45689.416666666657</v>
      </c>
      <c r="K74" s="15">
        <f t="shared" si="33"/>
        <v>1</v>
      </c>
      <c r="L74" s="15">
        <v>104</v>
      </c>
      <c r="M74" s="15">
        <v>17.25</v>
      </c>
      <c r="O74" s="13">
        <f t="shared" si="34"/>
        <v>45689.416666666657</v>
      </c>
      <c r="P74" s="15">
        <f t="shared" si="39"/>
        <v>103.49999999979627</v>
      </c>
      <c r="Q74" s="15">
        <v>103.5</v>
      </c>
      <c r="R74" s="15">
        <v>103.5</v>
      </c>
      <c r="T74" s="13">
        <f t="shared" si="35"/>
        <v>45689.416666666657</v>
      </c>
      <c r="U74" s="20">
        <f t="shared" si="40"/>
        <v>372599.99997757841</v>
      </c>
      <c r="V74" s="20">
        <v>372600</v>
      </c>
      <c r="W74" s="20">
        <v>372600</v>
      </c>
      <c r="Y74" s="13">
        <f t="shared" si="41"/>
        <v>45690.25</v>
      </c>
      <c r="Z74" s="15">
        <f>C74</f>
        <v>124</v>
      </c>
      <c r="AA74" s="15">
        <v>124</v>
      </c>
      <c r="AB74" s="15">
        <v>124</v>
      </c>
      <c r="AD74" s="13">
        <f t="shared" si="42"/>
        <v>45690.25</v>
      </c>
      <c r="AE74" s="15">
        <f t="shared" si="36"/>
        <v>6</v>
      </c>
      <c r="AF74" s="15">
        <v>124</v>
      </c>
      <c r="AG74" s="15">
        <v>121</v>
      </c>
      <c r="AI74" s="13">
        <f t="shared" si="43"/>
        <v>45690.25</v>
      </c>
      <c r="AJ74" s="15">
        <f>AO74/21600</f>
        <v>121</v>
      </c>
      <c r="AK74" s="15">
        <v>121</v>
      </c>
      <c r="AL74" s="15">
        <v>121</v>
      </c>
      <c r="AN74" s="13">
        <f t="shared" si="44"/>
        <v>45690.25</v>
      </c>
      <c r="AO74" s="20">
        <f>AVERAGE(C73:C74)*(B74-B73)*86400</f>
        <v>2613600</v>
      </c>
      <c r="AP74" s="20">
        <v>2613600</v>
      </c>
      <c r="AQ74" s="20">
        <v>2613600</v>
      </c>
    </row>
    <row r="75" spans="1:43" x14ac:dyDescent="0.25">
      <c r="A75" s="31"/>
      <c r="E75" s="13">
        <f t="shared" si="31"/>
        <v>45689.458333333321</v>
      </c>
      <c r="F75" s="15">
        <f>C70+(C71-C70)*(E75-B70)/(B71-B70)</f>
        <v>104.99999999970896</v>
      </c>
      <c r="G75" s="15">
        <v>105</v>
      </c>
      <c r="H75" s="15">
        <v>105</v>
      </c>
      <c r="J75" s="13">
        <f t="shared" si="32"/>
        <v>45689.458333333321</v>
      </c>
      <c r="K75" s="15">
        <f t="shared" si="33"/>
        <v>1</v>
      </c>
      <c r="L75" s="15">
        <v>105</v>
      </c>
      <c r="M75" s="15">
        <v>17.417000000000002</v>
      </c>
      <c r="O75" s="13">
        <f t="shared" si="34"/>
        <v>45689.458333333321</v>
      </c>
      <c r="P75" s="15">
        <f t="shared" si="39"/>
        <v>104.49999999973807</v>
      </c>
      <c r="Q75" s="15">
        <v>104.5</v>
      </c>
      <c r="R75" s="15">
        <v>104.5</v>
      </c>
      <c r="T75" s="13">
        <f t="shared" si="35"/>
        <v>45689.458333333321</v>
      </c>
      <c r="U75" s="20">
        <f t="shared" si="40"/>
        <v>376199.99997715931</v>
      </c>
      <c r="V75" s="20">
        <v>376200</v>
      </c>
      <c r="W75" s="20">
        <v>376200</v>
      </c>
    </row>
    <row r="76" spans="1:43" x14ac:dyDescent="0.25">
      <c r="A76" s="31"/>
      <c r="E76" s="13">
        <f t="shared" si="31"/>
        <v>45689.499999999985</v>
      </c>
      <c r="F76" s="15">
        <f>C71</f>
        <v>106</v>
      </c>
      <c r="G76" s="15">
        <v>106</v>
      </c>
      <c r="H76" s="15">
        <v>106</v>
      </c>
      <c r="J76" s="13">
        <f t="shared" si="32"/>
        <v>45689.499999999985</v>
      </c>
      <c r="K76" s="15">
        <f t="shared" si="33"/>
        <v>1</v>
      </c>
      <c r="L76" s="15">
        <v>106</v>
      </c>
      <c r="M76" s="15">
        <v>17.582999999999998</v>
      </c>
      <c r="O76" s="13">
        <f t="shared" si="34"/>
        <v>45689.499999999985</v>
      </c>
      <c r="P76" s="15">
        <f t="shared" si="39"/>
        <v>105.49999999985448</v>
      </c>
      <c r="Q76" s="15">
        <v>105.5</v>
      </c>
      <c r="R76" s="15">
        <v>105.5</v>
      </c>
      <c r="T76" s="13">
        <f t="shared" si="35"/>
        <v>45689.499999999985</v>
      </c>
      <c r="U76" s="20">
        <f t="shared" si="40"/>
        <v>379799.99997736886</v>
      </c>
      <c r="V76" s="20">
        <v>379800</v>
      </c>
      <c r="W76" s="20">
        <v>379800</v>
      </c>
    </row>
    <row r="77" spans="1:43" x14ac:dyDescent="0.25">
      <c r="A77" s="31"/>
      <c r="E77" s="13">
        <f t="shared" si="31"/>
        <v>45689.54166666665</v>
      </c>
      <c r="F77" s="15">
        <f>C71+(C72-C71)*(E77-B71)/(B72-B71)</f>
        <v>106.99999999959255</v>
      </c>
      <c r="G77" s="15">
        <v>107</v>
      </c>
      <c r="H77" s="15">
        <v>107</v>
      </c>
      <c r="J77" s="13">
        <f t="shared" si="32"/>
        <v>45689.54166666665</v>
      </c>
      <c r="K77" s="15">
        <f t="shared" si="33"/>
        <v>1</v>
      </c>
      <c r="L77" s="15">
        <v>107</v>
      </c>
      <c r="M77" s="15">
        <v>17.75</v>
      </c>
      <c r="O77" s="13">
        <f t="shared" si="34"/>
        <v>45689.54166666665</v>
      </c>
      <c r="P77" s="15">
        <f t="shared" si="39"/>
        <v>106.49999999979627</v>
      </c>
      <c r="Q77" s="15">
        <v>106.5</v>
      </c>
      <c r="R77" s="15">
        <v>106.5</v>
      </c>
      <c r="T77" s="13">
        <f t="shared" si="35"/>
        <v>45689.54166666665</v>
      </c>
      <c r="U77" s="20">
        <f t="shared" si="40"/>
        <v>383399.99997694977</v>
      </c>
      <c r="V77" s="20">
        <v>383400</v>
      </c>
      <c r="W77" s="20">
        <v>383400</v>
      </c>
    </row>
    <row r="78" spans="1:43" x14ac:dyDescent="0.25">
      <c r="A78" s="31"/>
      <c r="E78" s="13">
        <f t="shared" si="31"/>
        <v>45689.583333333314</v>
      </c>
      <c r="F78" s="15">
        <f>C71+(C72-C71)*(E78-B71)/(B72-B71)</f>
        <v>107.99999999953434</v>
      </c>
      <c r="G78" s="15">
        <v>108</v>
      </c>
      <c r="H78" s="15">
        <v>108</v>
      </c>
      <c r="J78" s="13">
        <f t="shared" si="32"/>
        <v>45689.583333333314</v>
      </c>
      <c r="K78" s="15">
        <f t="shared" si="33"/>
        <v>1</v>
      </c>
      <c r="L78" s="15">
        <v>108</v>
      </c>
      <c r="M78" s="15">
        <v>17.917000000000002</v>
      </c>
      <c r="O78" s="13">
        <f t="shared" si="34"/>
        <v>45689.583333333314</v>
      </c>
      <c r="P78" s="15">
        <f t="shared" si="39"/>
        <v>107.49999999956344</v>
      </c>
      <c r="Q78" s="15">
        <v>107.5</v>
      </c>
      <c r="R78" s="15">
        <v>107.5</v>
      </c>
      <c r="T78" s="13">
        <f t="shared" si="35"/>
        <v>45689.583333333314</v>
      </c>
      <c r="U78" s="20">
        <f t="shared" si="40"/>
        <v>386999.99997590203</v>
      </c>
      <c r="V78" s="20">
        <v>387000</v>
      </c>
      <c r="W78" s="20">
        <v>387000</v>
      </c>
    </row>
    <row r="79" spans="1:43" x14ac:dyDescent="0.25">
      <c r="A79" s="31"/>
      <c r="E79" s="13">
        <f t="shared" si="31"/>
        <v>45689.624999999978</v>
      </c>
      <c r="F79" s="15">
        <f>C71+(C72-C71)*(E79-B71)/(B72-B71)</f>
        <v>108.99999999947613</v>
      </c>
      <c r="G79" s="15">
        <v>109</v>
      </c>
      <c r="H79" s="15">
        <v>109</v>
      </c>
      <c r="J79" s="13">
        <f t="shared" si="32"/>
        <v>45689.624999999978</v>
      </c>
      <c r="K79" s="15">
        <f t="shared" si="33"/>
        <v>1</v>
      </c>
      <c r="L79" s="15">
        <v>109</v>
      </c>
      <c r="M79" s="15">
        <v>18.082999999999998</v>
      </c>
      <c r="O79" s="13">
        <f t="shared" si="34"/>
        <v>45689.624999999978</v>
      </c>
      <c r="P79" s="15">
        <f t="shared" si="39"/>
        <v>108.49999999950523</v>
      </c>
      <c r="Q79" s="15">
        <v>108.5</v>
      </c>
      <c r="R79" s="15">
        <v>108.5</v>
      </c>
      <c r="T79" s="13">
        <f t="shared" si="35"/>
        <v>45689.624999999978</v>
      </c>
      <c r="U79" s="20">
        <f t="shared" si="40"/>
        <v>390599.99997548293</v>
      </c>
      <c r="V79" s="20">
        <v>390600</v>
      </c>
      <c r="W79" s="20">
        <v>390600</v>
      </c>
    </row>
    <row r="80" spans="1:43" x14ac:dyDescent="0.25">
      <c r="A80" s="31"/>
      <c r="E80" s="13">
        <f t="shared" si="31"/>
        <v>45689.666666666642</v>
      </c>
      <c r="F80" s="15">
        <f>C71+(C72-C71)*(E80-B71)/(B72-B71)</f>
        <v>109.99999999941792</v>
      </c>
      <c r="G80" s="15">
        <v>110</v>
      </c>
      <c r="H80" s="15">
        <v>110</v>
      </c>
      <c r="J80" s="13">
        <f t="shared" si="32"/>
        <v>45689.666666666642</v>
      </c>
      <c r="K80" s="15">
        <f t="shared" si="33"/>
        <v>1</v>
      </c>
      <c r="L80" s="15">
        <v>110</v>
      </c>
      <c r="M80" s="15">
        <v>18.25</v>
      </c>
      <c r="O80" s="13">
        <f t="shared" si="34"/>
        <v>45689.666666666642</v>
      </c>
      <c r="P80" s="15">
        <f t="shared" si="39"/>
        <v>109.49999999944703</v>
      </c>
      <c r="Q80" s="15">
        <v>109.5</v>
      </c>
      <c r="R80" s="15">
        <v>109.5</v>
      </c>
      <c r="T80" s="13">
        <f t="shared" si="35"/>
        <v>45689.666666666642</v>
      </c>
      <c r="U80" s="20">
        <f t="shared" si="40"/>
        <v>394199.99997506384</v>
      </c>
      <c r="V80" s="20">
        <v>394200</v>
      </c>
      <c r="W80" s="20">
        <v>394200</v>
      </c>
    </row>
    <row r="81" spans="1:43" x14ac:dyDescent="0.25">
      <c r="A81" s="31"/>
      <c r="E81" s="13">
        <f t="shared" si="31"/>
        <v>45689.708333333307</v>
      </c>
      <c r="F81" s="15">
        <f>C71+(C72-C71)*(E81-B71)/(B72-B71)</f>
        <v>110.99999999935972</v>
      </c>
      <c r="G81" s="15">
        <v>111</v>
      </c>
      <c r="H81" s="15">
        <v>111</v>
      </c>
      <c r="J81" s="13">
        <f t="shared" si="32"/>
        <v>45689.708333333307</v>
      </c>
      <c r="K81" s="15">
        <f t="shared" si="33"/>
        <v>1</v>
      </c>
      <c r="L81" s="15">
        <v>111</v>
      </c>
      <c r="M81" s="15">
        <v>18.417000000000002</v>
      </c>
      <c r="O81" s="13">
        <f t="shared" si="34"/>
        <v>45689.708333333307</v>
      </c>
      <c r="P81" s="15">
        <f t="shared" si="39"/>
        <v>110.49999999938882</v>
      </c>
      <c r="Q81" s="15">
        <v>110.5</v>
      </c>
      <c r="R81" s="15">
        <v>110.5</v>
      </c>
      <c r="T81" s="13">
        <f t="shared" si="35"/>
        <v>45689.708333333307</v>
      </c>
      <c r="U81" s="20">
        <f t="shared" si="40"/>
        <v>397799.99997464474</v>
      </c>
      <c r="V81" s="20">
        <v>397800</v>
      </c>
      <c r="W81" s="20">
        <v>397800</v>
      </c>
    </row>
    <row r="82" spans="1:43" x14ac:dyDescent="0.25">
      <c r="A82" s="31"/>
      <c r="E82" s="13">
        <f t="shared" si="31"/>
        <v>45689.749999999971</v>
      </c>
      <c r="F82" s="15">
        <f>C72</f>
        <v>112</v>
      </c>
      <c r="G82" s="15">
        <v>112</v>
      </c>
      <c r="H82" s="15">
        <v>112</v>
      </c>
      <c r="J82" s="13">
        <f t="shared" si="32"/>
        <v>45689.749999999971</v>
      </c>
      <c r="K82" s="15">
        <f t="shared" si="33"/>
        <v>1</v>
      </c>
      <c r="L82" s="15">
        <v>112</v>
      </c>
      <c r="M82" s="15">
        <v>18.582999999999998</v>
      </c>
      <c r="O82" s="13">
        <f t="shared" si="34"/>
        <v>45689.749999999971</v>
      </c>
      <c r="P82" s="15">
        <f t="shared" si="39"/>
        <v>111.49999999967986</v>
      </c>
      <c r="Q82" s="15">
        <v>111.5</v>
      </c>
      <c r="R82" s="15">
        <v>111.5</v>
      </c>
      <c r="T82" s="13">
        <f t="shared" si="35"/>
        <v>45689.749999999971</v>
      </c>
      <c r="U82" s="20">
        <f t="shared" si="40"/>
        <v>401399.99997548293</v>
      </c>
      <c r="V82" s="20">
        <v>401400</v>
      </c>
      <c r="W82" s="20">
        <v>401400</v>
      </c>
    </row>
    <row r="83" spans="1:43" x14ac:dyDescent="0.25">
      <c r="A83" s="31"/>
      <c r="E83" s="13">
        <f t="shared" si="31"/>
        <v>45689.791666666635</v>
      </c>
      <c r="F83" s="15">
        <f>C72+(C73-C72)*(E83-B72)/(B73-B72)</f>
        <v>112.9999999992433</v>
      </c>
      <c r="G83" s="15">
        <v>113</v>
      </c>
      <c r="H83" s="15">
        <v>113</v>
      </c>
      <c r="J83" s="13">
        <f t="shared" si="32"/>
        <v>45689.791666666635</v>
      </c>
      <c r="K83" s="15">
        <f t="shared" si="33"/>
        <v>1</v>
      </c>
      <c r="L83" s="15">
        <v>113</v>
      </c>
      <c r="M83" s="15">
        <v>18.75</v>
      </c>
      <c r="O83" s="13">
        <f t="shared" si="34"/>
        <v>45689.791666666635</v>
      </c>
      <c r="P83" s="15">
        <f t="shared" si="39"/>
        <v>112.49999999962165</v>
      </c>
      <c r="Q83" s="15">
        <v>112.5</v>
      </c>
      <c r="R83" s="15">
        <v>112.5</v>
      </c>
      <c r="T83" s="13">
        <f t="shared" si="35"/>
        <v>45689.791666666635</v>
      </c>
      <c r="U83" s="20">
        <f t="shared" si="40"/>
        <v>404999.99997506384</v>
      </c>
      <c r="V83" s="20">
        <v>405000</v>
      </c>
      <c r="W83" s="20">
        <v>405000</v>
      </c>
    </row>
    <row r="84" spans="1:43" x14ac:dyDescent="0.25">
      <c r="A84" s="31"/>
      <c r="E84" s="13">
        <f t="shared" si="31"/>
        <v>45689.833333333299</v>
      </c>
      <c r="F84" s="15">
        <f>C72+(C73-C72)*(E84-B72)/(B73-B72)</f>
        <v>113.99999999918509</v>
      </c>
      <c r="G84" s="15">
        <v>114</v>
      </c>
      <c r="H84" s="15">
        <v>114</v>
      </c>
      <c r="J84" s="13">
        <f t="shared" si="32"/>
        <v>45689.833333333299</v>
      </c>
      <c r="K84" s="15">
        <f t="shared" si="33"/>
        <v>1</v>
      </c>
      <c r="L84" s="15">
        <v>114</v>
      </c>
      <c r="M84" s="15">
        <v>18.917000000000002</v>
      </c>
      <c r="O84" s="13">
        <f t="shared" si="34"/>
        <v>45689.833333333299</v>
      </c>
      <c r="P84" s="15">
        <f t="shared" si="39"/>
        <v>113.4999999992142</v>
      </c>
      <c r="Q84" s="15">
        <v>113.5</v>
      </c>
      <c r="R84" s="15">
        <v>113.5</v>
      </c>
      <c r="T84" s="13">
        <f t="shared" si="35"/>
        <v>45689.833333333299</v>
      </c>
      <c r="U84" s="20">
        <f t="shared" si="40"/>
        <v>408599.99997338746</v>
      </c>
      <c r="V84" s="20">
        <v>408600</v>
      </c>
      <c r="W84" s="20">
        <v>408600</v>
      </c>
    </row>
    <row r="85" spans="1:43" x14ac:dyDescent="0.25">
      <c r="A85" s="31"/>
      <c r="E85" s="13">
        <f t="shared" si="31"/>
        <v>45689.874999999964</v>
      </c>
      <c r="F85" s="15">
        <f>C72+(C73-C72)*(E85-B72)/(B73-B72)</f>
        <v>114.99999999912689</v>
      </c>
      <c r="G85" s="15">
        <v>115</v>
      </c>
      <c r="H85" s="15">
        <v>115</v>
      </c>
      <c r="J85" s="13">
        <f t="shared" si="32"/>
        <v>45689.874999999964</v>
      </c>
      <c r="K85" s="15">
        <f t="shared" si="33"/>
        <v>1</v>
      </c>
      <c r="L85" s="15">
        <v>115</v>
      </c>
      <c r="M85" s="15">
        <v>19.082999999999998</v>
      </c>
      <c r="O85" s="13">
        <f t="shared" si="34"/>
        <v>45689.874999999964</v>
      </c>
      <c r="P85" s="15">
        <f t="shared" si="39"/>
        <v>114.49999999915599</v>
      </c>
      <c r="Q85" s="15">
        <v>114.5</v>
      </c>
      <c r="R85" s="15">
        <v>114.5</v>
      </c>
      <c r="T85" s="13">
        <f t="shared" si="35"/>
        <v>45689.874999999964</v>
      </c>
      <c r="U85" s="20">
        <f t="shared" si="40"/>
        <v>412199.99997296836</v>
      </c>
      <c r="V85" s="20">
        <v>412200</v>
      </c>
      <c r="W85" s="20">
        <v>412200</v>
      </c>
    </row>
    <row r="86" spans="1:43" x14ac:dyDescent="0.25">
      <c r="A86" s="31"/>
      <c r="E86" s="13">
        <f t="shared" si="31"/>
        <v>45689.916666666628</v>
      </c>
      <c r="F86" s="15">
        <f>C72+(C73-C72)*(E86-B72)/(B73-B72)</f>
        <v>115.99999999906868</v>
      </c>
      <c r="G86" s="15">
        <v>116</v>
      </c>
      <c r="H86" s="15">
        <v>116</v>
      </c>
      <c r="J86" s="13">
        <f t="shared" si="32"/>
        <v>45689.916666666628</v>
      </c>
      <c r="K86" s="15">
        <f t="shared" si="33"/>
        <v>1</v>
      </c>
      <c r="L86" s="15">
        <v>116</v>
      </c>
      <c r="M86" s="15">
        <v>19.25</v>
      </c>
      <c r="O86" s="13">
        <f t="shared" si="34"/>
        <v>45689.916666666628</v>
      </c>
      <c r="P86" s="15">
        <f t="shared" si="39"/>
        <v>115.49999999909778</v>
      </c>
      <c r="Q86" s="15">
        <v>115.5</v>
      </c>
      <c r="R86" s="15">
        <v>115.5</v>
      </c>
      <c r="T86" s="13">
        <f t="shared" si="35"/>
        <v>45689.916666666628</v>
      </c>
      <c r="U86" s="20">
        <f t="shared" si="40"/>
        <v>415799.99997254927</v>
      </c>
      <c r="V86" s="20">
        <v>415800</v>
      </c>
      <c r="W86" s="20">
        <v>415800</v>
      </c>
    </row>
    <row r="87" spans="1:43" x14ac:dyDescent="0.25">
      <c r="A87" s="31"/>
      <c r="E87" s="13">
        <f t="shared" si="31"/>
        <v>45689.958333333292</v>
      </c>
      <c r="F87" s="15">
        <f>C72+(C73-C72)*(E87-B72)/(B73-B72)</f>
        <v>116.99999999901047</v>
      </c>
      <c r="G87" s="15">
        <v>117</v>
      </c>
      <c r="H87" s="15">
        <v>117</v>
      </c>
      <c r="J87" s="13">
        <f t="shared" si="32"/>
        <v>45689.958333333292</v>
      </c>
      <c r="K87" s="15">
        <f t="shared" si="33"/>
        <v>1</v>
      </c>
      <c r="L87" s="15">
        <v>117</v>
      </c>
      <c r="M87" s="15">
        <v>19.417000000000002</v>
      </c>
      <c r="O87" s="13">
        <f t="shared" si="34"/>
        <v>45689.958333333292</v>
      </c>
      <c r="P87" s="15">
        <f t="shared" si="39"/>
        <v>116.49999999903957</v>
      </c>
      <c r="Q87" s="15">
        <v>116.5</v>
      </c>
      <c r="R87" s="15">
        <v>116.5</v>
      </c>
      <c r="T87" s="13">
        <f t="shared" si="35"/>
        <v>45689.958333333292</v>
      </c>
      <c r="U87" s="20">
        <f t="shared" si="40"/>
        <v>419399.99997213017</v>
      </c>
      <c r="V87" s="20">
        <v>419400</v>
      </c>
      <c r="W87" s="20">
        <v>419400</v>
      </c>
    </row>
    <row r="88" spans="1:43" x14ac:dyDescent="0.25">
      <c r="A88" s="31"/>
      <c r="E88" s="13">
        <f t="shared" si="31"/>
        <v>45689.999999999956</v>
      </c>
      <c r="F88" s="15">
        <f>C73</f>
        <v>118</v>
      </c>
      <c r="G88" s="15">
        <v>118</v>
      </c>
      <c r="H88" s="15">
        <v>118</v>
      </c>
      <c r="J88" s="13">
        <f t="shared" si="32"/>
        <v>45689.999999999956</v>
      </c>
      <c r="K88" s="15">
        <f t="shared" si="33"/>
        <v>1</v>
      </c>
      <c r="L88" s="15">
        <v>118</v>
      </c>
      <c r="M88" s="15">
        <v>19.582999999999998</v>
      </c>
      <c r="O88" s="13">
        <f t="shared" si="34"/>
        <v>45689.999999999956</v>
      </c>
      <c r="P88" s="15">
        <f t="shared" si="39"/>
        <v>117.49999999950523</v>
      </c>
      <c r="Q88" s="15">
        <v>117.5</v>
      </c>
      <c r="R88" s="15">
        <v>117.5</v>
      </c>
      <c r="T88" s="13">
        <f t="shared" si="35"/>
        <v>45689.999999999956</v>
      </c>
      <c r="U88" s="20">
        <f t="shared" si="40"/>
        <v>422999.99997359701</v>
      </c>
      <c r="V88" s="20">
        <v>423000</v>
      </c>
      <c r="W88" s="20">
        <v>423000</v>
      </c>
    </row>
    <row r="89" spans="1:43" x14ac:dyDescent="0.25">
      <c r="A89" s="31"/>
      <c r="E89" s="13">
        <f t="shared" si="31"/>
        <v>45690.041666666621</v>
      </c>
      <c r="F89" s="15">
        <f>C73+(C74-C73)*(E89-B73)/(B74-B73)</f>
        <v>118.99999999889405</v>
      </c>
      <c r="G89" s="15">
        <v>119</v>
      </c>
      <c r="H89" s="15">
        <v>119</v>
      </c>
      <c r="J89" s="13">
        <f t="shared" si="32"/>
        <v>45690.041666666621</v>
      </c>
      <c r="K89" s="15">
        <f t="shared" si="33"/>
        <v>1</v>
      </c>
      <c r="L89" s="15">
        <v>119</v>
      </c>
      <c r="M89" s="15">
        <v>19.75</v>
      </c>
      <c r="O89" s="13">
        <f t="shared" si="34"/>
        <v>45690.041666666621</v>
      </c>
      <c r="P89" s="15">
        <f t="shared" si="39"/>
        <v>118.49999999944703</v>
      </c>
      <c r="Q89" s="15">
        <v>118.5</v>
      </c>
      <c r="R89" s="15">
        <v>118.5</v>
      </c>
      <c r="T89" s="13">
        <f t="shared" si="35"/>
        <v>45690.041666666621</v>
      </c>
      <c r="U89" s="20">
        <f t="shared" si="40"/>
        <v>426599.99997317791</v>
      </c>
      <c r="V89" s="20">
        <v>426600</v>
      </c>
      <c r="W89" s="20">
        <v>426600</v>
      </c>
    </row>
    <row r="90" spans="1:43" x14ac:dyDescent="0.25">
      <c r="A90" s="31"/>
      <c r="E90" s="13">
        <f t="shared" si="31"/>
        <v>45690.083333333285</v>
      </c>
      <c r="F90" s="15">
        <f>C73+(C74-C73)*(E90-B73)/(B74-B73)</f>
        <v>119.99999999883585</v>
      </c>
      <c r="G90" s="15">
        <v>120</v>
      </c>
      <c r="H90" s="15">
        <v>120</v>
      </c>
      <c r="J90" s="13">
        <f t="shared" si="32"/>
        <v>45690.083333333285</v>
      </c>
      <c r="K90" s="15">
        <f t="shared" si="33"/>
        <v>1</v>
      </c>
      <c r="L90" s="15">
        <v>120</v>
      </c>
      <c r="M90" s="15">
        <v>19.917000000000002</v>
      </c>
      <c r="O90" s="13">
        <f t="shared" si="34"/>
        <v>45690.083333333285</v>
      </c>
      <c r="P90" s="15">
        <f t="shared" si="39"/>
        <v>119.49999999886495</v>
      </c>
      <c r="Q90" s="15">
        <v>119.5</v>
      </c>
      <c r="R90" s="15">
        <v>119.5</v>
      </c>
      <c r="T90" s="13">
        <f t="shared" si="35"/>
        <v>45690.083333333285</v>
      </c>
      <c r="U90" s="20">
        <f t="shared" si="40"/>
        <v>430199.99997087289</v>
      </c>
      <c r="V90" s="20">
        <v>430200</v>
      </c>
      <c r="W90" s="20">
        <v>430200</v>
      </c>
    </row>
    <row r="91" spans="1:43" x14ac:dyDescent="0.25">
      <c r="A91" s="31"/>
      <c r="E91" s="13">
        <f t="shared" si="31"/>
        <v>45690.124999999949</v>
      </c>
      <c r="F91" s="15">
        <f>C73+(C74-C73)*(E91-B73)/(B74-B73)</f>
        <v>120.99999999877764</v>
      </c>
      <c r="G91" s="15">
        <v>121</v>
      </c>
      <c r="H91" s="15">
        <v>121</v>
      </c>
      <c r="J91" s="13">
        <f t="shared" si="32"/>
        <v>45690.124999999949</v>
      </c>
      <c r="K91" s="15">
        <f t="shared" si="33"/>
        <v>1</v>
      </c>
      <c r="L91" s="15">
        <v>121</v>
      </c>
      <c r="M91" s="15">
        <v>20.082999999999998</v>
      </c>
      <c r="O91" s="13">
        <f t="shared" si="34"/>
        <v>45690.124999999949</v>
      </c>
      <c r="P91" s="15">
        <f t="shared" si="39"/>
        <v>120.49999999880674</v>
      </c>
      <c r="Q91" s="15">
        <v>120.5</v>
      </c>
      <c r="R91" s="15">
        <v>120.5</v>
      </c>
      <c r="T91" s="13">
        <f t="shared" si="35"/>
        <v>45690.124999999949</v>
      </c>
      <c r="U91" s="20">
        <f t="shared" si="40"/>
        <v>433799.99997045379</v>
      </c>
      <c r="V91" s="20">
        <v>433800</v>
      </c>
      <c r="W91" s="20">
        <v>433800</v>
      </c>
    </row>
    <row r="92" spans="1:43" x14ac:dyDescent="0.25">
      <c r="A92" s="31"/>
      <c r="E92" s="13">
        <f t="shared" si="31"/>
        <v>45690.166666666613</v>
      </c>
      <c r="F92" s="15">
        <f>C73+(C74-C73)*(E92-B73)/(B74-B73)</f>
        <v>121.99999999871943</v>
      </c>
      <c r="G92" s="15">
        <v>122</v>
      </c>
      <c r="H92" s="15">
        <v>122</v>
      </c>
      <c r="J92" s="13">
        <f t="shared" si="32"/>
        <v>45690.166666666613</v>
      </c>
      <c r="K92" s="15">
        <f t="shared" si="33"/>
        <v>1</v>
      </c>
      <c r="L92" s="15">
        <v>122</v>
      </c>
      <c r="M92" s="15">
        <v>20.25</v>
      </c>
      <c r="O92" s="13">
        <f t="shared" si="34"/>
        <v>45690.166666666613</v>
      </c>
      <c r="P92" s="15">
        <f t="shared" si="39"/>
        <v>121.49999999874854</v>
      </c>
      <c r="Q92" s="15">
        <v>121.5</v>
      </c>
      <c r="R92" s="15">
        <v>121.5</v>
      </c>
      <c r="T92" s="13">
        <f t="shared" si="35"/>
        <v>45690.166666666613</v>
      </c>
      <c r="U92" s="20">
        <f t="shared" si="40"/>
        <v>437399.9999700347</v>
      </c>
      <c r="V92" s="20">
        <v>437400</v>
      </c>
      <c r="W92" s="20">
        <v>437400</v>
      </c>
    </row>
    <row r="93" spans="1:43" x14ac:dyDescent="0.25">
      <c r="A93" s="31"/>
      <c r="E93" s="13">
        <f t="shared" si="31"/>
        <v>45690.208333333278</v>
      </c>
      <c r="F93" s="15">
        <f>C73+(C74-C73)*(E93-B73)/(B74-B73)</f>
        <v>122.99999999866122</v>
      </c>
      <c r="G93" s="15">
        <v>123</v>
      </c>
      <c r="H93" s="15">
        <v>123</v>
      </c>
      <c r="J93" s="13">
        <f t="shared" si="32"/>
        <v>45690.208333333278</v>
      </c>
      <c r="K93" s="15">
        <f t="shared" si="33"/>
        <v>1</v>
      </c>
      <c r="L93" s="15">
        <v>123</v>
      </c>
      <c r="M93" s="15">
        <v>20.417000000000002</v>
      </c>
      <c r="O93" s="13">
        <f t="shared" si="34"/>
        <v>45690.208333333278</v>
      </c>
      <c r="P93" s="15">
        <f t="shared" si="39"/>
        <v>122.49999999869033</v>
      </c>
      <c r="Q93" s="15">
        <v>122.5</v>
      </c>
      <c r="R93" s="15">
        <v>122.5</v>
      </c>
      <c r="T93" s="13">
        <f t="shared" si="35"/>
        <v>45690.208333333278</v>
      </c>
      <c r="U93" s="20">
        <f t="shared" si="40"/>
        <v>440999.9999696156</v>
      </c>
      <c r="V93" s="20">
        <v>441000</v>
      </c>
      <c r="W93" s="20">
        <v>441000</v>
      </c>
    </row>
    <row r="94" spans="1:43" x14ac:dyDescent="0.25">
      <c r="A94" s="31"/>
      <c r="E94" s="13">
        <f t="shared" si="31"/>
        <v>45690.249999999942</v>
      </c>
      <c r="F94" s="15">
        <f>C74</f>
        <v>124</v>
      </c>
      <c r="G94" s="15">
        <v>124</v>
      </c>
      <c r="H94" s="15">
        <v>124</v>
      </c>
      <c r="J94" s="13">
        <f t="shared" si="32"/>
        <v>45690.249999999942</v>
      </c>
      <c r="K94" s="15">
        <f t="shared" si="33"/>
        <v>1</v>
      </c>
      <c r="L94" s="15">
        <v>124</v>
      </c>
      <c r="M94" s="15">
        <v>20.582999999999998</v>
      </c>
      <c r="O94" s="13">
        <f t="shared" si="34"/>
        <v>45690.249999999942</v>
      </c>
      <c r="P94" s="15">
        <f t="shared" si="39"/>
        <v>123.49999999933061</v>
      </c>
      <c r="Q94" s="15">
        <v>123.5</v>
      </c>
      <c r="R94" s="15">
        <v>123.5</v>
      </c>
      <c r="T94" s="13">
        <f t="shared" si="35"/>
        <v>45690.249999999942</v>
      </c>
      <c r="U94" s="20">
        <f t="shared" si="40"/>
        <v>444599.99997171108</v>
      </c>
      <c r="V94" s="20">
        <v>444600</v>
      </c>
      <c r="W94" s="20">
        <v>444600</v>
      </c>
    </row>
    <row r="95" spans="1:43" x14ac:dyDescent="0.25">
      <c r="E95" s="30" t="s">
        <v>12</v>
      </c>
      <c r="F95" s="30"/>
      <c r="G95" s="30"/>
      <c r="H95" s="30"/>
      <c r="I95" s="30"/>
      <c r="J95" s="30"/>
      <c r="K95" s="30"/>
      <c r="L95" s="30"/>
      <c r="M95" s="30"/>
      <c r="N95" s="30"/>
      <c r="O95" s="30"/>
      <c r="P95" s="30"/>
      <c r="Q95" s="30"/>
      <c r="R95" s="30"/>
      <c r="S95" s="30"/>
      <c r="T95" s="30"/>
      <c r="U95" s="30"/>
      <c r="V95" s="30"/>
      <c r="W95" s="30"/>
      <c r="Y95" s="30" t="s">
        <v>13</v>
      </c>
      <c r="Z95" s="30"/>
      <c r="AA95" s="30"/>
      <c r="AB95" s="30"/>
      <c r="AC95" s="30"/>
      <c r="AD95" s="30"/>
      <c r="AE95" s="30"/>
      <c r="AF95" s="30"/>
      <c r="AG95" s="30"/>
      <c r="AH95" s="30"/>
      <c r="AI95" s="30"/>
      <c r="AJ95" s="30"/>
      <c r="AK95" s="30"/>
      <c r="AL95" s="30"/>
      <c r="AM95" s="30"/>
      <c r="AN95" s="30"/>
      <c r="AO95" s="30"/>
      <c r="AP95" s="30"/>
      <c r="AQ95" s="30"/>
    </row>
    <row r="96" spans="1:43" x14ac:dyDescent="0.25">
      <c r="B96" s="30" t="s">
        <v>7</v>
      </c>
      <c r="C96" s="30"/>
      <c r="D96" s="12"/>
      <c r="F96" s="30" t="s">
        <v>3</v>
      </c>
      <c r="G96" s="30"/>
      <c r="H96" s="30"/>
      <c r="K96" s="30" t="s">
        <v>1</v>
      </c>
      <c r="L96" s="30"/>
      <c r="M96" s="30"/>
      <c r="P96" s="30" t="s">
        <v>0</v>
      </c>
      <c r="Q96" s="30"/>
      <c r="R96" s="30"/>
      <c r="U96" s="32" t="s">
        <v>2</v>
      </c>
      <c r="V96" s="32"/>
      <c r="W96" s="32"/>
      <c r="Z96" s="30" t="s">
        <v>3</v>
      </c>
      <c r="AA96" s="30"/>
      <c r="AB96" s="30"/>
      <c r="AC96" s="12"/>
      <c r="AE96" s="30" t="s">
        <v>1</v>
      </c>
      <c r="AF96" s="30"/>
      <c r="AG96" s="30"/>
      <c r="AH96" s="12"/>
      <c r="AJ96" s="30" t="s">
        <v>0</v>
      </c>
      <c r="AK96" s="30"/>
      <c r="AL96" s="30"/>
      <c r="AO96" s="32" t="s">
        <v>2</v>
      </c>
      <c r="AP96" s="32"/>
      <c r="AQ96" s="32"/>
    </row>
    <row r="97" spans="1:43" ht="15" customHeight="1" x14ac:dyDescent="0.25">
      <c r="B97" s="12"/>
      <c r="C97" s="12"/>
      <c r="D97" s="12"/>
      <c r="E97" s="12"/>
      <c r="F97" s="2" t="s">
        <v>14</v>
      </c>
      <c r="G97" s="2" t="s">
        <v>6</v>
      </c>
      <c r="H97" s="2" t="s">
        <v>15</v>
      </c>
      <c r="J97" s="12"/>
      <c r="K97" s="2" t="s">
        <v>14</v>
      </c>
      <c r="L97" s="2" t="s">
        <v>6</v>
      </c>
      <c r="M97" s="2" t="s">
        <v>15</v>
      </c>
      <c r="O97" s="12"/>
      <c r="P97" s="2" t="s">
        <v>14</v>
      </c>
      <c r="Q97" s="2" t="s">
        <v>6</v>
      </c>
      <c r="R97" s="2" t="s">
        <v>15</v>
      </c>
      <c r="T97" s="12"/>
      <c r="U97" s="18" t="s">
        <v>14</v>
      </c>
      <c r="V97" s="18" t="s">
        <v>6</v>
      </c>
      <c r="W97" s="18" t="s">
        <v>15</v>
      </c>
      <c r="Y97" s="12"/>
      <c r="Z97" s="2" t="s">
        <v>14</v>
      </c>
      <c r="AA97" s="2" t="s">
        <v>6</v>
      </c>
      <c r="AB97" s="2" t="s">
        <v>15</v>
      </c>
      <c r="AD97" s="12"/>
      <c r="AE97" s="2" t="s">
        <v>14</v>
      </c>
      <c r="AF97" s="2" t="s">
        <v>6</v>
      </c>
      <c r="AG97" s="2" t="s">
        <v>15</v>
      </c>
      <c r="AI97" s="12"/>
      <c r="AJ97" s="2" t="s">
        <v>14</v>
      </c>
      <c r="AK97" s="2" t="s">
        <v>6</v>
      </c>
      <c r="AL97" s="2" t="s">
        <v>15</v>
      </c>
      <c r="AN97" s="12"/>
      <c r="AO97" s="18" t="s">
        <v>14</v>
      </c>
      <c r="AP97" s="18" t="s">
        <v>6</v>
      </c>
      <c r="AQ97" s="18" t="s">
        <v>15</v>
      </c>
    </row>
    <row r="98" spans="1:43" x14ac:dyDescent="0.25">
      <c r="A98" s="31" t="s">
        <v>11</v>
      </c>
      <c r="B98" s="13">
        <f>DATE(2025,2,1)+TIME(6,15,0)</f>
        <v>45689.260416666664</v>
      </c>
      <c r="C98" s="16">
        <v>100</v>
      </c>
      <c r="E98" s="13">
        <f>DATE(2025,2,1)+TIME(6,0,0)</f>
        <v>45689.25</v>
      </c>
      <c r="F98" s="15" t="e">
        <f>NA()</f>
        <v>#N/A</v>
      </c>
      <c r="G98" s="15" t="e">
        <f>NA()</f>
        <v>#N/A</v>
      </c>
      <c r="H98" s="15"/>
      <c r="J98" s="13">
        <f>DATE(2025,2,1)+TIME(6,0,0)</f>
        <v>45689.25</v>
      </c>
      <c r="K98" s="15" t="e">
        <f>U98/21600</f>
        <v>#N/A</v>
      </c>
      <c r="L98" s="15" t="e">
        <f>NA()</f>
        <v>#N/A</v>
      </c>
      <c r="M98" s="15" t="s">
        <v>16</v>
      </c>
      <c r="O98" s="13">
        <f>DATE(2025,2,1)+TIME(6,0,0)</f>
        <v>45689.25</v>
      </c>
      <c r="P98" s="15" t="e">
        <f>U98/3600</f>
        <v>#N/A</v>
      </c>
      <c r="Q98" s="15" t="e">
        <f>NA()</f>
        <v>#N/A</v>
      </c>
      <c r="R98" s="15"/>
      <c r="T98" s="13">
        <f>DATE(2025,2,1)+TIME(6,0,0)</f>
        <v>45689.25</v>
      </c>
      <c r="U98" s="20" t="e">
        <f>AVERAGE(F98:F98)*(E98-#REF!)*86400</f>
        <v>#N/A</v>
      </c>
      <c r="V98" s="20" t="e">
        <f>NA()</f>
        <v>#N/A</v>
      </c>
      <c r="Y98" s="13">
        <f>DATE(2025,2,1)+TIME(6,0,0)</f>
        <v>45689.25</v>
      </c>
      <c r="Z98" s="15" t="e">
        <f>NA()</f>
        <v>#N/A</v>
      </c>
      <c r="AA98" s="15" t="e">
        <f>NA()</f>
        <v>#N/A</v>
      </c>
      <c r="AB98" s="15"/>
      <c r="AD98" s="13">
        <f>DATE(2025,2,1)+TIME(6,0,0)</f>
        <v>45689.25</v>
      </c>
      <c r="AE98" s="15" t="e">
        <f>AO98/21600</f>
        <v>#N/A</v>
      </c>
      <c r="AF98" s="15" t="e">
        <f>NA()</f>
        <v>#N/A</v>
      </c>
      <c r="AG98" s="15"/>
      <c r="AI98" s="13">
        <f>DATE(2025,2,1)+TIME(6,0,0)</f>
        <v>45689.25</v>
      </c>
      <c r="AJ98" s="15" t="e">
        <f>AO98/21300</f>
        <v>#N/A</v>
      </c>
      <c r="AK98" s="15" t="e">
        <f>NA()</f>
        <v>#N/A</v>
      </c>
      <c r="AL98" s="15"/>
      <c r="AN98" s="13">
        <f>DATE(2025,2,1)+TIME(6,0,0)</f>
        <v>45689.25</v>
      </c>
      <c r="AO98" s="20" t="e">
        <f>NA()</f>
        <v>#N/A</v>
      </c>
      <c r="AP98" s="20" t="e">
        <f>NA()</f>
        <v>#N/A</v>
      </c>
      <c r="AQ98" s="20"/>
    </row>
    <row r="99" spans="1:43" x14ac:dyDescent="0.25">
      <c r="A99" s="31"/>
      <c r="B99" s="13">
        <f>B98+1/4</f>
        <v>45689.510416666664</v>
      </c>
      <c r="C99" s="15">
        <f>C98+6</f>
        <v>106</v>
      </c>
      <c r="E99" s="13">
        <f t="shared" ref="E99:E122" si="45">E98+1/24</f>
        <v>45689.291666666664</v>
      </c>
      <c r="F99" s="15">
        <f>C98+(C99-C98)*(E99-B98)/(B99-B98)</f>
        <v>100.75</v>
      </c>
      <c r="G99" s="15">
        <v>100.75</v>
      </c>
      <c r="H99" s="15">
        <v>100.75</v>
      </c>
      <c r="J99" s="13">
        <f t="shared" ref="J99:J122" si="46">J98+1/24</f>
        <v>45689.291666666664</v>
      </c>
      <c r="K99" s="15" t="e">
        <f>NA()</f>
        <v>#N/A</v>
      </c>
      <c r="L99" s="15">
        <v>200.75</v>
      </c>
      <c r="M99" s="15">
        <v>12.546900000000001</v>
      </c>
      <c r="O99" s="13">
        <f t="shared" ref="O99:O122" si="47">O98+1/24</f>
        <v>45689.291666666664</v>
      </c>
      <c r="P99" s="15">
        <f>U99/((E99-B98)*86400)</f>
        <v>100.375</v>
      </c>
      <c r="Q99" s="15">
        <v>100.38</v>
      </c>
      <c r="R99" s="15">
        <v>100.38</v>
      </c>
      <c r="T99" s="13">
        <f t="shared" ref="T99:T122" si="48">T98+1/24</f>
        <v>45689.291666666664</v>
      </c>
      <c r="U99" s="20">
        <f>AVERAGE(C98,F99)*(E99-B98)*86400</f>
        <v>271012.5</v>
      </c>
      <c r="V99" s="20">
        <v>271012.5</v>
      </c>
      <c r="W99" s="20">
        <v>271012.5</v>
      </c>
      <c r="Y99" s="13">
        <f>Y98+1/4</f>
        <v>45689.5</v>
      </c>
      <c r="Z99" s="15">
        <f>C98+(C99-C98)*(Y99-B98)/(B99-B98)</f>
        <v>105.75000000005821</v>
      </c>
      <c r="AA99" s="15">
        <v>105.75</v>
      </c>
      <c r="AB99" s="15">
        <v>105.75</v>
      </c>
      <c r="AD99" s="13">
        <f>AD98+1/4</f>
        <v>45689.5</v>
      </c>
      <c r="AE99" s="15" t="e">
        <f t="shared" ref="AE99" si="49">AO99/21600</f>
        <v>#N/A</v>
      </c>
      <c r="AF99" s="15">
        <v>205.75</v>
      </c>
      <c r="AG99" s="15">
        <v>98.59</v>
      </c>
      <c r="AI99" s="13">
        <f>AI98+1/4</f>
        <v>45689.5</v>
      </c>
      <c r="AJ99" s="15" t="e">
        <f t="shared" ref="AJ99" si="50">AO99/21300</f>
        <v>#N/A</v>
      </c>
      <c r="AK99" s="15">
        <v>102.88</v>
      </c>
      <c r="AL99" s="15">
        <v>102.88</v>
      </c>
      <c r="AN99" s="13">
        <f>AN98+1/4</f>
        <v>45689.5</v>
      </c>
      <c r="AO99" s="20" t="e">
        <f>AVERAGE(Z98,C98)*(B98-Y98)*86400+AVERAGE(C98,Z99)*(Y99-B98)*86400</f>
        <v>#N/A</v>
      </c>
      <c r="AP99" s="20">
        <v>2129512</v>
      </c>
      <c r="AQ99" s="20">
        <v>2129512</v>
      </c>
    </row>
    <row r="100" spans="1:43" x14ac:dyDescent="0.25">
      <c r="A100" s="31"/>
      <c r="B100" s="13">
        <f t="shared" ref="B100:B102" si="51">B99+1/4</f>
        <v>45689.760416666664</v>
      </c>
      <c r="C100" s="15">
        <f t="shared" ref="C100:C102" si="52">C99+6</f>
        <v>112</v>
      </c>
      <c r="E100" s="13">
        <f t="shared" si="45"/>
        <v>45689.333333333328</v>
      </c>
      <c r="F100" s="15">
        <f>C98+(C99-C98)*(E100-B98)/(B99-B98)</f>
        <v>101.74999999994179</v>
      </c>
      <c r="G100" s="15">
        <v>101.75</v>
      </c>
      <c r="H100" s="15">
        <v>101.75</v>
      </c>
      <c r="J100" s="13">
        <f t="shared" si="46"/>
        <v>45689.333333333328</v>
      </c>
      <c r="K100" s="15">
        <f t="shared" ref="K100:K122" si="53">H100-H99</f>
        <v>1</v>
      </c>
      <c r="L100" s="15">
        <v>101.75</v>
      </c>
      <c r="M100" s="15">
        <v>16.875</v>
      </c>
      <c r="O100" s="13">
        <f t="shared" si="47"/>
        <v>45689.333333333328</v>
      </c>
      <c r="P100" s="15">
        <f t="shared" ref="P99:P122" si="54">U100/3600</f>
        <v>101.24999999407737</v>
      </c>
      <c r="Q100" s="15">
        <v>101.25</v>
      </c>
      <c r="R100" s="15">
        <v>101.25</v>
      </c>
      <c r="T100" s="13">
        <f t="shared" si="48"/>
        <v>45689.333333333328</v>
      </c>
      <c r="U100" s="20">
        <f>AVERAGE(F99:F100)*(E100-E99)*86400</f>
        <v>364499.99997867853</v>
      </c>
      <c r="V100" s="20">
        <v>364500</v>
      </c>
      <c r="W100" s="20">
        <v>364500</v>
      </c>
      <c r="Y100" s="13">
        <f t="shared" ref="Y100:Y102" si="55">Y99+1/4</f>
        <v>45689.75</v>
      </c>
      <c r="Z100" s="15">
        <f>C99+(C100-C99)*(Y100-B99)/(B100-B99)</f>
        <v>111.75000000005821</v>
      </c>
      <c r="AA100" s="15">
        <v>111.75</v>
      </c>
      <c r="AB100" s="15">
        <v>111.75</v>
      </c>
      <c r="AD100" s="13">
        <f t="shared" ref="AD100:AD102" si="56">AD99+1/4</f>
        <v>45689.75</v>
      </c>
      <c r="AE100" s="15">
        <f t="shared" ref="AE100:AE102" si="57">AB100-AB99</f>
        <v>6</v>
      </c>
      <c r="AF100" s="15">
        <v>217.75</v>
      </c>
      <c r="AG100" s="15">
        <v>108.75</v>
      </c>
      <c r="AI100" s="13">
        <f t="shared" ref="AI100:AI102" si="58">AI99+1/4</f>
        <v>45689.75</v>
      </c>
      <c r="AJ100" s="15">
        <f>AO100/21600</f>
        <v>108.75000000005821</v>
      </c>
      <c r="AK100" s="15">
        <v>108.75</v>
      </c>
      <c r="AL100" s="15">
        <v>108.75</v>
      </c>
      <c r="AN100" s="13">
        <f t="shared" ref="AN100:AN102" si="59">AN99+1/4</f>
        <v>45689.75</v>
      </c>
      <c r="AO100" s="20">
        <f>AVERAGE(Z99,C99)*(B99-Y99)*86400+AVERAGE(C99,Z100)*(Y100-B99)*86400</f>
        <v>2349000.0000012573</v>
      </c>
      <c r="AP100" s="20">
        <v>2349000</v>
      </c>
      <c r="AQ100" s="20">
        <v>2349000</v>
      </c>
    </row>
    <row r="101" spans="1:43" x14ac:dyDescent="0.25">
      <c r="A101" s="31"/>
      <c r="B101" s="13">
        <f t="shared" si="51"/>
        <v>45690.010416666664</v>
      </c>
      <c r="C101" s="15">
        <f t="shared" si="52"/>
        <v>118</v>
      </c>
      <c r="E101" s="13">
        <f t="shared" si="45"/>
        <v>45689.374999999993</v>
      </c>
      <c r="F101" s="15">
        <f>C98+(C99-C98)*(E101-B98)/(B99-B98)</f>
        <v>102.74999999988358</v>
      </c>
      <c r="G101" s="15">
        <v>102.75</v>
      </c>
      <c r="H101" s="15">
        <v>102.75</v>
      </c>
      <c r="J101" s="13">
        <f t="shared" si="46"/>
        <v>45689.374999999993</v>
      </c>
      <c r="K101" s="15">
        <f t="shared" si="53"/>
        <v>1</v>
      </c>
      <c r="L101" s="15">
        <v>102.75</v>
      </c>
      <c r="M101" s="15">
        <v>17.041699999999999</v>
      </c>
      <c r="O101" s="13">
        <f t="shared" si="47"/>
        <v>45689.374999999993</v>
      </c>
      <c r="P101" s="15">
        <f t="shared" si="54"/>
        <v>102.24999999396096</v>
      </c>
      <c r="Q101" s="15">
        <v>102.25</v>
      </c>
      <c r="R101" s="15">
        <v>102.25</v>
      </c>
      <c r="T101" s="13">
        <f t="shared" si="48"/>
        <v>45689.374999999993</v>
      </c>
      <c r="U101" s="20">
        <f t="shared" ref="U100:U122" si="60">AVERAGE(F100:F101)*(E101-E100)*86400</f>
        <v>368099.99997825944</v>
      </c>
      <c r="V101" s="20">
        <v>368100</v>
      </c>
      <c r="W101" s="20">
        <v>368100</v>
      </c>
      <c r="Y101" s="13">
        <f t="shared" si="55"/>
        <v>45690</v>
      </c>
      <c r="Z101" s="15">
        <f>C100+(C101-C100)*(Y101-B100)/(B101-B100)</f>
        <v>117.75000000005821</v>
      </c>
      <c r="AA101" s="15">
        <v>117.75</v>
      </c>
      <c r="AB101" s="15">
        <v>117.75</v>
      </c>
      <c r="AD101" s="13">
        <f t="shared" si="56"/>
        <v>45690</v>
      </c>
      <c r="AE101" s="15">
        <f t="shared" si="57"/>
        <v>6</v>
      </c>
      <c r="AF101" s="15">
        <v>229.75</v>
      </c>
      <c r="AG101" s="15">
        <v>114.75</v>
      </c>
      <c r="AI101" s="13">
        <f t="shared" si="58"/>
        <v>45690</v>
      </c>
      <c r="AJ101" s="15">
        <f t="shared" ref="AJ101:AJ102" si="61">AO101/21600</f>
        <v>114.75000000005821</v>
      </c>
      <c r="AK101" s="15">
        <v>114.75</v>
      </c>
      <c r="AL101" s="15">
        <v>114.75</v>
      </c>
      <c r="AN101" s="13">
        <f t="shared" si="59"/>
        <v>45690</v>
      </c>
      <c r="AO101" s="20">
        <f>AVERAGE(Z100,C100)*(B100-Y100)*86400+AVERAGE(C100,Z101)*(Y101-B100)*86400</f>
        <v>2478600.0000012573</v>
      </c>
      <c r="AP101" s="20">
        <v>2478600</v>
      </c>
      <c r="AQ101" s="20">
        <v>2478600</v>
      </c>
    </row>
    <row r="102" spans="1:43" x14ac:dyDescent="0.25">
      <c r="A102" s="31"/>
      <c r="B102" s="13">
        <f t="shared" si="51"/>
        <v>45690.260416666664</v>
      </c>
      <c r="C102" s="15">
        <f t="shared" si="52"/>
        <v>124</v>
      </c>
      <c r="E102" s="13">
        <f t="shared" si="45"/>
        <v>45689.416666666657</v>
      </c>
      <c r="F102" s="15">
        <f>C98+(C99-C98)*(E102-B98)/(B99-B98)</f>
        <v>103.74999999982538</v>
      </c>
      <c r="G102" s="15">
        <v>103.75</v>
      </c>
      <c r="H102" s="15">
        <v>103.75</v>
      </c>
      <c r="J102" s="13">
        <f t="shared" si="46"/>
        <v>45689.416666666657</v>
      </c>
      <c r="K102" s="15">
        <f t="shared" si="53"/>
        <v>1</v>
      </c>
      <c r="L102" s="15">
        <v>103.75</v>
      </c>
      <c r="M102" s="15">
        <v>17.208300000000001</v>
      </c>
      <c r="O102" s="13">
        <f t="shared" si="47"/>
        <v>45689.416666666657</v>
      </c>
      <c r="P102" s="15">
        <f t="shared" si="54"/>
        <v>103.24999999384454</v>
      </c>
      <c r="Q102" s="15">
        <v>103.25</v>
      </c>
      <c r="R102" s="15">
        <v>103.25</v>
      </c>
      <c r="T102" s="13">
        <f t="shared" si="48"/>
        <v>45689.416666666657</v>
      </c>
      <c r="U102" s="20">
        <f t="shared" si="60"/>
        <v>371699.99997784034</v>
      </c>
      <c r="V102" s="20">
        <v>371700</v>
      </c>
      <c r="W102" s="20">
        <v>371700</v>
      </c>
      <c r="Y102" s="13">
        <f t="shared" si="55"/>
        <v>45690.25</v>
      </c>
      <c r="Z102" s="15">
        <f>C101+(C102-C101)*(Y102-B101)/(B102-B101)</f>
        <v>123.75000000005821</v>
      </c>
      <c r="AA102" s="15">
        <v>123.75</v>
      </c>
      <c r="AB102" s="15">
        <v>123.75</v>
      </c>
      <c r="AD102" s="13">
        <f t="shared" si="56"/>
        <v>45690.25</v>
      </c>
      <c r="AE102" s="15">
        <f t="shared" si="57"/>
        <v>6</v>
      </c>
      <c r="AF102" s="15">
        <v>241.75</v>
      </c>
      <c r="AG102" s="15">
        <v>120.75</v>
      </c>
      <c r="AI102" s="13">
        <f t="shared" si="58"/>
        <v>45690.25</v>
      </c>
      <c r="AJ102" s="15">
        <f t="shared" si="61"/>
        <v>120.75000000005821</v>
      </c>
      <c r="AK102" s="15">
        <v>120.75</v>
      </c>
      <c r="AL102" s="15">
        <v>120.75</v>
      </c>
      <c r="AN102" s="13">
        <f t="shared" si="59"/>
        <v>45690.25</v>
      </c>
      <c r="AO102" s="20">
        <f>AVERAGE(Z101,C101)*(B101-Y101)*86400+AVERAGE(C101,Z102)*(Y102-B101)*86400</f>
        <v>2608200.0000012573</v>
      </c>
      <c r="AP102" s="20">
        <v>2608200</v>
      </c>
      <c r="AQ102" s="20">
        <v>2608200</v>
      </c>
    </row>
    <row r="103" spans="1:43" x14ac:dyDescent="0.25">
      <c r="A103" s="31"/>
      <c r="E103" s="13">
        <f t="shared" si="45"/>
        <v>45689.458333333321</v>
      </c>
      <c r="F103" s="15">
        <f>C98+(C99-C98)*(E103-B98)/(B99-B98)</f>
        <v>104.74999999976717</v>
      </c>
      <c r="G103" s="15">
        <v>104.75</v>
      </c>
      <c r="H103" s="15">
        <v>104.75</v>
      </c>
      <c r="J103" s="13">
        <f t="shared" si="46"/>
        <v>45689.458333333321</v>
      </c>
      <c r="K103" s="15">
        <f t="shared" si="53"/>
        <v>1</v>
      </c>
      <c r="L103" s="15">
        <v>104.75</v>
      </c>
      <c r="M103" s="15">
        <v>17.375</v>
      </c>
      <c r="O103" s="13">
        <f t="shared" si="47"/>
        <v>45689.458333333321</v>
      </c>
      <c r="P103" s="15">
        <f t="shared" si="54"/>
        <v>104.24999999372812</v>
      </c>
      <c r="Q103" s="15">
        <v>104.25</v>
      </c>
      <c r="R103" s="15">
        <v>104.25</v>
      </c>
      <c r="T103" s="13">
        <f t="shared" si="48"/>
        <v>45689.458333333321</v>
      </c>
      <c r="U103" s="20">
        <f t="shared" si="60"/>
        <v>375299.99997742125</v>
      </c>
      <c r="V103" s="20">
        <v>375300</v>
      </c>
      <c r="W103" s="20">
        <v>375300</v>
      </c>
    </row>
    <row r="104" spans="1:43" x14ac:dyDescent="0.25">
      <c r="A104" s="31"/>
      <c r="E104" s="13">
        <f t="shared" si="45"/>
        <v>45689.499999999985</v>
      </c>
      <c r="F104" s="15">
        <f>C98+(C99-C98)*(E104-B98)/(B99-B98)</f>
        <v>105.74999999970896</v>
      </c>
      <c r="G104" s="15">
        <v>105.75</v>
      </c>
      <c r="H104" s="15">
        <v>105.75</v>
      </c>
      <c r="J104" s="13">
        <f t="shared" si="46"/>
        <v>45689.499999999985</v>
      </c>
      <c r="K104" s="15">
        <f t="shared" si="53"/>
        <v>1</v>
      </c>
      <c r="L104" s="15">
        <v>105.75</v>
      </c>
      <c r="M104" s="15">
        <v>17.541699999999999</v>
      </c>
      <c r="O104" s="13">
        <f t="shared" si="47"/>
        <v>45689.499999999985</v>
      </c>
      <c r="P104" s="15">
        <f t="shared" si="54"/>
        <v>105.24999999361171</v>
      </c>
      <c r="Q104" s="15">
        <v>105.25</v>
      </c>
      <c r="R104" s="15">
        <v>105.25</v>
      </c>
      <c r="T104" s="13">
        <f t="shared" si="48"/>
        <v>45689.499999999985</v>
      </c>
      <c r="U104" s="20">
        <f t="shared" si="60"/>
        <v>378899.99997700215</v>
      </c>
      <c r="V104" s="20">
        <v>378900</v>
      </c>
      <c r="W104" s="20">
        <v>378900</v>
      </c>
    </row>
    <row r="105" spans="1:43" x14ac:dyDescent="0.25">
      <c r="A105" s="31"/>
      <c r="E105" s="13">
        <f t="shared" si="45"/>
        <v>45689.54166666665</v>
      </c>
      <c r="F105" s="15">
        <f>C99+(C100-C99)*(E105-B99)/(B100-B99)</f>
        <v>106.74999999965075</v>
      </c>
      <c r="G105" s="15">
        <v>106.75</v>
      </c>
      <c r="H105" s="15">
        <v>106.75</v>
      </c>
      <c r="J105" s="13">
        <f t="shared" si="46"/>
        <v>45689.54166666665</v>
      </c>
      <c r="K105" s="15">
        <f t="shared" si="53"/>
        <v>1</v>
      </c>
      <c r="L105" s="15">
        <v>212.75</v>
      </c>
      <c r="M105" s="15">
        <v>17.708300000000001</v>
      </c>
      <c r="O105" s="13">
        <f t="shared" si="47"/>
        <v>45689.54166666665</v>
      </c>
      <c r="P105" s="15">
        <f t="shared" si="54"/>
        <v>106.24999999349529</v>
      </c>
      <c r="Q105" s="15">
        <v>106.25</v>
      </c>
      <c r="R105" s="15">
        <v>106.25</v>
      </c>
      <c r="T105" s="13">
        <f t="shared" si="48"/>
        <v>45689.54166666665</v>
      </c>
      <c r="U105" s="20">
        <f t="shared" si="60"/>
        <v>382499.99997658306</v>
      </c>
      <c r="V105" s="20">
        <v>382500</v>
      </c>
      <c r="W105" s="20">
        <v>382500</v>
      </c>
    </row>
    <row r="106" spans="1:43" x14ac:dyDescent="0.25">
      <c r="A106" s="31"/>
      <c r="E106" s="13">
        <f t="shared" si="45"/>
        <v>45689.583333333314</v>
      </c>
      <c r="F106" s="15">
        <f>C99+(C100-C99)*(E106-B99)/(B100-B99)</f>
        <v>107.74999999959255</v>
      </c>
      <c r="G106" s="15">
        <v>107.75</v>
      </c>
      <c r="H106" s="15">
        <v>107.75</v>
      </c>
      <c r="J106" s="13">
        <f t="shared" si="46"/>
        <v>45689.583333333314</v>
      </c>
      <c r="K106" s="15">
        <f t="shared" si="53"/>
        <v>1</v>
      </c>
      <c r="L106" s="15">
        <v>107.75</v>
      </c>
      <c r="M106" s="15">
        <v>17.875</v>
      </c>
      <c r="O106" s="13">
        <f t="shared" si="47"/>
        <v>45689.583333333314</v>
      </c>
      <c r="P106" s="15">
        <f t="shared" si="54"/>
        <v>107.24999999337888</v>
      </c>
      <c r="Q106" s="15">
        <v>107.25</v>
      </c>
      <c r="R106" s="15">
        <v>107.25</v>
      </c>
      <c r="T106" s="13">
        <f t="shared" si="48"/>
        <v>45689.583333333314</v>
      </c>
      <c r="U106" s="20">
        <f t="shared" si="60"/>
        <v>386099.99997616396</v>
      </c>
      <c r="V106" s="20">
        <v>386100</v>
      </c>
      <c r="W106" s="20">
        <v>386100</v>
      </c>
    </row>
    <row r="107" spans="1:43" x14ac:dyDescent="0.25">
      <c r="A107" s="31"/>
      <c r="E107" s="13">
        <f t="shared" si="45"/>
        <v>45689.624999999978</v>
      </c>
      <c r="F107" s="15">
        <f>C99+(C100-C99)*(E107-B99)/(B100-B99)</f>
        <v>108.74999999953434</v>
      </c>
      <c r="G107" s="15">
        <v>108.75</v>
      </c>
      <c r="H107" s="15">
        <v>108.75</v>
      </c>
      <c r="J107" s="13">
        <f t="shared" si="46"/>
        <v>45689.624999999978</v>
      </c>
      <c r="K107" s="15">
        <f t="shared" si="53"/>
        <v>1</v>
      </c>
      <c r="L107" s="15">
        <v>108.75</v>
      </c>
      <c r="M107" s="15">
        <v>18.041699999999999</v>
      </c>
      <c r="O107" s="13">
        <f t="shared" si="47"/>
        <v>45689.624999999978</v>
      </c>
      <c r="P107" s="15">
        <f t="shared" si="54"/>
        <v>108.24999999326246</v>
      </c>
      <c r="Q107" s="15">
        <v>108.25</v>
      </c>
      <c r="R107" s="15">
        <v>108.25</v>
      </c>
      <c r="T107" s="13">
        <f t="shared" si="48"/>
        <v>45689.624999999978</v>
      </c>
      <c r="U107" s="20">
        <f t="shared" si="60"/>
        <v>389699.99997574487</v>
      </c>
      <c r="V107" s="20">
        <v>389700</v>
      </c>
      <c r="W107" s="20">
        <v>389700</v>
      </c>
    </row>
    <row r="108" spans="1:43" x14ac:dyDescent="0.25">
      <c r="A108" s="31"/>
      <c r="E108" s="13">
        <f t="shared" si="45"/>
        <v>45689.666666666642</v>
      </c>
      <c r="F108" s="15">
        <f>C99+(C100-C99)*(E108-B99)/(B100-B99)</f>
        <v>109.74999999947613</v>
      </c>
      <c r="G108" s="15">
        <v>109.75</v>
      </c>
      <c r="H108" s="15">
        <v>109.75</v>
      </c>
      <c r="J108" s="13">
        <f t="shared" si="46"/>
        <v>45689.666666666642</v>
      </c>
      <c r="K108" s="15">
        <f t="shared" si="53"/>
        <v>1</v>
      </c>
      <c r="L108" s="15">
        <v>109.75</v>
      </c>
      <c r="M108" s="15">
        <v>18.208300000000001</v>
      </c>
      <c r="O108" s="13">
        <f t="shared" si="47"/>
        <v>45689.666666666642</v>
      </c>
      <c r="P108" s="15">
        <f t="shared" si="54"/>
        <v>109.24999999314605</v>
      </c>
      <c r="Q108" s="15">
        <v>109.25</v>
      </c>
      <c r="R108" s="15">
        <v>109.25</v>
      </c>
      <c r="T108" s="13">
        <f t="shared" si="48"/>
        <v>45689.666666666642</v>
      </c>
      <c r="U108" s="20">
        <f t="shared" si="60"/>
        <v>393299.99997532577</v>
      </c>
      <c r="V108" s="20">
        <v>393300</v>
      </c>
      <c r="W108" s="20">
        <v>393300</v>
      </c>
    </row>
    <row r="109" spans="1:43" x14ac:dyDescent="0.25">
      <c r="A109" s="31"/>
      <c r="E109" s="13">
        <f t="shared" si="45"/>
        <v>45689.708333333307</v>
      </c>
      <c r="F109" s="15">
        <f>C99+(C100-C99)*(E109-B99)/(B100-B99)</f>
        <v>110.74999999941792</v>
      </c>
      <c r="G109" s="15">
        <v>110.75</v>
      </c>
      <c r="H109" s="15">
        <v>110.75</v>
      </c>
      <c r="J109" s="13">
        <f t="shared" si="46"/>
        <v>45689.708333333307</v>
      </c>
      <c r="K109" s="15">
        <f t="shared" si="53"/>
        <v>1</v>
      </c>
      <c r="L109" s="15">
        <v>110.75</v>
      </c>
      <c r="M109" s="15">
        <v>18.375</v>
      </c>
      <c r="O109" s="13">
        <f t="shared" si="47"/>
        <v>45689.708333333307</v>
      </c>
      <c r="P109" s="15">
        <f t="shared" si="54"/>
        <v>110.24999999302963</v>
      </c>
      <c r="Q109" s="15">
        <v>110.25</v>
      </c>
      <c r="R109" s="15">
        <v>110.25</v>
      </c>
      <c r="T109" s="13">
        <f t="shared" si="48"/>
        <v>45689.708333333307</v>
      </c>
      <c r="U109" s="20">
        <f t="shared" si="60"/>
        <v>396899.99997490668</v>
      </c>
      <c r="V109" s="20">
        <v>396900</v>
      </c>
      <c r="W109" s="20">
        <v>396900</v>
      </c>
    </row>
    <row r="110" spans="1:43" x14ac:dyDescent="0.25">
      <c r="A110" s="31"/>
      <c r="E110" s="13">
        <f t="shared" si="45"/>
        <v>45689.749999999971</v>
      </c>
      <c r="F110" s="15">
        <f>C99+(C100-C99)*(E110-B99)/(B100-B99)</f>
        <v>111.74999999935972</v>
      </c>
      <c r="G110" s="15">
        <v>111.75</v>
      </c>
      <c r="H110" s="15">
        <v>111.75</v>
      </c>
      <c r="J110" s="13">
        <f t="shared" si="46"/>
        <v>45689.749999999971</v>
      </c>
      <c r="K110" s="15">
        <f t="shared" si="53"/>
        <v>1</v>
      </c>
      <c r="L110" s="15">
        <v>111.75</v>
      </c>
      <c r="M110" s="15">
        <v>18.541699999999999</v>
      </c>
      <c r="O110" s="13">
        <f t="shared" si="47"/>
        <v>45689.749999999971</v>
      </c>
      <c r="P110" s="15">
        <f t="shared" si="54"/>
        <v>111.24999999291322</v>
      </c>
      <c r="Q110" s="15">
        <v>111.25</v>
      </c>
      <c r="R110" s="15">
        <v>111.25</v>
      </c>
      <c r="T110" s="13">
        <f t="shared" si="48"/>
        <v>45689.749999999971</v>
      </c>
      <c r="U110" s="20">
        <f t="shared" si="60"/>
        <v>400499.99997448758</v>
      </c>
      <c r="V110" s="20">
        <v>400500</v>
      </c>
      <c r="W110" s="20">
        <v>400500</v>
      </c>
    </row>
    <row r="111" spans="1:43" x14ac:dyDescent="0.25">
      <c r="A111" s="31"/>
      <c r="E111" s="13">
        <f t="shared" si="45"/>
        <v>45689.791666666635</v>
      </c>
      <c r="F111" s="15">
        <f>C100+(C101-C100)*(E111-B100)/(B101-B100)</f>
        <v>112.74999999930151</v>
      </c>
      <c r="G111" s="15">
        <v>112.75</v>
      </c>
      <c r="H111" s="15">
        <v>112.75</v>
      </c>
      <c r="J111" s="13">
        <f t="shared" si="46"/>
        <v>45689.791666666635</v>
      </c>
      <c r="K111" s="15">
        <f t="shared" si="53"/>
        <v>1</v>
      </c>
      <c r="L111" s="15">
        <v>224.75</v>
      </c>
      <c r="M111" s="15">
        <v>18.708300000000001</v>
      </c>
      <c r="O111" s="13">
        <f t="shared" si="47"/>
        <v>45689.791666666635</v>
      </c>
      <c r="P111" s="15">
        <f t="shared" si="54"/>
        <v>112.2499999927968</v>
      </c>
      <c r="Q111" s="15">
        <v>112.25</v>
      </c>
      <c r="R111" s="15">
        <v>112.25</v>
      </c>
      <c r="T111" s="13">
        <f t="shared" si="48"/>
        <v>45689.791666666635</v>
      </c>
      <c r="U111" s="20">
        <f t="shared" si="60"/>
        <v>404099.99997406849</v>
      </c>
      <c r="V111" s="20">
        <v>404100</v>
      </c>
      <c r="W111" s="20">
        <v>404100</v>
      </c>
    </row>
    <row r="112" spans="1:43" x14ac:dyDescent="0.25">
      <c r="A112" s="31"/>
      <c r="E112" s="13">
        <f t="shared" si="45"/>
        <v>45689.833333333299</v>
      </c>
      <c r="F112" s="15">
        <f>C100+(C101-C100)*(E112-B100)/(B101-B100)</f>
        <v>113.7499999992433</v>
      </c>
      <c r="G112" s="15">
        <v>113.75</v>
      </c>
      <c r="H112" s="15">
        <v>113.75</v>
      </c>
      <c r="J112" s="13">
        <f t="shared" si="46"/>
        <v>45689.833333333299</v>
      </c>
      <c r="K112" s="15">
        <f t="shared" si="53"/>
        <v>1</v>
      </c>
      <c r="L112" s="15">
        <v>113.75</v>
      </c>
      <c r="M112" s="15">
        <v>18.875</v>
      </c>
      <c r="O112" s="13">
        <f t="shared" si="47"/>
        <v>45689.833333333299</v>
      </c>
      <c r="P112" s="15">
        <f t="shared" si="54"/>
        <v>113.24999999268039</v>
      </c>
      <c r="Q112" s="15">
        <v>113.25</v>
      </c>
      <c r="R112" s="15">
        <v>113.25</v>
      </c>
      <c r="T112" s="13">
        <f t="shared" si="48"/>
        <v>45689.833333333299</v>
      </c>
      <c r="U112" s="20">
        <f t="shared" si="60"/>
        <v>407699.99997364939</v>
      </c>
      <c r="V112" s="20">
        <v>407700</v>
      </c>
      <c r="W112" s="20">
        <v>407700</v>
      </c>
    </row>
    <row r="113" spans="1:23" x14ac:dyDescent="0.25">
      <c r="A113" s="31"/>
      <c r="E113" s="13">
        <f t="shared" si="45"/>
        <v>45689.874999999964</v>
      </c>
      <c r="F113" s="15">
        <f>C100+(C101-C100)*(E113-B100)/(B101-B100)</f>
        <v>114.74999999918509</v>
      </c>
      <c r="G113" s="15">
        <v>114.75</v>
      </c>
      <c r="H113" s="15">
        <v>114.75</v>
      </c>
      <c r="J113" s="13">
        <f t="shared" si="46"/>
        <v>45689.874999999964</v>
      </c>
      <c r="K113" s="15">
        <f t="shared" si="53"/>
        <v>1</v>
      </c>
      <c r="L113" s="15">
        <v>114.75</v>
      </c>
      <c r="M113" s="15">
        <v>19.041699999999999</v>
      </c>
      <c r="O113" s="13">
        <f t="shared" si="47"/>
        <v>45689.874999999964</v>
      </c>
      <c r="P113" s="15">
        <f t="shared" si="54"/>
        <v>114.24999999256397</v>
      </c>
      <c r="Q113" s="15">
        <v>114.25</v>
      </c>
      <c r="R113" s="15">
        <v>114.25</v>
      </c>
      <c r="T113" s="13">
        <f t="shared" si="48"/>
        <v>45689.874999999964</v>
      </c>
      <c r="U113" s="20">
        <f t="shared" si="60"/>
        <v>411299.9999732303</v>
      </c>
      <c r="V113" s="20">
        <v>411300</v>
      </c>
      <c r="W113" s="20">
        <v>411300</v>
      </c>
    </row>
    <row r="114" spans="1:23" x14ac:dyDescent="0.25">
      <c r="A114" s="31"/>
      <c r="E114" s="13">
        <f t="shared" si="45"/>
        <v>45689.916666666628</v>
      </c>
      <c r="F114" s="15">
        <f>C100+(C101-C100)*(E114-B100)/(B101-B100)</f>
        <v>115.74999999912689</v>
      </c>
      <c r="G114" s="15">
        <v>115.75</v>
      </c>
      <c r="H114" s="15">
        <v>115.75</v>
      </c>
      <c r="J114" s="13">
        <f t="shared" si="46"/>
        <v>45689.916666666628</v>
      </c>
      <c r="K114" s="15">
        <f t="shared" si="53"/>
        <v>1</v>
      </c>
      <c r="L114" s="15">
        <v>115.75</v>
      </c>
      <c r="M114" s="15">
        <v>19.208300000000001</v>
      </c>
      <c r="O114" s="13">
        <f t="shared" si="47"/>
        <v>45689.916666666628</v>
      </c>
      <c r="P114" s="15">
        <f t="shared" si="54"/>
        <v>115.24999999244756</v>
      </c>
      <c r="Q114" s="15">
        <v>115.25</v>
      </c>
      <c r="R114" s="15">
        <v>115.25</v>
      </c>
      <c r="T114" s="13">
        <f t="shared" si="48"/>
        <v>45689.916666666628</v>
      </c>
      <c r="U114" s="20">
        <f t="shared" si="60"/>
        <v>414899.9999728112</v>
      </c>
      <c r="V114" s="20">
        <v>414900</v>
      </c>
      <c r="W114" s="20">
        <v>414900</v>
      </c>
    </row>
    <row r="115" spans="1:23" x14ac:dyDescent="0.25">
      <c r="A115" s="31"/>
      <c r="E115" s="13">
        <f t="shared" si="45"/>
        <v>45689.958333333292</v>
      </c>
      <c r="F115" s="15">
        <f>C100+(C101-C100)*(E115-B100)/(B101-B100)</f>
        <v>116.74999999906868</v>
      </c>
      <c r="G115" s="15">
        <v>116.75</v>
      </c>
      <c r="H115" s="15">
        <v>116.75</v>
      </c>
      <c r="J115" s="13">
        <f t="shared" si="46"/>
        <v>45689.958333333292</v>
      </c>
      <c r="K115" s="15">
        <f t="shared" si="53"/>
        <v>1</v>
      </c>
      <c r="L115" s="15">
        <v>116.75</v>
      </c>
      <c r="M115" s="15">
        <v>19.375</v>
      </c>
      <c r="O115" s="13">
        <f t="shared" si="47"/>
        <v>45689.958333333292</v>
      </c>
      <c r="P115" s="15">
        <f t="shared" si="54"/>
        <v>116.24999999233114</v>
      </c>
      <c r="Q115" s="15">
        <v>116.25</v>
      </c>
      <c r="R115" s="15">
        <v>116.25</v>
      </c>
      <c r="T115" s="13">
        <f t="shared" si="48"/>
        <v>45689.958333333292</v>
      </c>
      <c r="U115" s="20">
        <f t="shared" si="60"/>
        <v>418499.99997239211</v>
      </c>
      <c r="V115" s="20">
        <v>418500</v>
      </c>
      <c r="W115" s="20">
        <v>418500</v>
      </c>
    </row>
    <row r="116" spans="1:23" x14ac:dyDescent="0.25">
      <c r="A116" s="31"/>
      <c r="E116" s="13">
        <f t="shared" si="45"/>
        <v>45689.999999999956</v>
      </c>
      <c r="F116" s="15">
        <f>C100+(C101-C100)*(E116-B100)/(B101-B100)</f>
        <v>117.74999999901047</v>
      </c>
      <c r="G116" s="15">
        <v>117.75</v>
      </c>
      <c r="H116" s="15">
        <v>117.75</v>
      </c>
      <c r="J116" s="13">
        <f t="shared" si="46"/>
        <v>45689.999999999956</v>
      </c>
      <c r="K116" s="15">
        <f t="shared" si="53"/>
        <v>1</v>
      </c>
      <c r="L116" s="15">
        <v>117.75</v>
      </c>
      <c r="M116" s="15">
        <v>19.541699999999999</v>
      </c>
      <c r="O116" s="13">
        <f t="shared" si="47"/>
        <v>45689.999999999956</v>
      </c>
      <c r="P116" s="15">
        <f t="shared" si="54"/>
        <v>117.24999999221473</v>
      </c>
      <c r="Q116" s="15">
        <v>117.25</v>
      </c>
      <c r="R116" s="15">
        <v>117.25</v>
      </c>
      <c r="T116" s="13">
        <f t="shared" si="48"/>
        <v>45689.999999999956</v>
      </c>
      <c r="U116" s="20">
        <f t="shared" si="60"/>
        <v>422099.99997197301</v>
      </c>
      <c r="V116" s="20">
        <v>422100</v>
      </c>
      <c r="W116" s="20">
        <v>422100</v>
      </c>
    </row>
    <row r="117" spans="1:23" x14ac:dyDescent="0.25">
      <c r="A117" s="31"/>
      <c r="E117" s="13">
        <f t="shared" si="45"/>
        <v>45690.041666666621</v>
      </c>
      <c r="F117" s="15">
        <f>C101+(C102-C101)*(E117-B101)/(B102-B101)</f>
        <v>118.74999999895226</v>
      </c>
      <c r="G117" s="15">
        <v>118.75</v>
      </c>
      <c r="H117" s="15">
        <v>118.75</v>
      </c>
      <c r="J117" s="13">
        <f t="shared" si="46"/>
        <v>45690.041666666621</v>
      </c>
      <c r="K117" s="15">
        <f t="shared" si="53"/>
        <v>1</v>
      </c>
      <c r="L117" s="15">
        <v>236.75</v>
      </c>
      <c r="M117" s="15">
        <v>19.708300000000001</v>
      </c>
      <c r="O117" s="13">
        <f t="shared" si="47"/>
        <v>45690.041666666621</v>
      </c>
      <c r="P117" s="15">
        <f t="shared" si="54"/>
        <v>118.24999999209831</v>
      </c>
      <c r="Q117" s="15">
        <v>118.25</v>
      </c>
      <c r="R117" s="15">
        <v>118.25</v>
      </c>
      <c r="T117" s="13">
        <f t="shared" si="48"/>
        <v>45690.041666666621</v>
      </c>
      <c r="U117" s="20">
        <f t="shared" si="60"/>
        <v>425699.99997155392</v>
      </c>
      <c r="V117" s="20">
        <v>425700</v>
      </c>
      <c r="W117" s="20">
        <v>425700</v>
      </c>
    </row>
    <row r="118" spans="1:23" x14ac:dyDescent="0.25">
      <c r="A118" s="31"/>
      <c r="E118" s="13">
        <f t="shared" si="45"/>
        <v>45690.083333333285</v>
      </c>
      <c r="F118" s="15">
        <f>C101+(C102-C101)*(E118-B101)/(B102-B101)</f>
        <v>119.74999999889405</v>
      </c>
      <c r="G118" s="15">
        <v>119.75</v>
      </c>
      <c r="H118" s="15">
        <v>119.75</v>
      </c>
      <c r="J118" s="13">
        <f t="shared" si="46"/>
        <v>45690.083333333285</v>
      </c>
      <c r="K118" s="15">
        <f t="shared" si="53"/>
        <v>1</v>
      </c>
      <c r="L118" s="15">
        <v>119.75</v>
      </c>
      <c r="M118" s="15">
        <v>19.875</v>
      </c>
      <c r="O118" s="13">
        <f t="shared" si="47"/>
        <v>45690.083333333285</v>
      </c>
      <c r="P118" s="15">
        <f t="shared" si="54"/>
        <v>119.24999999198189</v>
      </c>
      <c r="Q118" s="15">
        <v>119.25</v>
      </c>
      <c r="R118" s="15">
        <v>119.25</v>
      </c>
      <c r="T118" s="13">
        <f t="shared" si="48"/>
        <v>45690.083333333285</v>
      </c>
      <c r="U118" s="20">
        <f t="shared" si="60"/>
        <v>429299.99997113482</v>
      </c>
      <c r="V118" s="20">
        <v>429300</v>
      </c>
      <c r="W118" s="20">
        <v>429300</v>
      </c>
    </row>
    <row r="119" spans="1:23" x14ac:dyDescent="0.25">
      <c r="A119" s="31"/>
      <c r="E119" s="13">
        <f t="shared" si="45"/>
        <v>45690.124999999949</v>
      </c>
      <c r="F119" s="15">
        <f>C101+(C102-C101)*(E119-B101)/(B102-B101)</f>
        <v>120.74999999883585</v>
      </c>
      <c r="G119" s="15">
        <v>120.75</v>
      </c>
      <c r="H119" s="15">
        <v>120.75</v>
      </c>
      <c r="J119" s="13">
        <f t="shared" si="46"/>
        <v>45690.124999999949</v>
      </c>
      <c r="K119" s="15">
        <f t="shared" si="53"/>
        <v>1</v>
      </c>
      <c r="L119" s="15">
        <v>120.75</v>
      </c>
      <c r="M119" s="15">
        <v>20.041699999999999</v>
      </c>
      <c r="O119" s="13">
        <f t="shared" si="47"/>
        <v>45690.124999999949</v>
      </c>
      <c r="P119" s="15">
        <f t="shared" si="54"/>
        <v>120.24999999186548</v>
      </c>
      <c r="Q119" s="15">
        <v>120.25</v>
      </c>
      <c r="R119" s="15">
        <v>120.25</v>
      </c>
      <c r="T119" s="13">
        <f t="shared" si="48"/>
        <v>45690.124999999949</v>
      </c>
      <c r="U119" s="20">
        <f t="shared" si="60"/>
        <v>432899.99997071573</v>
      </c>
      <c r="V119" s="20">
        <v>432900</v>
      </c>
      <c r="W119" s="20">
        <v>432900</v>
      </c>
    </row>
    <row r="120" spans="1:23" x14ac:dyDescent="0.25">
      <c r="A120" s="31"/>
      <c r="E120" s="13">
        <f t="shared" si="45"/>
        <v>45690.166666666613</v>
      </c>
      <c r="F120" s="15">
        <f>C101+(C102-C101)*(E120-B101)/(B102-B101)</f>
        <v>121.74999999877764</v>
      </c>
      <c r="G120" s="15">
        <v>121.75</v>
      </c>
      <c r="H120" s="15">
        <v>121.75</v>
      </c>
      <c r="J120" s="13">
        <f t="shared" si="46"/>
        <v>45690.166666666613</v>
      </c>
      <c r="K120" s="15">
        <f t="shared" si="53"/>
        <v>1</v>
      </c>
      <c r="L120" s="15">
        <v>121.75</v>
      </c>
      <c r="M120" s="15">
        <v>20.208300000000001</v>
      </c>
      <c r="O120" s="13">
        <f t="shared" si="47"/>
        <v>45690.166666666613</v>
      </c>
      <c r="P120" s="15">
        <f t="shared" si="54"/>
        <v>121.24999999174906</v>
      </c>
      <c r="Q120" s="15">
        <v>121.25</v>
      </c>
      <c r="R120" s="15">
        <v>121.25</v>
      </c>
      <c r="T120" s="13">
        <f t="shared" si="48"/>
        <v>45690.166666666613</v>
      </c>
      <c r="U120" s="20">
        <f t="shared" si="60"/>
        <v>436499.99997029663</v>
      </c>
      <c r="V120" s="20">
        <v>436500</v>
      </c>
      <c r="W120" s="20">
        <v>436500</v>
      </c>
    </row>
    <row r="121" spans="1:23" x14ac:dyDescent="0.25">
      <c r="A121" s="31"/>
      <c r="E121" s="13">
        <f t="shared" si="45"/>
        <v>45690.208333333278</v>
      </c>
      <c r="F121" s="15">
        <f>C101+(C102-C101)*(E121-B101)/(B102-B101)</f>
        <v>122.74999999871943</v>
      </c>
      <c r="G121" s="15">
        <v>122.75</v>
      </c>
      <c r="H121" s="15">
        <v>122.75</v>
      </c>
      <c r="J121" s="13">
        <f t="shared" si="46"/>
        <v>45690.208333333278</v>
      </c>
      <c r="K121" s="15">
        <f t="shared" si="53"/>
        <v>1</v>
      </c>
      <c r="L121" s="15">
        <v>122.75</v>
      </c>
      <c r="M121" s="15">
        <v>20.375</v>
      </c>
      <c r="O121" s="13">
        <f t="shared" si="47"/>
        <v>45690.208333333278</v>
      </c>
      <c r="P121" s="15">
        <f t="shared" si="54"/>
        <v>122.24999999163265</v>
      </c>
      <c r="Q121" s="15">
        <v>122.25</v>
      </c>
      <c r="R121" s="15">
        <v>122.25</v>
      </c>
      <c r="T121" s="13">
        <f t="shared" si="48"/>
        <v>45690.208333333278</v>
      </c>
      <c r="U121" s="20">
        <f t="shared" si="60"/>
        <v>440099.99996987754</v>
      </c>
      <c r="V121" s="20">
        <v>440100</v>
      </c>
      <c r="W121" s="20">
        <v>440100</v>
      </c>
    </row>
    <row r="122" spans="1:23" x14ac:dyDescent="0.25">
      <c r="A122" s="31"/>
      <c r="E122" s="13">
        <f t="shared" si="45"/>
        <v>45690.249999999942</v>
      </c>
      <c r="F122" s="15">
        <f>C101+(C102-C101)*(E122-B101)/(B102-B101)</f>
        <v>123.74999999866122</v>
      </c>
      <c r="G122" s="15">
        <v>123.75</v>
      </c>
      <c r="H122" s="15">
        <v>123.75</v>
      </c>
      <c r="J122" s="13">
        <f t="shared" si="46"/>
        <v>45690.249999999942</v>
      </c>
      <c r="K122" s="15">
        <f t="shared" si="53"/>
        <v>1</v>
      </c>
      <c r="L122" s="15">
        <v>123.75</v>
      </c>
      <c r="M122" s="15">
        <v>20.541699999999999</v>
      </c>
      <c r="O122" s="13">
        <f t="shared" si="47"/>
        <v>45690.249999999942</v>
      </c>
      <c r="P122" s="15">
        <f t="shared" si="54"/>
        <v>123.24999999151623</v>
      </c>
      <c r="Q122" s="15">
        <v>123.25</v>
      </c>
      <c r="R122" s="15">
        <v>123.25</v>
      </c>
      <c r="T122" s="13">
        <f t="shared" si="48"/>
        <v>45690.249999999942</v>
      </c>
      <c r="U122" s="20">
        <f t="shared" si="60"/>
        <v>443699.99996945844</v>
      </c>
      <c r="V122" s="20">
        <v>443700</v>
      </c>
      <c r="W122" s="20">
        <v>443700</v>
      </c>
    </row>
    <row r="123" spans="1:23" x14ac:dyDescent="0.25">
      <c r="A123" s="31"/>
    </row>
  </sheetData>
  <mergeCells count="48">
    <mergeCell ref="B2:C2"/>
    <mergeCell ref="A4:A33"/>
    <mergeCell ref="A37:A66"/>
    <mergeCell ref="A98:A123"/>
    <mergeCell ref="U2:W2"/>
    <mergeCell ref="E34:W34"/>
    <mergeCell ref="E67:W67"/>
    <mergeCell ref="A71:A94"/>
    <mergeCell ref="E95:W95"/>
    <mergeCell ref="Z2:AB2"/>
    <mergeCell ref="AE2:AG2"/>
    <mergeCell ref="AJ2:AL2"/>
    <mergeCell ref="AO2:AQ2"/>
    <mergeCell ref="E1:W1"/>
    <mergeCell ref="Y1:AQ1"/>
    <mergeCell ref="F2:H2"/>
    <mergeCell ref="K2:M2"/>
    <mergeCell ref="P2:R2"/>
    <mergeCell ref="Y34:AQ34"/>
    <mergeCell ref="B35:C35"/>
    <mergeCell ref="F35:H35"/>
    <mergeCell ref="K35:M35"/>
    <mergeCell ref="P35:R35"/>
    <mergeCell ref="U35:W35"/>
    <mergeCell ref="Z35:AB35"/>
    <mergeCell ref="AE35:AG35"/>
    <mergeCell ref="AJ35:AL35"/>
    <mergeCell ref="AO35:AQ35"/>
    <mergeCell ref="Y67:AQ67"/>
    <mergeCell ref="B68:C68"/>
    <mergeCell ref="F68:H68"/>
    <mergeCell ref="K68:M68"/>
    <mergeCell ref="P68:R68"/>
    <mergeCell ref="U68:W68"/>
    <mergeCell ref="Z68:AB68"/>
    <mergeCell ref="AE68:AG68"/>
    <mergeCell ref="AJ68:AL68"/>
    <mergeCell ref="AO68:AQ68"/>
    <mergeCell ref="Y95:AQ95"/>
    <mergeCell ref="B96:C96"/>
    <mergeCell ref="F96:H96"/>
    <mergeCell ref="K96:M96"/>
    <mergeCell ref="P96:R96"/>
    <mergeCell ref="U96:W96"/>
    <mergeCell ref="Z96:AB96"/>
    <mergeCell ref="AE96:AG96"/>
    <mergeCell ref="AJ96:AL96"/>
    <mergeCell ref="AO96:AQ96"/>
  </mergeCells>
  <conditionalFormatting sqref="G37:G66">
    <cfRule type="expression" dxfId="623" priority="255">
      <formula>ROUND(G37,2)=ROUND(F37,2)</formula>
    </cfRule>
    <cfRule type="expression" dxfId="622" priority="256">
      <formula>ROUND(G37,2)&lt;&gt;ROUND(F37,2)</formula>
    </cfRule>
  </conditionalFormatting>
  <conditionalFormatting sqref="G70:G94">
    <cfRule type="expression" dxfId="621" priority="101">
      <formula>ROUND(G70,2)&lt;&gt;ROUND(F70,2)</formula>
    </cfRule>
    <cfRule type="expression" dxfId="620" priority="100">
      <formula>ROUND(G70,2)=ROUND(F70,2)</formula>
    </cfRule>
    <cfRule type="expression" dxfId="619" priority="99">
      <formula>ROUND(G70,2)&lt;&gt;ROUND(H70,2)</formula>
    </cfRule>
  </conditionalFormatting>
  <conditionalFormatting sqref="G98:G122">
    <cfRule type="expression" dxfId="618" priority="98">
      <formula>ROUND(G98,2)&lt;&gt;ROUND(F98,2)</formula>
    </cfRule>
    <cfRule type="expression" dxfId="617" priority="97">
      <formula>ROUND(G98,2)=ROUND(F98,2)</formula>
    </cfRule>
    <cfRule type="expression" dxfId="616" priority="96">
      <formula>ROUND(G98,2)&lt;&gt;ROUND(H98,2)</formula>
    </cfRule>
  </conditionalFormatting>
  <conditionalFormatting sqref="H4:H33">
    <cfRule type="expression" dxfId="615" priority="318">
      <formula>H4&lt;&gt;F4</formula>
    </cfRule>
    <cfRule type="expression" dxfId="614" priority="319">
      <formula>H4=F4</formula>
    </cfRule>
  </conditionalFormatting>
  <conditionalFormatting sqref="H37:H66">
    <cfRule type="expression" dxfId="613" priority="254">
      <formula>ROUND(H37,2)=ROUND(F37,2)</formula>
    </cfRule>
    <cfRule type="expression" dxfId="612" priority="253">
      <formula>ROUND(H37,2)&lt;&gt;ROUND(F37,2)</formula>
    </cfRule>
  </conditionalFormatting>
  <conditionalFormatting sqref="H70:H94">
    <cfRule type="expression" dxfId="611" priority="219">
      <formula>ROUND(H70,2)=ROUND(F70,2)</formula>
    </cfRule>
    <cfRule type="expression" dxfId="610" priority="218">
      <formula>ROUND(H70,2)&lt;&gt;ROUND(F70,2)</formula>
    </cfRule>
  </conditionalFormatting>
  <conditionalFormatting sqref="H98:H122">
    <cfRule type="expression" dxfId="609" priority="178">
      <formula>ROUND(H98,2)&lt;&gt;ROUND(F98,2)</formula>
    </cfRule>
    <cfRule type="expression" dxfId="608" priority="179">
      <formula>ROUND(H98,2)=ROUND(F98,2)</formula>
    </cfRule>
  </conditionalFormatting>
  <conditionalFormatting sqref="L37:L66">
    <cfRule type="expression" dxfId="607" priority="251">
      <formula>ROUND(L37,2)&lt;&gt;ROUND(K37,2)</formula>
    </cfRule>
    <cfRule type="expression" dxfId="606" priority="250">
      <formula>ROUND(L37,2)=ROUND(K37,2)</formula>
    </cfRule>
  </conditionalFormatting>
  <conditionalFormatting sqref="L38:L66">
    <cfRule type="expression" dxfId="605" priority="141">
      <formula>ROUND(L38,2)&lt;&gt;ROUND(M38,2)</formula>
    </cfRule>
  </conditionalFormatting>
  <conditionalFormatting sqref="L70:L94">
    <cfRule type="expression" dxfId="604" priority="102">
      <formula>ROUND(L70,2)&lt;&gt;ROUND(M70,2)</formula>
    </cfRule>
    <cfRule type="expression" dxfId="603" priority="103">
      <formula>ROUND(L70,2)=ROUND(K70,2)</formula>
    </cfRule>
    <cfRule type="expression" dxfId="602" priority="104">
      <formula>ROUND(L70,2)&lt;&gt;ROUND(K70,2)</formula>
    </cfRule>
  </conditionalFormatting>
  <conditionalFormatting sqref="L98:L122">
    <cfRule type="expression" dxfId="601" priority="93">
      <formula>ROUND(L98,2)&lt;&gt;ROUND(M98,2)</formula>
    </cfRule>
    <cfRule type="expression" dxfId="600" priority="94">
      <formula>ROUND(L98,2)=ROUND(K98,2)</formula>
    </cfRule>
    <cfRule type="expression" dxfId="599" priority="95">
      <formula>ROUND(L98,2)&lt;&gt;ROUND(K98,2)</formula>
    </cfRule>
  </conditionalFormatting>
  <conditionalFormatting sqref="M4:M33">
    <cfRule type="expression" dxfId="598" priority="68">
      <formula>ROUND(M4,2)&lt;&gt;ROUND(K4,2)</formula>
    </cfRule>
    <cfRule type="expression" dxfId="597" priority="69">
      <formula>ROUND(M4,2)=ROUND(K4,2)</formula>
    </cfRule>
  </conditionalFormatting>
  <conditionalFormatting sqref="M37:M66">
    <cfRule type="expression" dxfId="596" priority="249">
      <formula>ROUND(M37,2)=ROUND(K37,2)</formula>
    </cfRule>
    <cfRule type="expression" dxfId="595" priority="248">
      <formula>ROUND(M37,2)&lt;&gt;ROUND(K37,2)</formula>
    </cfRule>
  </conditionalFormatting>
  <conditionalFormatting sqref="M70:M94">
    <cfRule type="expression" dxfId="594" priority="213">
      <formula>ROUND(M70,2)&lt;&gt;ROUND(K70,2)</formula>
    </cfRule>
    <cfRule type="expression" dxfId="593" priority="214">
      <formula>ROUND(M70,2)=ROUND(K70,2)</formula>
    </cfRule>
  </conditionalFormatting>
  <conditionalFormatting sqref="M98:M122">
    <cfRule type="expression" dxfId="592" priority="73">
      <formula>ROUND(M98,2)&lt;&gt;ROUND(K98,2)</formula>
    </cfRule>
    <cfRule type="expression" dxfId="591" priority="74">
      <formula>ROUND(M98,2)=ROUND(K98,2)</formula>
    </cfRule>
  </conditionalFormatting>
  <conditionalFormatting sqref="Q37:Q66">
    <cfRule type="expression" dxfId="590" priority="140">
      <formula>ROUND(Q37,2)&lt;&gt;ROUND(P37,2)</formula>
    </cfRule>
    <cfRule type="expression" dxfId="589" priority="139">
      <formula>ROUND(Q37,2)=ROUND(P37,2)</formula>
    </cfRule>
  </conditionalFormatting>
  <conditionalFormatting sqref="Q38:Q66">
    <cfRule type="expression" dxfId="588" priority="138">
      <formula>ROUND(Q38,2)&lt;&gt;ROUND(R38,2)</formula>
    </cfRule>
  </conditionalFormatting>
  <conditionalFormatting sqref="Q70:Q94">
    <cfRule type="expression" dxfId="587" priority="107">
      <formula>ROUND(Q70,2)&lt;&gt;ROUND(P70,2)</formula>
    </cfRule>
    <cfRule type="expression" dxfId="586" priority="105">
      <formula>ROUND(Q70,2)&lt;&gt;ROUND(R70,2)</formula>
    </cfRule>
    <cfRule type="expression" dxfId="585" priority="106">
      <formula>ROUND(Q70,2)=ROUND(P70,2)</formula>
    </cfRule>
  </conditionalFormatting>
  <conditionalFormatting sqref="Q98:Q122">
    <cfRule type="expression" dxfId="584" priority="90">
      <formula>ROUND(Q98,2)&lt;&gt;ROUND(R98,2)</formula>
    </cfRule>
    <cfRule type="expression" dxfId="583" priority="91">
      <formula>ROUND(Q98,2)=ROUND(P98,2)</formula>
    </cfRule>
    <cfRule type="expression" dxfId="582" priority="92">
      <formula>ROUND(Q98,2)&lt;&gt;ROUND(P98,2)</formula>
    </cfRule>
  </conditionalFormatting>
  <conditionalFormatting sqref="R4:R33">
    <cfRule type="expression" dxfId="581" priority="308">
      <formula>R4&lt;&gt;P4</formula>
    </cfRule>
    <cfRule type="expression" dxfId="580" priority="309">
      <formula>R4=P4</formula>
    </cfRule>
  </conditionalFormatting>
  <conditionalFormatting sqref="R37:R66">
    <cfRule type="expression" dxfId="579" priority="258">
      <formula>ROUND(R37,2)&lt;&gt;ROUND(P37,2)</formula>
    </cfRule>
    <cfRule type="expression" dxfId="578" priority="259">
      <formula>ROUND(R37,2)=ROUND(P37,2)</formula>
    </cfRule>
  </conditionalFormatting>
  <conditionalFormatting sqref="R70:R94">
    <cfRule type="expression" dxfId="577" priority="208">
      <formula>ROUND(R70,2)&lt;&gt;ROUND(P70,2)</formula>
    </cfRule>
    <cfRule type="expression" dxfId="576" priority="209">
      <formula>ROUND(R70,2)=ROUND(P70,2)</formula>
    </cfRule>
  </conditionalFormatting>
  <conditionalFormatting sqref="R98:R122">
    <cfRule type="expression" dxfId="575" priority="169">
      <formula>ROUND(R98,2)=ROUND(P98,2)</formula>
    </cfRule>
    <cfRule type="expression" dxfId="574" priority="168">
      <formula>ROUND(R98,2)&lt;&gt;ROUND(P98,2)</formula>
    </cfRule>
  </conditionalFormatting>
  <conditionalFormatting sqref="V4:V33">
    <cfRule type="expression" dxfId="573" priority="305">
      <formula>ROUND(V4,0)&lt;&gt;ROUND(U4,0)</formula>
    </cfRule>
    <cfRule type="expression" dxfId="572" priority="55">
      <formula>ROUND(V4,0)&lt;&gt;ROUND(W4,0)</formula>
    </cfRule>
    <cfRule type="expression" dxfId="571" priority="306">
      <formula>ROUND(V4,0)=ROUND(U4,0)</formula>
    </cfRule>
  </conditionalFormatting>
  <conditionalFormatting sqref="V37:V66">
    <cfRule type="expression" dxfId="570" priority="34">
      <formula>ROUND(V37,0)&lt;&gt;ROUND(U37,0)</formula>
    </cfRule>
    <cfRule type="expression" dxfId="569" priority="35">
      <formula>ROUND(V37,0)=ROUND(U37,0)</formula>
    </cfRule>
    <cfRule type="expression" dxfId="568" priority="31">
      <formula>ROUND(V37,0)&lt;&gt;ROUND(W37,0)</formula>
    </cfRule>
  </conditionalFormatting>
  <conditionalFormatting sqref="V70:V94">
    <cfRule type="expression" dxfId="567" priority="20">
      <formula>ROUND(V70,0)=ROUND(U70,0)</formula>
    </cfRule>
    <cfRule type="expression" dxfId="566" priority="19">
      <formula>ROUND(V70,0)&lt;&gt;ROUND(U70,0)</formula>
    </cfRule>
    <cfRule type="expression" dxfId="565" priority="16">
      <formula>ROUND(V70,0)&lt;&gt;ROUND(W70,0)</formula>
    </cfRule>
  </conditionalFormatting>
  <conditionalFormatting sqref="V98:V122">
    <cfRule type="expression" dxfId="564" priority="15">
      <formula>ROUND(V98,0)=ROUND(U98,0)</formula>
    </cfRule>
    <cfRule type="expression" dxfId="563" priority="11">
      <formula>ROUND(V98,0)&lt;&gt;ROUND(W98,0)</formula>
    </cfRule>
    <cfRule type="expression" dxfId="562" priority="14">
      <formula>ROUND(V98,0)&lt;&gt;ROUND(U98,0)</formula>
    </cfRule>
  </conditionalFormatting>
  <conditionalFormatting sqref="W4:W33">
    <cfRule type="expression" dxfId="561" priority="304">
      <formula>ROUND(W4,0)=ROUND(U4,0)</formula>
    </cfRule>
    <cfRule type="expression" dxfId="560" priority="303">
      <formula>ROUND(W4,0)&lt;&gt;ROUND(U4,0)</formula>
    </cfRule>
  </conditionalFormatting>
  <conditionalFormatting sqref="W37:W66">
    <cfRule type="expression" dxfId="559" priority="32">
      <formula>ROUND(W37,0)&lt;&gt;ROUND(U37,0)</formula>
    </cfRule>
    <cfRule type="expression" dxfId="558" priority="33">
      <formula>ROUND(W37,0)=ROUND(U37,0)</formula>
    </cfRule>
  </conditionalFormatting>
  <conditionalFormatting sqref="W70:W94">
    <cfRule type="expression" dxfId="557" priority="18">
      <formula>ROUND(W70,0)=ROUND(U70,0)</formula>
    </cfRule>
    <cfRule type="expression" dxfId="556" priority="17">
      <formula>ROUND(W70,0)&lt;&gt;ROUND(U70,0)</formula>
    </cfRule>
  </conditionalFormatting>
  <conditionalFormatting sqref="W98:W122">
    <cfRule type="expression" dxfId="555" priority="13">
      <formula>ROUND(W98,0)=ROUND(U98,0)</formula>
    </cfRule>
    <cfRule type="expression" dxfId="554" priority="12">
      <formula>ROUND(W98,0)&lt;&gt;ROUND(U98,0)</formula>
    </cfRule>
  </conditionalFormatting>
  <conditionalFormatting sqref="AA4:AA8 G4:G33 L4:L33 Q4:Q33">
    <cfRule type="expression" dxfId="553" priority="58">
      <formula>G4=F4</formula>
    </cfRule>
    <cfRule type="expression" dxfId="552" priority="57">
      <formula>G4&lt;&gt;F4</formula>
    </cfRule>
  </conditionalFormatting>
  <conditionalFormatting sqref="AA4:AA8 G4:G33 L4:L33 Q5:Q33">
    <cfRule type="expression" dxfId="551" priority="56">
      <formula>ROUND(G4,2)&lt;&gt;ROUND(H4,2)</formula>
    </cfRule>
  </conditionalFormatting>
  <conditionalFormatting sqref="AA37:AA41">
    <cfRule type="expression" dxfId="550" priority="132">
      <formula>ROUND(AA37,2)&lt;&gt;ROUND(AB37,2)</formula>
    </cfRule>
    <cfRule type="expression" dxfId="549" priority="134">
      <formula>ROUND(AA37,2)&lt;&gt;ROUND(Z37,2)</formula>
    </cfRule>
    <cfRule type="expression" dxfId="548" priority="133">
      <formula>ROUND(AA37,2)=ROUND(Z37,2)</formula>
    </cfRule>
  </conditionalFormatting>
  <conditionalFormatting sqref="AA70:AA74">
    <cfRule type="expression" dxfId="547" priority="109">
      <formula>ROUND(AA70,2)=ROUND(Z70,2)</formula>
    </cfRule>
    <cfRule type="expression" dxfId="546" priority="108">
      <formula>ROUND(AA70,2)&lt;&gt;ROUND(AB70,2)</formula>
    </cfRule>
    <cfRule type="expression" dxfId="545" priority="110">
      <formula>ROUND(AA70,2)&lt;&gt;ROUND(Z70,2)</formula>
    </cfRule>
  </conditionalFormatting>
  <conditionalFormatting sqref="AA98:AA102">
    <cfRule type="expression" dxfId="544" priority="88">
      <formula>ROUND(AA98,2)=ROUND(Z98,2)</formula>
    </cfRule>
    <cfRule type="expression" dxfId="543" priority="89">
      <formula>ROUND(AA98,2)&lt;&gt;ROUND(Z98,2)</formula>
    </cfRule>
    <cfRule type="expression" dxfId="542" priority="87">
      <formula>ROUND(AA98,2)&lt;&gt;ROUND(AB98,2)</formula>
    </cfRule>
  </conditionalFormatting>
  <conditionalFormatting sqref="AB4:AB8">
    <cfRule type="expression" dxfId="541" priority="299">
      <formula>AB4=Z4</formula>
    </cfRule>
    <cfRule type="expression" dxfId="540" priority="298">
      <formula>AB4&lt;&gt;Z4</formula>
    </cfRule>
    <cfRule type="expression" dxfId="539" priority="297">
      <formula>AB4&lt;&gt;AA4</formula>
    </cfRule>
  </conditionalFormatting>
  <conditionalFormatting sqref="AB37:AB41">
    <cfRule type="expression" dxfId="538" priority="238">
      <formula>ROUND(AB37,2)&lt;&gt;ROUND(Z37,2)</formula>
    </cfRule>
    <cfRule type="expression" dxfId="537" priority="239">
      <formula>ROUND(AB37,2)=ROUND(Z37,2)</formula>
    </cfRule>
  </conditionalFormatting>
  <conditionalFormatting sqref="AB70:AB74">
    <cfRule type="expression" dxfId="536" priority="198">
      <formula>ROUND(AB70,2)&lt;&gt;ROUND(Z70,2)</formula>
    </cfRule>
    <cfRule type="expression" dxfId="535" priority="199">
      <formula>ROUND(AB70,2)=ROUND(Z70,2)</formula>
    </cfRule>
  </conditionalFormatting>
  <conditionalFormatting sqref="AB98:AB102">
    <cfRule type="expression" dxfId="534" priority="153">
      <formula>ROUND(AB98,2)&lt;&gt;ROUND(Z98,2)</formula>
    </cfRule>
    <cfRule type="expression" dxfId="533" priority="154">
      <formula>ROUND(AB98,2)=ROUND(Z98,2)</formula>
    </cfRule>
  </conditionalFormatting>
  <conditionalFormatting sqref="AF4:AF8">
    <cfRule type="expression" dxfId="532" priority="65">
      <formula>ROUND(AF4,2)&lt;&gt;ROUND(AG4,2)</formula>
    </cfRule>
    <cfRule type="expression" dxfId="531" priority="295">
      <formula>AF4&lt;&gt;AE4</formula>
    </cfRule>
    <cfRule type="expression" dxfId="530" priority="296">
      <formula>AF4=AE4</formula>
    </cfRule>
  </conditionalFormatting>
  <conditionalFormatting sqref="AF37:AF41">
    <cfRule type="expression" dxfId="529" priority="129">
      <formula>ROUND(AF37,2)&lt;&gt;ROUND(AG37,2)</formula>
    </cfRule>
    <cfRule type="expression" dxfId="528" priority="131">
      <formula>ROUND(AF37,2)&lt;&gt;ROUND(AE37,2)</formula>
    </cfRule>
    <cfRule type="expression" dxfId="527" priority="130">
      <formula>ROUND(AF37,2)=ROUND(AE37,2)</formula>
    </cfRule>
  </conditionalFormatting>
  <conditionalFormatting sqref="AF70:AF74">
    <cfRule type="expression" dxfId="526" priority="112">
      <formula>ROUND(AF70,2)=ROUND(AE70,2)</formula>
    </cfRule>
    <cfRule type="expression" dxfId="525" priority="113">
      <formula>ROUND(AF70,2)&lt;&gt;ROUND(AE70,2)</formula>
    </cfRule>
    <cfRule type="expression" dxfId="524" priority="111">
      <formula>ROUND(AF70,2)&lt;&gt;ROUND(AG70,2)</formula>
    </cfRule>
  </conditionalFormatting>
  <conditionalFormatting sqref="AF98:AF102">
    <cfRule type="expression" dxfId="523" priority="86">
      <formula>ROUND(AF98,2)&lt;&gt;ROUND(AE98,2)</formula>
    </cfRule>
    <cfRule type="expression" dxfId="522" priority="85">
      <formula>ROUND(AF98,2)=ROUND(AE98,2)</formula>
    </cfRule>
    <cfRule type="expression" dxfId="521" priority="84">
      <formula>ROUND(AF98,2)&lt;&gt;ROUND(AG98,2)</formula>
    </cfRule>
  </conditionalFormatting>
  <conditionalFormatting sqref="AG4:AG8">
    <cfRule type="expression" dxfId="520" priority="293">
      <formula>AG4&lt;&gt;AE4</formula>
    </cfRule>
    <cfRule type="expression" dxfId="519" priority="294">
      <formula>AG4=AE4</formula>
    </cfRule>
  </conditionalFormatting>
  <conditionalFormatting sqref="AG37:AG41">
    <cfRule type="expression" dxfId="518" priority="234">
      <formula>ROUND(AG37,2)=ROUND(AE37,2)</formula>
    </cfRule>
    <cfRule type="expression" dxfId="517" priority="233">
      <formula>ROUND(AG37,2)&lt;&gt;ROUND(AE37,2)</formula>
    </cfRule>
  </conditionalFormatting>
  <conditionalFormatting sqref="AG70:AG74">
    <cfRule type="expression" dxfId="516" priority="194">
      <formula>ROUND(AG70,2)=ROUND(AE70,2)</formula>
    </cfRule>
    <cfRule type="expression" dxfId="515" priority="193">
      <formula>ROUND(AG70,2)&lt;&gt;ROUND(AE70,2)</formula>
    </cfRule>
  </conditionalFormatting>
  <conditionalFormatting sqref="AG98:AG102">
    <cfRule type="expression" dxfId="514" priority="148">
      <formula>ROUND(AG98,2)&lt;&gt;ROUND(AE98,2)</formula>
    </cfRule>
    <cfRule type="expression" dxfId="513" priority="149">
      <formula>ROUND(AG98,2)=ROUND(AE98,2)</formula>
    </cfRule>
  </conditionalFormatting>
  <conditionalFormatting sqref="AK4:AK8">
    <cfRule type="expression" dxfId="512" priority="62">
      <formula>ROUND(AK4,2)&lt;&gt;ROUND(AL4,2)</formula>
    </cfRule>
    <cfRule type="expression" dxfId="511" priority="63">
      <formula>AK4&lt;&gt;AJ4</formula>
    </cfRule>
    <cfRule type="expression" dxfId="510" priority="64">
      <formula>AK4=AJ4</formula>
    </cfRule>
  </conditionalFormatting>
  <conditionalFormatting sqref="AK37:AK41">
    <cfRule type="expression" dxfId="509" priority="128">
      <formula>ROUND(AK37,2)&lt;&gt;ROUND(AJ37,2)</formula>
    </cfRule>
    <cfRule type="expression" dxfId="508" priority="126">
      <formula>ROUND(AK37,2)&lt;&gt;ROUND(AL37,2)</formula>
    </cfRule>
    <cfRule type="expression" dxfId="507" priority="127">
      <formula>ROUND(AK37,2)=ROUND(AJ37,2)</formula>
    </cfRule>
  </conditionalFormatting>
  <conditionalFormatting sqref="AK70:AK74">
    <cfRule type="expression" dxfId="506" priority="116">
      <formula>ROUND(AK70,2)&lt;&gt;ROUND(AJ70,2)</formula>
    </cfRule>
    <cfRule type="expression" dxfId="505" priority="115">
      <formula>ROUND(AK70,2)=ROUND(AJ70,2)</formula>
    </cfRule>
    <cfRule type="expression" dxfId="504" priority="114">
      <formula>ROUND(AK70,2)&lt;&gt;ROUND(AL70,2)</formula>
    </cfRule>
  </conditionalFormatting>
  <conditionalFormatting sqref="AK98:AK102">
    <cfRule type="expression" dxfId="503" priority="83">
      <formula>ROUND(AK98,2)&lt;&gt;ROUND(AJ98,2)</formula>
    </cfRule>
    <cfRule type="expression" dxfId="502" priority="82">
      <formula>ROUND(AK98,2)=ROUND(AJ98,2)</formula>
    </cfRule>
    <cfRule type="expression" dxfId="501" priority="81">
      <formula>ROUND(AK98,2)&lt;&gt;ROUND(AL98,2)</formula>
    </cfRule>
  </conditionalFormatting>
  <conditionalFormatting sqref="AL4:AL8">
    <cfRule type="expression" dxfId="500" priority="289">
      <formula>AL4=AJ4</formula>
    </cfRule>
    <cfRule type="expression" dxfId="499" priority="288">
      <formula>AL4&lt;&gt;AJ4</formula>
    </cfRule>
  </conditionalFormatting>
  <conditionalFormatting sqref="AL37:AL41">
    <cfRule type="expression" dxfId="498" priority="228">
      <formula>ROUND(AL37,2)&lt;&gt;ROUND(AJ37,2)</formula>
    </cfRule>
    <cfRule type="expression" dxfId="497" priority="229">
      <formula>ROUND(AL37,2)=ROUND(AJ37,2)</formula>
    </cfRule>
  </conditionalFormatting>
  <conditionalFormatting sqref="AL70:AL74">
    <cfRule type="expression" dxfId="496" priority="188">
      <formula>ROUND(AL70,2)&lt;&gt;ROUND(AJ70,2)</formula>
    </cfRule>
    <cfRule type="expression" dxfId="495" priority="189">
      <formula>ROUND(AL70,2)=ROUND(AJ70,2)</formula>
    </cfRule>
  </conditionalFormatting>
  <conditionalFormatting sqref="AL98:AL102">
    <cfRule type="expression" dxfId="494" priority="143">
      <formula>ROUND(AL98,2)&lt;&gt;ROUND(AJ98,2)</formula>
    </cfRule>
    <cfRule type="expression" dxfId="493" priority="144">
      <formula>ROUND(AL98,2)=ROUND(AJ98,2)</formula>
    </cfRule>
  </conditionalFormatting>
  <conditionalFormatting sqref="AP4:AP8">
    <cfRule type="expression" dxfId="492" priority="30">
      <formula>ROUND(AP4,0)=ROUND(AO4,0)</formula>
    </cfRule>
    <cfRule type="expression" dxfId="491" priority="29">
      <formula>ROUND(AP4,0)&lt;&gt;ROUND(AO4,0)</formula>
    </cfRule>
    <cfRule type="expression" dxfId="490" priority="26">
      <formula>ROUND(AP4,0)&lt;&gt;ROUND(AQ4,0)</formula>
    </cfRule>
  </conditionalFormatting>
  <conditionalFormatting sqref="AP37:AP41">
    <cfRule type="expression" dxfId="489" priority="21">
      <formula>ROUND(AP37,0)&lt;&gt;ROUND(AQ37,0)</formula>
    </cfRule>
    <cfRule type="expression" dxfId="488" priority="25">
      <formula>ROUND(AP37,0)=ROUND(AO37,0)</formula>
    </cfRule>
    <cfRule type="expression" dxfId="487" priority="24">
      <formula>ROUND(AP37,0)&lt;&gt;ROUND(AO37,0)</formula>
    </cfRule>
  </conditionalFormatting>
  <conditionalFormatting sqref="AP70:AP74">
    <cfRule type="expression" dxfId="486" priority="9">
      <formula>ROUND(AP70,0)&lt;&gt;ROUND(AO70,0)</formula>
    </cfRule>
    <cfRule type="expression" dxfId="485" priority="6">
      <formula>ROUND(AP70,0)&lt;&gt;ROUND(AQ70,0)</formula>
    </cfRule>
    <cfRule type="expression" dxfId="484" priority="10">
      <formula>ROUND(AP70,0)=ROUND(AO70,0)</formula>
    </cfRule>
  </conditionalFormatting>
  <conditionalFormatting sqref="AP98">
    <cfRule type="expression" dxfId="483" priority="78">
      <formula>ROUND(AP98,2)&lt;&gt;ROUND(AQ98,2)</formula>
    </cfRule>
    <cfRule type="expression" dxfId="482" priority="80">
      <formula>ROUND(AP98,2)&lt;&gt;ROUND(AO98,2)</formula>
    </cfRule>
    <cfRule type="expression" dxfId="481" priority="79">
      <formula>ROUND(AP98,2)=ROUND(AO98,2)</formula>
    </cfRule>
  </conditionalFormatting>
  <conditionalFormatting sqref="AP99:AP102">
    <cfRule type="expression" dxfId="480" priority="5">
      <formula>ROUND(AP99,0)=ROUND(AO99,0)</formula>
    </cfRule>
    <cfRule type="expression" dxfId="479" priority="4">
      <formula>ROUND(AP99,0)&lt;&gt;ROUND(AO99,0)</formula>
    </cfRule>
    <cfRule type="expression" dxfId="478" priority="1">
      <formula>ROUND(AP99,0)&lt;&gt;ROUND(AQ99,0)</formula>
    </cfRule>
  </conditionalFormatting>
  <conditionalFormatting sqref="AQ4:AQ8">
    <cfRule type="expression" dxfId="477" priority="28">
      <formula>ROUND(AQ4,0)=ROUND(AO4,0)</formula>
    </cfRule>
    <cfRule type="expression" dxfId="476" priority="27">
      <formula>ROUND(AQ4,0)&lt;&gt;ROUND(AO4,0)</formula>
    </cfRule>
  </conditionalFormatting>
  <conditionalFormatting sqref="AQ37:AQ41">
    <cfRule type="expression" dxfId="475" priority="22">
      <formula>ROUND(AQ37,0)&lt;&gt;ROUND(AO37,0)</formula>
    </cfRule>
    <cfRule type="expression" dxfId="474" priority="23">
      <formula>ROUND(AQ37,0)=ROUND(AO37,0)</formula>
    </cfRule>
  </conditionalFormatting>
  <conditionalFormatting sqref="AQ70:AQ74">
    <cfRule type="expression" dxfId="473" priority="8">
      <formula>ROUND(AQ70,0)=ROUND(AO70,0)</formula>
    </cfRule>
    <cfRule type="expression" dxfId="472" priority="7">
      <formula>ROUND(AQ70,0)&lt;&gt;ROUND(AO70,0)</formula>
    </cfRule>
  </conditionalFormatting>
  <conditionalFormatting sqref="AQ98">
    <cfRule type="expression" dxfId="471" priority="158">
      <formula>ROUND(AQ98,2)&lt;&gt;ROUND(AO98,2)</formula>
    </cfRule>
    <cfRule type="expression" dxfId="470" priority="159">
      <formula>ROUND(AQ98,2)=ROUND(AO98,2)</formula>
    </cfRule>
  </conditionalFormatting>
  <conditionalFormatting sqref="AQ99:AQ102">
    <cfRule type="expression" dxfId="469" priority="3">
      <formula>ROUND(AQ99,0)=ROUND(AO99,0)</formula>
    </cfRule>
    <cfRule type="expression" dxfId="468" priority="2">
      <formula>ROUND(AQ99,0)&lt;&gt;ROUND(AO99,0)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C7B3-07F4-4C2D-BB36-636721B5520B}">
  <sheetPr codeName="Sheet12"/>
  <dimension ref="A1:AQ123"/>
  <sheetViews>
    <sheetView topLeftCell="D34" workbookViewId="0">
      <selection activeCell="AO36" sqref="AO1:AQ1048576"/>
    </sheetView>
  </sheetViews>
  <sheetFormatPr defaultRowHeight="15" x14ac:dyDescent="0.25"/>
  <cols>
    <col min="2" max="2" width="18.5703125" customWidth="1"/>
    <col min="3" max="3" width="9.140625" style="15" customWidth="1"/>
    <col min="5" max="5" width="16.7109375" customWidth="1"/>
    <col min="6" max="6" width="7.42578125" style="15" customWidth="1"/>
    <col min="7" max="7" width="9.140625" style="15" hidden="1" customWidth="1"/>
    <col min="8" max="8" width="9" style="15" customWidth="1"/>
    <col min="10" max="10" width="16.7109375" customWidth="1"/>
    <col min="11" max="11" width="9.140625" style="15" customWidth="1"/>
    <col min="12" max="12" width="9.140625" style="15" hidden="1" customWidth="1"/>
    <col min="13" max="13" width="9" style="15" customWidth="1"/>
    <col min="15" max="15" width="16.7109375" customWidth="1"/>
    <col min="16" max="16" width="9.140625" style="15" customWidth="1"/>
    <col min="17" max="17" width="9.140625" style="15" hidden="1" customWidth="1"/>
    <col min="18" max="18" width="9" style="15" customWidth="1"/>
    <col min="20" max="20" width="16.7109375" customWidth="1"/>
    <col min="21" max="21" width="9.140625" style="20" customWidth="1"/>
    <col min="22" max="22" width="9.140625" style="20" hidden="1" customWidth="1"/>
    <col min="23" max="23" width="9" style="20" customWidth="1"/>
    <col min="25" max="25" width="16.7109375" bestFit="1" customWidth="1"/>
    <col min="26" max="26" width="9.140625" style="15" customWidth="1"/>
    <col min="27" max="27" width="9.140625" style="15" hidden="1" customWidth="1"/>
    <col min="28" max="28" width="9" style="15" bestFit="1" customWidth="1"/>
    <col min="30" max="30" width="16.7109375" bestFit="1" customWidth="1"/>
    <col min="31" max="31" width="9.140625" style="15" customWidth="1"/>
    <col min="32" max="32" width="9.140625" style="15" hidden="1" customWidth="1"/>
    <col min="33" max="33" width="9" style="15" bestFit="1" customWidth="1"/>
    <col min="35" max="35" width="16.7109375" bestFit="1" customWidth="1"/>
    <col min="36" max="36" width="9.140625" style="15" customWidth="1"/>
    <col min="37" max="37" width="9.140625" style="15" hidden="1" customWidth="1"/>
    <col min="38" max="38" width="9" style="15" bestFit="1" customWidth="1"/>
    <col min="40" max="40" width="16.7109375" bestFit="1" customWidth="1"/>
    <col min="41" max="41" width="9.140625" style="20" customWidth="1"/>
    <col min="42" max="42" width="12" style="19" hidden="1" customWidth="1"/>
    <col min="43" max="43" width="9.140625" style="19"/>
  </cols>
  <sheetData>
    <row r="1" spans="1:43" x14ac:dyDescent="0.25">
      <c r="C1" s="14"/>
      <c r="E1" s="30" t="s">
        <v>12</v>
      </c>
      <c r="F1" s="30"/>
      <c r="G1" s="30"/>
      <c r="H1" s="30"/>
      <c r="I1" s="30"/>
      <c r="J1" s="30"/>
      <c r="K1" s="30"/>
      <c r="L1" s="30"/>
      <c r="M1" s="30"/>
      <c r="N1" s="30"/>
      <c r="O1" s="30"/>
      <c r="P1" s="30"/>
      <c r="Q1" s="30"/>
      <c r="R1" s="30"/>
      <c r="S1" s="30"/>
      <c r="T1" s="30"/>
      <c r="U1" s="30"/>
      <c r="V1" s="30"/>
      <c r="W1" s="30"/>
      <c r="Y1" s="30" t="s">
        <v>13</v>
      </c>
      <c r="Z1" s="30"/>
      <c r="AA1" s="30"/>
      <c r="AB1" s="30"/>
      <c r="AC1" s="30"/>
      <c r="AD1" s="30"/>
      <c r="AE1" s="30"/>
      <c r="AF1" s="30"/>
      <c r="AG1" s="30"/>
      <c r="AH1" s="30"/>
      <c r="AI1" s="30"/>
      <c r="AJ1" s="30"/>
      <c r="AK1" s="30"/>
      <c r="AL1" s="30"/>
      <c r="AM1" s="30"/>
      <c r="AN1" s="30"/>
      <c r="AO1" s="30"/>
      <c r="AP1" s="30"/>
      <c r="AQ1" s="30"/>
    </row>
    <row r="2" spans="1:43" x14ac:dyDescent="0.25">
      <c r="B2" s="30" t="s">
        <v>7</v>
      </c>
      <c r="C2" s="30"/>
      <c r="D2" s="17"/>
      <c r="F2" s="30" t="s">
        <v>3</v>
      </c>
      <c r="G2" s="30"/>
      <c r="H2" s="30"/>
      <c r="K2" s="30" t="s">
        <v>1</v>
      </c>
      <c r="L2" s="30"/>
      <c r="M2" s="30"/>
      <c r="P2" s="30" t="s">
        <v>0</v>
      </c>
      <c r="Q2" s="30"/>
      <c r="R2" s="30"/>
      <c r="U2" s="32" t="s">
        <v>2</v>
      </c>
      <c r="V2" s="32"/>
      <c r="W2" s="32"/>
      <c r="Z2" s="30" t="s">
        <v>3</v>
      </c>
      <c r="AA2" s="30"/>
      <c r="AB2" s="30"/>
      <c r="AC2" s="17"/>
      <c r="AE2" s="30" t="s">
        <v>1</v>
      </c>
      <c r="AF2" s="30"/>
      <c r="AG2" s="30"/>
      <c r="AH2" s="17"/>
      <c r="AJ2" s="30" t="s">
        <v>0</v>
      </c>
      <c r="AK2" s="30"/>
      <c r="AL2" s="30"/>
      <c r="AO2" s="32" t="s">
        <v>2</v>
      </c>
      <c r="AP2" s="32"/>
      <c r="AQ2" s="32"/>
    </row>
    <row r="3" spans="1:43" x14ac:dyDescent="0.25">
      <c r="B3" s="17"/>
      <c r="C3" s="17"/>
      <c r="D3" s="17"/>
      <c r="E3" s="17"/>
      <c r="F3" s="2" t="s">
        <v>14</v>
      </c>
      <c r="G3" s="2" t="s">
        <v>6</v>
      </c>
      <c r="H3" s="2" t="s">
        <v>15</v>
      </c>
      <c r="J3" s="17"/>
      <c r="K3" s="2" t="s">
        <v>14</v>
      </c>
      <c r="L3" s="2" t="s">
        <v>6</v>
      </c>
      <c r="M3" s="2" t="s">
        <v>15</v>
      </c>
      <c r="O3" s="17"/>
      <c r="P3" s="2" t="s">
        <v>14</v>
      </c>
      <c r="Q3" s="2" t="s">
        <v>6</v>
      </c>
      <c r="R3" s="2" t="s">
        <v>15</v>
      </c>
      <c r="T3" s="17"/>
      <c r="U3" s="18" t="s">
        <v>14</v>
      </c>
      <c r="V3" s="18" t="s">
        <v>6</v>
      </c>
      <c r="W3" s="18" t="s">
        <v>15</v>
      </c>
      <c r="Y3" s="17"/>
      <c r="Z3" s="2" t="s">
        <v>14</v>
      </c>
      <c r="AA3" s="2" t="s">
        <v>6</v>
      </c>
      <c r="AB3" s="2" t="s">
        <v>15</v>
      </c>
      <c r="AD3" s="17"/>
      <c r="AE3" s="2" t="s">
        <v>14</v>
      </c>
      <c r="AF3" s="2" t="s">
        <v>6</v>
      </c>
      <c r="AG3" s="2" t="s">
        <v>15</v>
      </c>
      <c r="AI3" s="17"/>
      <c r="AJ3" s="2" t="s">
        <v>14</v>
      </c>
      <c r="AK3" s="2" t="s">
        <v>6</v>
      </c>
      <c r="AL3" s="2" t="s">
        <v>15</v>
      </c>
      <c r="AN3" s="17"/>
      <c r="AO3" s="18" t="s">
        <v>14</v>
      </c>
      <c r="AP3" s="18" t="s">
        <v>6</v>
      </c>
      <c r="AQ3" s="18" t="s">
        <v>15</v>
      </c>
    </row>
    <row r="4" spans="1:43" ht="15" customHeight="1" x14ac:dyDescent="0.25">
      <c r="A4" s="31" t="s">
        <v>8</v>
      </c>
      <c r="B4" s="13">
        <f>DATE(2025,2,1)+TIME(1,0,0)</f>
        <v>45689.041666666664</v>
      </c>
      <c r="C4" s="15">
        <v>100</v>
      </c>
      <c r="E4" s="13">
        <f>DATE(2025,2,1)+TIME(1,0,0)</f>
        <v>45689.041666666664</v>
      </c>
      <c r="F4" s="15">
        <f t="shared" ref="F4:F33" si="0">C4</f>
        <v>100</v>
      </c>
      <c r="G4" s="15">
        <v>100</v>
      </c>
      <c r="H4" s="15">
        <v>100</v>
      </c>
      <c r="J4" s="13">
        <f>DATE(2025,2,1)+TIME(1,0,0)</f>
        <v>45689.041666666664</v>
      </c>
      <c r="K4" s="15" t="e">
        <f>U4/3600</f>
        <v>#N/A</v>
      </c>
      <c r="L4" s="15">
        <v>100</v>
      </c>
      <c r="M4" s="15">
        <v>0</v>
      </c>
      <c r="O4" s="13">
        <f>DATE(2025,2,1)+TIME(1,0,0)</f>
        <v>45689.041666666664</v>
      </c>
      <c r="P4" s="15" t="e">
        <f>NA()</f>
        <v>#N/A</v>
      </c>
      <c r="Q4" s="15" t="s">
        <v>16</v>
      </c>
      <c r="R4" s="15" t="s">
        <v>16</v>
      </c>
      <c r="T4" s="13">
        <f>DATE(2025,2,1)+TIME(1,0,0)</f>
        <v>45689.041666666664</v>
      </c>
      <c r="U4" s="20" t="e">
        <f>NA()</f>
        <v>#N/A</v>
      </c>
      <c r="V4" s="20" t="s">
        <v>16</v>
      </c>
      <c r="W4" s="20">
        <v>0</v>
      </c>
      <c r="Y4" s="13">
        <f>DATE(2025,2,1)+TIME(6,0,0)</f>
        <v>45689.25</v>
      </c>
      <c r="Z4" s="15">
        <f>C9</f>
        <v>105</v>
      </c>
      <c r="AA4" s="15">
        <v>105</v>
      </c>
      <c r="AB4" s="15">
        <v>105</v>
      </c>
      <c r="AD4" s="13">
        <f>DATE(2025,2,1)+TIME(6,0,0)</f>
        <v>45689.25</v>
      </c>
      <c r="AE4" s="15" t="e">
        <f>NA()</f>
        <v>#N/A</v>
      </c>
      <c r="AF4" s="15">
        <v>615</v>
      </c>
      <c r="AG4" s="15">
        <v>512.5</v>
      </c>
      <c r="AI4" s="13">
        <f>DATE(2025,2,1)+TIME(6,0,0)</f>
        <v>45689.25</v>
      </c>
      <c r="AJ4" s="15" t="e">
        <f>AE4/6</f>
        <v>#N/A</v>
      </c>
      <c r="AK4" s="15">
        <v>102.5</v>
      </c>
      <c r="AL4" s="15">
        <v>102.5</v>
      </c>
      <c r="AN4" s="13">
        <f>DATE(2025,2,1)+TIME(6,0,0)</f>
        <v>45689.25</v>
      </c>
      <c r="AO4" s="20">
        <f>AVERAGE(C4:C5)*3600+AVERAGE(C5:C6)*3600+AVERAGE(C6:C7)*3600+AVERAGE(C7:C8)*3600+AVERAGE(C8:C9)*3600</f>
        <v>1845000</v>
      </c>
      <c r="AP4" s="20">
        <v>1845000</v>
      </c>
      <c r="AQ4" s="20">
        <v>1845000</v>
      </c>
    </row>
    <row r="5" spans="1:43" x14ac:dyDescent="0.25">
      <c r="A5" s="31"/>
      <c r="B5" s="13">
        <f>B4+1/24</f>
        <v>45689.083333333328</v>
      </c>
      <c r="C5" s="15">
        <v>101</v>
      </c>
      <c r="E5" s="13">
        <f>E4+1/24</f>
        <v>45689.083333333328</v>
      </c>
      <c r="F5" s="15">
        <f t="shared" si="0"/>
        <v>101</v>
      </c>
      <c r="G5" s="15">
        <v>101</v>
      </c>
      <c r="H5" s="15">
        <v>101</v>
      </c>
      <c r="J5" s="13">
        <f>J4+1/24</f>
        <v>45689.083333333328</v>
      </c>
      <c r="K5" s="15">
        <f t="shared" ref="K5:K33" si="1">H5-H4</f>
        <v>1</v>
      </c>
      <c r="L5" s="15">
        <v>101</v>
      </c>
      <c r="M5" s="15">
        <v>100.5</v>
      </c>
      <c r="O5" s="13">
        <f>O4+1/24</f>
        <v>45689.083333333328</v>
      </c>
      <c r="P5" s="15">
        <f t="shared" ref="P5:P33" si="2">AVERAGE(C4:C5)</f>
        <v>100.5</v>
      </c>
      <c r="Q5" s="15">
        <v>100.5</v>
      </c>
      <c r="R5" s="15">
        <v>100.5</v>
      </c>
      <c r="T5" s="13">
        <f>T4+1/24</f>
        <v>45689.083333333328</v>
      </c>
      <c r="U5" s="20">
        <f>AVERAGE(F4:F5)*3600</f>
        <v>361800</v>
      </c>
      <c r="V5" s="20">
        <v>361800</v>
      </c>
      <c r="W5" s="20">
        <v>361800</v>
      </c>
      <c r="Y5" s="13">
        <f>Y4+1/4</f>
        <v>45689.5</v>
      </c>
      <c r="Z5" s="15">
        <f>C15</f>
        <v>111</v>
      </c>
      <c r="AA5" s="15">
        <v>111</v>
      </c>
      <c r="AB5" s="15">
        <v>111</v>
      </c>
      <c r="AD5" s="13">
        <f>AD4+1/4</f>
        <v>45689.5</v>
      </c>
      <c r="AE5" s="15">
        <f>AB5-AB4</f>
        <v>6</v>
      </c>
      <c r="AF5" s="15">
        <v>651</v>
      </c>
      <c r="AG5" s="15">
        <v>648</v>
      </c>
      <c r="AI5" s="13">
        <f>AI4+1/4</f>
        <v>45689.5</v>
      </c>
      <c r="AJ5" s="15">
        <f t="shared" ref="AJ5:AJ8" si="3">AE5/6</f>
        <v>1</v>
      </c>
      <c r="AK5" s="15">
        <v>108</v>
      </c>
      <c r="AL5" s="15">
        <v>108</v>
      </c>
      <c r="AN5" s="13">
        <f>AN4+1/4</f>
        <v>45689.5</v>
      </c>
      <c r="AO5" s="20">
        <f>AVERAGE(C9:C10)*3600+AVERAGE(C10:C11)*3600+AVERAGE(C11:C12)*3600+AVERAGE(C12:C13)*3600+AVERAGE(C13:C14)*3600+AVERAGE(C14:C15)*3600</f>
        <v>2332800</v>
      </c>
      <c r="AP5" s="20">
        <v>2332800</v>
      </c>
      <c r="AQ5" s="20">
        <v>2332800</v>
      </c>
    </row>
    <row r="6" spans="1:43" x14ac:dyDescent="0.25">
      <c r="A6" s="31"/>
      <c r="B6" s="13">
        <f t="shared" ref="B6:B33" si="4">B5+1/24</f>
        <v>45689.124999999993</v>
      </c>
      <c r="C6" s="15">
        <v>102</v>
      </c>
      <c r="E6" s="13">
        <f t="shared" ref="E6:E33" si="5">E5+1/24</f>
        <v>45689.124999999993</v>
      </c>
      <c r="F6" s="15">
        <f t="shared" si="0"/>
        <v>102</v>
      </c>
      <c r="G6" s="15">
        <v>102</v>
      </c>
      <c r="H6" s="15">
        <v>102</v>
      </c>
      <c r="J6" s="13">
        <f t="shared" ref="J6:J33" si="6">J5+1/24</f>
        <v>45689.124999999993</v>
      </c>
      <c r="K6" s="15">
        <f t="shared" si="1"/>
        <v>1</v>
      </c>
      <c r="L6" s="15">
        <v>102</v>
      </c>
      <c r="M6" s="15">
        <v>101.5</v>
      </c>
      <c r="O6" s="13">
        <f t="shared" ref="O6:O33" si="7">O5+1/24</f>
        <v>45689.124999999993</v>
      </c>
      <c r="P6" s="15">
        <f t="shared" si="2"/>
        <v>101.5</v>
      </c>
      <c r="Q6" s="15">
        <v>101.5</v>
      </c>
      <c r="R6" s="15">
        <v>101.5</v>
      </c>
      <c r="T6" s="13">
        <f t="shared" ref="T6:T33" si="8">T5+1/24</f>
        <v>45689.124999999993</v>
      </c>
      <c r="U6" s="20">
        <f t="shared" ref="U6:U33" si="9">AVERAGE(F5:F6)*3600</f>
        <v>365400</v>
      </c>
      <c r="V6" s="20">
        <v>365400</v>
      </c>
      <c r="W6" s="20">
        <v>365400</v>
      </c>
      <c r="Y6" s="13">
        <f t="shared" ref="Y6:Y8" si="10">Y5+1/4</f>
        <v>45689.75</v>
      </c>
      <c r="Z6" s="15">
        <f>C21</f>
        <v>117</v>
      </c>
      <c r="AA6" s="15">
        <v>117</v>
      </c>
      <c r="AB6" s="15">
        <v>117</v>
      </c>
      <c r="AD6" s="13">
        <f t="shared" ref="AD6:AD8" si="11">AD5+1/4</f>
        <v>45689.75</v>
      </c>
      <c r="AE6" s="15">
        <f>AB6-AB5</f>
        <v>6</v>
      </c>
      <c r="AF6" s="15">
        <v>687</v>
      </c>
      <c r="AG6" s="15">
        <v>684</v>
      </c>
      <c r="AI6" s="13">
        <f t="shared" ref="AI6:AI8" si="12">AI5+1/4</f>
        <v>45689.75</v>
      </c>
      <c r="AJ6" s="15">
        <f t="shared" si="3"/>
        <v>1</v>
      </c>
      <c r="AK6" s="15">
        <v>114</v>
      </c>
      <c r="AL6" s="15">
        <v>114</v>
      </c>
      <c r="AN6" s="13">
        <f t="shared" ref="AN6:AN8" si="13">AN5+1/4</f>
        <v>45689.75</v>
      </c>
      <c r="AO6" s="20">
        <f>AVERAGE(C15:C16)*3600+AVERAGE(C16:C17)*3600+AVERAGE(C17:C18)*3600+AVERAGE(C18:C19)*3600+AVERAGE(C19:C20)*3600+AVERAGE(C20:C21)*3600</f>
        <v>2462400</v>
      </c>
      <c r="AP6" s="20">
        <v>2462400</v>
      </c>
      <c r="AQ6" s="20">
        <v>2462400</v>
      </c>
    </row>
    <row r="7" spans="1:43" x14ac:dyDescent="0.25">
      <c r="A7" s="31"/>
      <c r="B7" s="13">
        <f t="shared" si="4"/>
        <v>45689.166666666657</v>
      </c>
      <c r="C7" s="15">
        <v>103</v>
      </c>
      <c r="E7" s="13">
        <f t="shared" si="5"/>
        <v>45689.166666666657</v>
      </c>
      <c r="F7" s="15">
        <f t="shared" si="0"/>
        <v>103</v>
      </c>
      <c r="G7" s="15">
        <v>103</v>
      </c>
      <c r="H7" s="15">
        <v>103</v>
      </c>
      <c r="J7" s="13">
        <f t="shared" si="6"/>
        <v>45689.166666666657</v>
      </c>
      <c r="K7" s="15">
        <f t="shared" si="1"/>
        <v>1</v>
      </c>
      <c r="L7" s="15">
        <v>103</v>
      </c>
      <c r="M7" s="15">
        <v>102.5</v>
      </c>
      <c r="O7" s="13">
        <f t="shared" si="7"/>
        <v>45689.166666666657</v>
      </c>
      <c r="P7" s="15">
        <f t="shared" si="2"/>
        <v>102.5</v>
      </c>
      <c r="Q7" s="15">
        <v>102.5</v>
      </c>
      <c r="R7" s="15">
        <v>102.5</v>
      </c>
      <c r="T7" s="13">
        <f t="shared" si="8"/>
        <v>45689.166666666657</v>
      </c>
      <c r="U7" s="20">
        <f t="shared" si="9"/>
        <v>369000</v>
      </c>
      <c r="V7" s="20">
        <v>369000</v>
      </c>
      <c r="W7" s="20">
        <v>369000</v>
      </c>
      <c r="Y7" s="13">
        <f t="shared" si="10"/>
        <v>45690</v>
      </c>
      <c r="Z7" s="15">
        <f>C27</f>
        <v>123</v>
      </c>
      <c r="AA7" s="15">
        <v>123</v>
      </c>
      <c r="AB7" s="15">
        <v>123</v>
      </c>
      <c r="AD7" s="13">
        <f t="shared" si="11"/>
        <v>45690</v>
      </c>
      <c r="AE7" s="15">
        <f>AB7-AB6</f>
        <v>6</v>
      </c>
      <c r="AF7" s="15">
        <v>723</v>
      </c>
      <c r="AG7" s="15">
        <v>720</v>
      </c>
      <c r="AI7" s="13">
        <f t="shared" si="12"/>
        <v>45690</v>
      </c>
      <c r="AJ7" s="15">
        <f t="shared" si="3"/>
        <v>1</v>
      </c>
      <c r="AK7" s="15">
        <v>120</v>
      </c>
      <c r="AL7" s="15">
        <v>120</v>
      </c>
      <c r="AN7" s="13">
        <f t="shared" si="13"/>
        <v>45690</v>
      </c>
      <c r="AO7" s="20">
        <f>AVERAGE(C21:C22)*3600+AVERAGE(C22:C23)*3600+AVERAGE(C23:C24)*3600+AVERAGE(C24:C25)*3600+AVERAGE(C25:C26)*3600+AVERAGE(C26:C27)*3600</f>
        <v>2592000</v>
      </c>
      <c r="AP7" s="20">
        <v>2592000</v>
      </c>
      <c r="AQ7" s="20">
        <v>2592000</v>
      </c>
    </row>
    <row r="8" spans="1:43" x14ac:dyDescent="0.25">
      <c r="A8" s="31"/>
      <c r="B8" s="13">
        <f t="shared" si="4"/>
        <v>45689.208333333321</v>
      </c>
      <c r="C8" s="15">
        <v>104</v>
      </c>
      <c r="E8" s="13">
        <f t="shared" si="5"/>
        <v>45689.208333333321</v>
      </c>
      <c r="F8" s="15">
        <f t="shared" si="0"/>
        <v>104</v>
      </c>
      <c r="G8" s="15">
        <v>104</v>
      </c>
      <c r="H8" s="15">
        <v>104</v>
      </c>
      <c r="J8" s="13">
        <f t="shared" si="6"/>
        <v>45689.208333333321</v>
      </c>
      <c r="K8" s="15">
        <f t="shared" si="1"/>
        <v>1</v>
      </c>
      <c r="L8" s="15">
        <v>104</v>
      </c>
      <c r="M8" s="15">
        <v>103.5</v>
      </c>
      <c r="O8" s="13">
        <f t="shared" si="7"/>
        <v>45689.208333333321</v>
      </c>
      <c r="P8" s="15">
        <f t="shared" si="2"/>
        <v>103.5</v>
      </c>
      <c r="Q8" s="15">
        <v>103.5</v>
      </c>
      <c r="R8" s="15">
        <v>103.5</v>
      </c>
      <c r="T8" s="13">
        <f t="shared" si="8"/>
        <v>45689.208333333321</v>
      </c>
      <c r="U8" s="20">
        <f t="shared" si="9"/>
        <v>372600</v>
      </c>
      <c r="V8" s="20">
        <v>372600</v>
      </c>
      <c r="W8" s="20">
        <v>372600</v>
      </c>
      <c r="Y8" s="13">
        <f t="shared" si="10"/>
        <v>45690.25</v>
      </c>
      <c r="Z8" s="15">
        <f>C33</f>
        <v>129</v>
      </c>
      <c r="AA8" s="15">
        <v>129</v>
      </c>
      <c r="AB8" s="15">
        <v>129</v>
      </c>
      <c r="AD8" s="13">
        <f t="shared" si="11"/>
        <v>45690.25</v>
      </c>
      <c r="AE8" s="15">
        <f>AB8-AB7</f>
        <v>6</v>
      </c>
      <c r="AF8" s="15">
        <v>759</v>
      </c>
      <c r="AG8" s="15">
        <v>756</v>
      </c>
      <c r="AI8" s="13">
        <f t="shared" si="12"/>
        <v>45690.25</v>
      </c>
      <c r="AJ8" s="15">
        <f t="shared" si="3"/>
        <v>1</v>
      </c>
      <c r="AK8" s="15">
        <v>126</v>
      </c>
      <c r="AL8" s="15">
        <v>126</v>
      </c>
      <c r="AN8" s="13">
        <f t="shared" si="13"/>
        <v>45690.25</v>
      </c>
      <c r="AO8" s="20">
        <f>AVERAGE(C27:C28)*3600+AVERAGE(C28:C29)*3600+AVERAGE(C29:C30)*3600+AVERAGE(C30:C31)*3600+AVERAGE(C31:C32)*3600+AVERAGE(C32:C33)*3600</f>
        <v>2721600</v>
      </c>
      <c r="AP8" s="20">
        <v>2721600</v>
      </c>
      <c r="AQ8" s="20">
        <v>2721600</v>
      </c>
    </row>
    <row r="9" spans="1:43" x14ac:dyDescent="0.25">
      <c r="A9" s="31"/>
      <c r="B9" s="13">
        <f t="shared" si="4"/>
        <v>45689.249999999985</v>
      </c>
      <c r="C9" s="15">
        <v>105</v>
      </c>
      <c r="E9" s="13">
        <f t="shared" si="5"/>
        <v>45689.249999999985</v>
      </c>
      <c r="F9" s="15">
        <f t="shared" si="0"/>
        <v>105</v>
      </c>
      <c r="G9" s="15">
        <v>105</v>
      </c>
      <c r="H9" s="15">
        <v>105</v>
      </c>
      <c r="J9" s="13">
        <f t="shared" si="6"/>
        <v>45689.249999999985</v>
      </c>
      <c r="K9" s="15">
        <f t="shared" si="1"/>
        <v>1</v>
      </c>
      <c r="L9" s="15">
        <v>105</v>
      </c>
      <c r="M9" s="15">
        <v>104.5</v>
      </c>
      <c r="O9" s="13">
        <f t="shared" si="7"/>
        <v>45689.249999999985</v>
      </c>
      <c r="P9" s="15">
        <f t="shared" si="2"/>
        <v>104.5</v>
      </c>
      <c r="Q9" s="15">
        <v>104.5</v>
      </c>
      <c r="R9" s="15">
        <v>104.5</v>
      </c>
      <c r="T9" s="13">
        <f t="shared" si="8"/>
        <v>45689.249999999985</v>
      </c>
      <c r="U9" s="20">
        <f t="shared" si="9"/>
        <v>376200</v>
      </c>
      <c r="V9" s="20">
        <v>376200</v>
      </c>
      <c r="W9" s="20">
        <v>376200</v>
      </c>
      <c r="Z9" s="14"/>
      <c r="AA9" s="14"/>
      <c r="AB9" s="14"/>
      <c r="AE9" s="14"/>
      <c r="AF9" s="14"/>
      <c r="AG9" s="14"/>
      <c r="AJ9" s="14"/>
      <c r="AK9" s="14"/>
      <c r="AL9" s="14"/>
    </row>
    <row r="10" spans="1:43" x14ac:dyDescent="0.25">
      <c r="A10" s="31"/>
      <c r="B10" s="13">
        <f t="shared" si="4"/>
        <v>45689.29166666665</v>
      </c>
      <c r="C10" s="15">
        <v>106</v>
      </c>
      <c r="E10" s="13">
        <f t="shared" si="5"/>
        <v>45689.29166666665</v>
      </c>
      <c r="F10" s="15">
        <f t="shared" si="0"/>
        <v>106</v>
      </c>
      <c r="G10" s="15">
        <v>106</v>
      </c>
      <c r="H10" s="15">
        <v>106</v>
      </c>
      <c r="J10" s="13">
        <f t="shared" si="6"/>
        <v>45689.29166666665</v>
      </c>
      <c r="K10" s="15">
        <f t="shared" si="1"/>
        <v>1</v>
      </c>
      <c r="L10" s="15">
        <v>106</v>
      </c>
      <c r="M10" s="15">
        <v>105.5</v>
      </c>
      <c r="O10" s="13">
        <f t="shared" si="7"/>
        <v>45689.29166666665</v>
      </c>
      <c r="P10" s="15">
        <f t="shared" si="2"/>
        <v>105.5</v>
      </c>
      <c r="Q10" s="15">
        <v>105.5</v>
      </c>
      <c r="R10" s="15">
        <v>105.5</v>
      </c>
      <c r="T10" s="13">
        <f t="shared" si="8"/>
        <v>45689.29166666665</v>
      </c>
      <c r="U10" s="20">
        <f t="shared" si="9"/>
        <v>379800</v>
      </c>
      <c r="V10" s="20">
        <v>379800</v>
      </c>
      <c r="W10" s="20">
        <v>379800</v>
      </c>
      <c r="Z10" s="14"/>
      <c r="AA10" s="14"/>
      <c r="AB10" s="14"/>
      <c r="AE10" s="14"/>
      <c r="AF10" s="14"/>
      <c r="AG10" s="14"/>
      <c r="AJ10" s="14"/>
      <c r="AK10" s="14"/>
      <c r="AL10" s="14"/>
    </row>
    <row r="11" spans="1:43" x14ac:dyDescent="0.25">
      <c r="A11" s="31"/>
      <c r="B11" s="13">
        <f t="shared" si="4"/>
        <v>45689.333333333314</v>
      </c>
      <c r="C11" s="15">
        <v>107</v>
      </c>
      <c r="E11" s="13">
        <f t="shared" si="5"/>
        <v>45689.333333333314</v>
      </c>
      <c r="F11" s="15">
        <f t="shared" si="0"/>
        <v>107</v>
      </c>
      <c r="G11" s="15">
        <v>107</v>
      </c>
      <c r="H11" s="15">
        <v>107</v>
      </c>
      <c r="J11" s="13">
        <f t="shared" si="6"/>
        <v>45689.333333333314</v>
      </c>
      <c r="K11" s="15">
        <f t="shared" si="1"/>
        <v>1</v>
      </c>
      <c r="L11" s="15">
        <v>107</v>
      </c>
      <c r="M11" s="15">
        <v>106.5</v>
      </c>
      <c r="O11" s="13">
        <f t="shared" si="7"/>
        <v>45689.333333333314</v>
      </c>
      <c r="P11" s="15">
        <f t="shared" si="2"/>
        <v>106.5</v>
      </c>
      <c r="Q11" s="15">
        <v>106.5</v>
      </c>
      <c r="R11" s="15">
        <v>106.5</v>
      </c>
      <c r="T11" s="13">
        <f t="shared" si="8"/>
        <v>45689.333333333314</v>
      </c>
      <c r="U11" s="20">
        <f t="shared" si="9"/>
        <v>383400</v>
      </c>
      <c r="V11" s="20">
        <v>383400</v>
      </c>
      <c r="W11" s="20">
        <v>383400</v>
      </c>
      <c r="Z11" s="14"/>
      <c r="AA11" s="14"/>
      <c r="AB11" s="14"/>
      <c r="AE11" s="14"/>
      <c r="AF11" s="14"/>
      <c r="AG11" s="14"/>
      <c r="AJ11" s="14"/>
      <c r="AK11" s="14"/>
      <c r="AL11" s="14"/>
    </row>
    <row r="12" spans="1:43" x14ac:dyDescent="0.25">
      <c r="A12" s="31"/>
      <c r="B12" s="13">
        <f t="shared" si="4"/>
        <v>45689.374999999978</v>
      </c>
      <c r="C12" s="15">
        <v>108</v>
      </c>
      <c r="E12" s="13">
        <f t="shared" si="5"/>
        <v>45689.374999999978</v>
      </c>
      <c r="F12" s="15">
        <f t="shared" si="0"/>
        <v>108</v>
      </c>
      <c r="G12" s="15">
        <v>108</v>
      </c>
      <c r="H12" s="15">
        <v>108</v>
      </c>
      <c r="J12" s="13">
        <f t="shared" si="6"/>
        <v>45689.374999999978</v>
      </c>
      <c r="K12" s="15">
        <f t="shared" si="1"/>
        <v>1</v>
      </c>
      <c r="L12" s="15">
        <v>108</v>
      </c>
      <c r="M12" s="15">
        <v>107.5</v>
      </c>
      <c r="O12" s="13">
        <f t="shared" si="7"/>
        <v>45689.374999999978</v>
      </c>
      <c r="P12" s="15">
        <f t="shared" si="2"/>
        <v>107.5</v>
      </c>
      <c r="Q12" s="15">
        <v>107.5</v>
      </c>
      <c r="R12" s="15">
        <v>107.5</v>
      </c>
      <c r="T12" s="13">
        <f t="shared" si="8"/>
        <v>45689.374999999978</v>
      </c>
      <c r="U12" s="20">
        <f t="shared" si="9"/>
        <v>387000</v>
      </c>
      <c r="V12" s="20">
        <v>387000</v>
      </c>
      <c r="W12" s="20">
        <v>387000</v>
      </c>
      <c r="Z12" s="14"/>
      <c r="AA12" s="14"/>
      <c r="AB12" s="14"/>
      <c r="AE12" s="14"/>
      <c r="AF12" s="14"/>
      <c r="AG12" s="14"/>
      <c r="AJ12" s="14"/>
      <c r="AK12" s="14"/>
      <c r="AL12" s="14"/>
    </row>
    <row r="13" spans="1:43" x14ac:dyDescent="0.25">
      <c r="A13" s="31"/>
      <c r="B13" s="13">
        <f t="shared" si="4"/>
        <v>45689.416666666642</v>
      </c>
      <c r="C13" s="15">
        <v>109</v>
      </c>
      <c r="E13" s="13">
        <f t="shared" si="5"/>
        <v>45689.416666666642</v>
      </c>
      <c r="F13" s="15">
        <f t="shared" si="0"/>
        <v>109</v>
      </c>
      <c r="G13" s="15">
        <v>109</v>
      </c>
      <c r="H13" s="15">
        <v>109</v>
      </c>
      <c r="J13" s="13">
        <f t="shared" si="6"/>
        <v>45689.416666666642</v>
      </c>
      <c r="K13" s="15">
        <f t="shared" si="1"/>
        <v>1</v>
      </c>
      <c r="L13" s="15">
        <v>109</v>
      </c>
      <c r="M13" s="15">
        <v>108.5</v>
      </c>
      <c r="O13" s="13">
        <f t="shared" si="7"/>
        <v>45689.416666666642</v>
      </c>
      <c r="P13" s="15">
        <f t="shared" si="2"/>
        <v>108.5</v>
      </c>
      <c r="Q13" s="15">
        <v>108.5</v>
      </c>
      <c r="R13" s="15">
        <v>108.5</v>
      </c>
      <c r="T13" s="13">
        <f t="shared" si="8"/>
        <v>45689.416666666642</v>
      </c>
      <c r="U13" s="20">
        <f t="shared" si="9"/>
        <v>390600</v>
      </c>
      <c r="V13" s="20">
        <v>390600</v>
      </c>
      <c r="W13" s="20">
        <v>390600</v>
      </c>
      <c r="Z13" s="14"/>
      <c r="AA13" s="14"/>
      <c r="AB13" s="14"/>
      <c r="AE13" s="14"/>
      <c r="AF13" s="14"/>
      <c r="AG13" s="14"/>
      <c r="AJ13" s="14"/>
      <c r="AK13" s="14"/>
      <c r="AL13" s="14"/>
    </row>
    <row r="14" spans="1:43" x14ac:dyDescent="0.25">
      <c r="A14" s="31"/>
      <c r="B14" s="13">
        <f t="shared" si="4"/>
        <v>45689.458333333307</v>
      </c>
      <c r="C14" s="15">
        <v>110</v>
      </c>
      <c r="E14" s="13">
        <f t="shared" si="5"/>
        <v>45689.458333333307</v>
      </c>
      <c r="F14" s="15">
        <f t="shared" si="0"/>
        <v>110</v>
      </c>
      <c r="G14" s="15">
        <v>110</v>
      </c>
      <c r="H14" s="15">
        <v>110</v>
      </c>
      <c r="J14" s="13">
        <f t="shared" si="6"/>
        <v>45689.458333333307</v>
      </c>
      <c r="K14" s="15">
        <f t="shared" si="1"/>
        <v>1</v>
      </c>
      <c r="L14" s="15">
        <v>110</v>
      </c>
      <c r="M14" s="15">
        <v>109.5</v>
      </c>
      <c r="O14" s="13">
        <f t="shared" si="7"/>
        <v>45689.458333333307</v>
      </c>
      <c r="P14" s="15">
        <f t="shared" si="2"/>
        <v>109.5</v>
      </c>
      <c r="Q14" s="15">
        <v>109.5</v>
      </c>
      <c r="R14" s="15">
        <v>109.5</v>
      </c>
      <c r="T14" s="13">
        <f t="shared" si="8"/>
        <v>45689.458333333307</v>
      </c>
      <c r="U14" s="20">
        <f t="shared" si="9"/>
        <v>394200</v>
      </c>
      <c r="V14" s="20">
        <v>394200</v>
      </c>
      <c r="W14" s="20">
        <v>394200</v>
      </c>
      <c r="Z14" s="14"/>
      <c r="AA14" s="14"/>
      <c r="AB14" s="14"/>
      <c r="AE14" s="14"/>
      <c r="AF14" s="14"/>
      <c r="AG14" s="14"/>
      <c r="AJ14" s="14"/>
      <c r="AK14" s="14"/>
      <c r="AL14" s="14"/>
    </row>
    <row r="15" spans="1:43" x14ac:dyDescent="0.25">
      <c r="A15" s="31"/>
      <c r="B15" s="13">
        <f t="shared" si="4"/>
        <v>45689.499999999971</v>
      </c>
      <c r="C15" s="15">
        <v>111</v>
      </c>
      <c r="E15" s="13">
        <f t="shared" si="5"/>
        <v>45689.499999999971</v>
      </c>
      <c r="F15" s="15">
        <f t="shared" si="0"/>
        <v>111</v>
      </c>
      <c r="G15" s="15">
        <v>111</v>
      </c>
      <c r="H15" s="15">
        <v>111</v>
      </c>
      <c r="J15" s="13">
        <f t="shared" si="6"/>
        <v>45689.499999999971</v>
      </c>
      <c r="K15" s="15">
        <f t="shared" si="1"/>
        <v>1</v>
      </c>
      <c r="L15" s="15">
        <v>111</v>
      </c>
      <c r="M15" s="15">
        <v>110.5</v>
      </c>
      <c r="O15" s="13">
        <f t="shared" si="7"/>
        <v>45689.499999999971</v>
      </c>
      <c r="P15" s="15">
        <f t="shared" si="2"/>
        <v>110.5</v>
      </c>
      <c r="Q15" s="15">
        <v>110.5</v>
      </c>
      <c r="R15" s="15">
        <v>110.5</v>
      </c>
      <c r="T15" s="13">
        <f t="shared" si="8"/>
        <v>45689.499999999971</v>
      </c>
      <c r="U15" s="20">
        <f t="shared" si="9"/>
        <v>397800</v>
      </c>
      <c r="V15" s="20">
        <v>397800</v>
      </c>
      <c r="W15" s="20">
        <v>397800</v>
      </c>
      <c r="Z15" s="14"/>
      <c r="AA15" s="14"/>
      <c r="AB15" s="14"/>
      <c r="AE15" s="14"/>
      <c r="AF15" s="14"/>
      <c r="AG15" s="14"/>
      <c r="AJ15" s="14"/>
      <c r="AK15" s="14"/>
      <c r="AL15" s="14"/>
    </row>
    <row r="16" spans="1:43" x14ac:dyDescent="0.25">
      <c r="A16" s="31"/>
      <c r="B16" s="13">
        <f t="shared" si="4"/>
        <v>45689.541666666635</v>
      </c>
      <c r="C16" s="15">
        <v>112</v>
      </c>
      <c r="E16" s="13">
        <f t="shared" si="5"/>
        <v>45689.541666666635</v>
      </c>
      <c r="F16" s="15">
        <f t="shared" si="0"/>
        <v>112</v>
      </c>
      <c r="G16" s="15">
        <v>112</v>
      </c>
      <c r="H16" s="15">
        <v>112</v>
      </c>
      <c r="J16" s="13">
        <f t="shared" si="6"/>
        <v>45689.541666666635</v>
      </c>
      <c r="K16" s="15">
        <f t="shared" si="1"/>
        <v>1</v>
      </c>
      <c r="L16" s="15">
        <v>112</v>
      </c>
      <c r="M16" s="15">
        <v>111.5</v>
      </c>
      <c r="O16" s="13">
        <f t="shared" si="7"/>
        <v>45689.541666666635</v>
      </c>
      <c r="P16" s="15">
        <f t="shared" si="2"/>
        <v>111.5</v>
      </c>
      <c r="Q16" s="15">
        <v>111.5</v>
      </c>
      <c r="R16" s="15">
        <v>111.5</v>
      </c>
      <c r="T16" s="13">
        <f t="shared" si="8"/>
        <v>45689.541666666635</v>
      </c>
      <c r="U16" s="20">
        <f t="shared" si="9"/>
        <v>401400</v>
      </c>
      <c r="V16" s="20">
        <v>401400</v>
      </c>
      <c r="W16" s="20">
        <v>401400</v>
      </c>
      <c r="Z16" s="14"/>
      <c r="AA16" s="14"/>
      <c r="AB16" s="14"/>
      <c r="AE16" s="14"/>
      <c r="AF16" s="14"/>
      <c r="AG16" s="14"/>
      <c r="AJ16" s="14"/>
      <c r="AK16" s="14"/>
      <c r="AL16" s="14"/>
    </row>
    <row r="17" spans="1:38" x14ac:dyDescent="0.25">
      <c r="A17" s="31"/>
      <c r="B17" s="13">
        <f t="shared" si="4"/>
        <v>45689.583333333299</v>
      </c>
      <c r="C17" s="15">
        <v>113</v>
      </c>
      <c r="E17" s="13">
        <f t="shared" si="5"/>
        <v>45689.583333333299</v>
      </c>
      <c r="F17" s="15">
        <f t="shared" si="0"/>
        <v>113</v>
      </c>
      <c r="G17" s="15">
        <v>113</v>
      </c>
      <c r="H17" s="15">
        <v>113</v>
      </c>
      <c r="J17" s="13">
        <f t="shared" si="6"/>
        <v>45689.583333333299</v>
      </c>
      <c r="K17" s="15">
        <f t="shared" si="1"/>
        <v>1</v>
      </c>
      <c r="L17" s="15">
        <v>113</v>
      </c>
      <c r="M17" s="15">
        <v>112.5</v>
      </c>
      <c r="O17" s="13">
        <f t="shared" si="7"/>
        <v>45689.583333333299</v>
      </c>
      <c r="P17" s="15">
        <f t="shared" si="2"/>
        <v>112.5</v>
      </c>
      <c r="Q17" s="15">
        <v>112.5</v>
      </c>
      <c r="R17" s="15">
        <v>112.5</v>
      </c>
      <c r="T17" s="13">
        <f t="shared" si="8"/>
        <v>45689.583333333299</v>
      </c>
      <c r="U17" s="20">
        <f t="shared" si="9"/>
        <v>405000</v>
      </c>
      <c r="V17" s="20">
        <v>405000</v>
      </c>
      <c r="W17" s="20">
        <v>405000</v>
      </c>
      <c r="Z17" s="14"/>
      <c r="AA17" s="14"/>
      <c r="AB17" s="14"/>
      <c r="AE17" s="14"/>
      <c r="AF17" s="14"/>
      <c r="AG17" s="14"/>
      <c r="AJ17" s="14"/>
      <c r="AK17" s="14"/>
      <c r="AL17" s="14"/>
    </row>
    <row r="18" spans="1:38" x14ac:dyDescent="0.25">
      <c r="A18" s="31"/>
      <c r="B18" s="13">
        <f t="shared" si="4"/>
        <v>45689.624999999964</v>
      </c>
      <c r="C18" s="15">
        <v>114</v>
      </c>
      <c r="E18" s="13">
        <f t="shared" si="5"/>
        <v>45689.624999999964</v>
      </c>
      <c r="F18" s="15">
        <f t="shared" si="0"/>
        <v>114</v>
      </c>
      <c r="G18" s="15">
        <v>114</v>
      </c>
      <c r="H18" s="15">
        <v>114</v>
      </c>
      <c r="J18" s="13">
        <f t="shared" si="6"/>
        <v>45689.624999999964</v>
      </c>
      <c r="K18" s="15">
        <f t="shared" si="1"/>
        <v>1</v>
      </c>
      <c r="L18" s="15">
        <v>114</v>
      </c>
      <c r="M18" s="15">
        <v>113.5</v>
      </c>
      <c r="O18" s="13">
        <f t="shared" si="7"/>
        <v>45689.624999999964</v>
      </c>
      <c r="P18" s="15">
        <f t="shared" si="2"/>
        <v>113.5</v>
      </c>
      <c r="Q18" s="15">
        <v>113.5</v>
      </c>
      <c r="R18" s="15">
        <v>113.5</v>
      </c>
      <c r="T18" s="13">
        <f t="shared" si="8"/>
        <v>45689.624999999964</v>
      </c>
      <c r="U18" s="20">
        <f t="shared" si="9"/>
        <v>408600</v>
      </c>
      <c r="V18" s="20">
        <v>408600</v>
      </c>
      <c r="W18" s="20">
        <v>408600</v>
      </c>
      <c r="Z18" s="14"/>
      <c r="AA18" s="14"/>
      <c r="AB18" s="14"/>
      <c r="AE18" s="14"/>
      <c r="AF18" s="14"/>
      <c r="AG18" s="14"/>
      <c r="AJ18" s="14"/>
      <c r="AK18" s="14"/>
      <c r="AL18" s="14"/>
    </row>
    <row r="19" spans="1:38" x14ac:dyDescent="0.25">
      <c r="A19" s="31"/>
      <c r="B19" s="13">
        <f t="shared" si="4"/>
        <v>45689.666666666628</v>
      </c>
      <c r="C19" s="15">
        <v>115</v>
      </c>
      <c r="E19" s="13">
        <f t="shared" si="5"/>
        <v>45689.666666666628</v>
      </c>
      <c r="F19" s="15">
        <f t="shared" si="0"/>
        <v>115</v>
      </c>
      <c r="G19" s="15">
        <v>115</v>
      </c>
      <c r="H19" s="15">
        <v>115</v>
      </c>
      <c r="J19" s="13">
        <f t="shared" si="6"/>
        <v>45689.666666666628</v>
      </c>
      <c r="K19" s="15">
        <f t="shared" si="1"/>
        <v>1</v>
      </c>
      <c r="L19" s="15">
        <v>115</v>
      </c>
      <c r="M19" s="15">
        <v>114.5</v>
      </c>
      <c r="O19" s="13">
        <f t="shared" si="7"/>
        <v>45689.666666666628</v>
      </c>
      <c r="P19" s="15">
        <f t="shared" si="2"/>
        <v>114.5</v>
      </c>
      <c r="Q19" s="15">
        <v>114.5</v>
      </c>
      <c r="R19" s="15">
        <v>114.5</v>
      </c>
      <c r="T19" s="13">
        <f t="shared" si="8"/>
        <v>45689.666666666628</v>
      </c>
      <c r="U19" s="20">
        <f t="shared" si="9"/>
        <v>412200</v>
      </c>
      <c r="V19" s="20">
        <v>412200</v>
      </c>
      <c r="W19" s="20">
        <v>412200</v>
      </c>
      <c r="Z19" s="14"/>
      <c r="AA19" s="14"/>
      <c r="AB19" s="14"/>
      <c r="AE19" s="14"/>
      <c r="AF19" s="14"/>
      <c r="AG19" s="14"/>
      <c r="AJ19" s="14"/>
      <c r="AK19" s="14"/>
      <c r="AL19" s="14"/>
    </row>
    <row r="20" spans="1:38" x14ac:dyDescent="0.25">
      <c r="A20" s="31"/>
      <c r="B20" s="13">
        <f t="shared" si="4"/>
        <v>45689.708333333292</v>
      </c>
      <c r="C20" s="15">
        <v>116</v>
      </c>
      <c r="E20" s="13">
        <f t="shared" si="5"/>
        <v>45689.708333333292</v>
      </c>
      <c r="F20" s="15">
        <f t="shared" si="0"/>
        <v>116</v>
      </c>
      <c r="G20" s="15">
        <v>116</v>
      </c>
      <c r="H20" s="15">
        <v>116</v>
      </c>
      <c r="J20" s="13">
        <f t="shared" si="6"/>
        <v>45689.708333333292</v>
      </c>
      <c r="K20" s="15">
        <f t="shared" si="1"/>
        <v>1</v>
      </c>
      <c r="L20" s="15">
        <v>116</v>
      </c>
      <c r="M20" s="15">
        <v>115.5</v>
      </c>
      <c r="O20" s="13">
        <f t="shared" si="7"/>
        <v>45689.708333333292</v>
      </c>
      <c r="P20" s="15">
        <f t="shared" si="2"/>
        <v>115.5</v>
      </c>
      <c r="Q20" s="15">
        <v>115.5</v>
      </c>
      <c r="R20" s="15">
        <v>115.5</v>
      </c>
      <c r="T20" s="13">
        <f t="shared" si="8"/>
        <v>45689.708333333292</v>
      </c>
      <c r="U20" s="20">
        <f t="shared" si="9"/>
        <v>415800</v>
      </c>
      <c r="V20" s="20">
        <v>415800</v>
      </c>
      <c r="W20" s="20">
        <v>415800</v>
      </c>
      <c r="Z20" s="14"/>
      <c r="AA20" s="14"/>
      <c r="AB20" s="14"/>
      <c r="AE20" s="14"/>
      <c r="AF20" s="14"/>
      <c r="AG20" s="14"/>
      <c r="AJ20" s="14"/>
      <c r="AK20" s="14"/>
      <c r="AL20" s="14"/>
    </row>
    <row r="21" spans="1:38" x14ac:dyDescent="0.25">
      <c r="A21" s="31"/>
      <c r="B21" s="13">
        <f t="shared" si="4"/>
        <v>45689.749999999956</v>
      </c>
      <c r="C21" s="15">
        <v>117</v>
      </c>
      <c r="E21" s="13">
        <f t="shared" si="5"/>
        <v>45689.749999999956</v>
      </c>
      <c r="F21" s="15">
        <f t="shared" si="0"/>
        <v>117</v>
      </c>
      <c r="G21" s="15">
        <v>117</v>
      </c>
      <c r="H21" s="15">
        <v>117</v>
      </c>
      <c r="J21" s="13">
        <f t="shared" si="6"/>
        <v>45689.749999999956</v>
      </c>
      <c r="K21" s="15">
        <f t="shared" si="1"/>
        <v>1</v>
      </c>
      <c r="L21" s="15">
        <v>117</v>
      </c>
      <c r="M21" s="15">
        <v>116.5</v>
      </c>
      <c r="O21" s="13">
        <f t="shared" si="7"/>
        <v>45689.749999999956</v>
      </c>
      <c r="P21" s="15">
        <f t="shared" si="2"/>
        <v>116.5</v>
      </c>
      <c r="Q21" s="15">
        <v>116.5</v>
      </c>
      <c r="R21" s="15">
        <v>116.5</v>
      </c>
      <c r="T21" s="13">
        <f t="shared" si="8"/>
        <v>45689.749999999956</v>
      </c>
      <c r="U21" s="20">
        <f t="shared" si="9"/>
        <v>419400</v>
      </c>
      <c r="V21" s="20">
        <v>419400</v>
      </c>
      <c r="W21" s="20">
        <v>419400</v>
      </c>
      <c r="Z21" s="14"/>
      <c r="AA21" s="14"/>
      <c r="AB21" s="14"/>
      <c r="AE21" s="14"/>
      <c r="AF21" s="14"/>
      <c r="AG21" s="14"/>
      <c r="AJ21" s="14"/>
      <c r="AK21" s="14"/>
      <c r="AL21" s="14"/>
    </row>
    <row r="22" spans="1:38" x14ac:dyDescent="0.25">
      <c r="A22" s="31"/>
      <c r="B22" s="13">
        <f t="shared" si="4"/>
        <v>45689.791666666621</v>
      </c>
      <c r="C22" s="15">
        <v>118</v>
      </c>
      <c r="E22" s="13">
        <f t="shared" si="5"/>
        <v>45689.791666666621</v>
      </c>
      <c r="F22" s="15">
        <f t="shared" si="0"/>
        <v>118</v>
      </c>
      <c r="G22" s="15">
        <v>118</v>
      </c>
      <c r="H22" s="15">
        <v>118</v>
      </c>
      <c r="J22" s="13">
        <f t="shared" si="6"/>
        <v>45689.791666666621</v>
      </c>
      <c r="K22" s="15">
        <f t="shared" si="1"/>
        <v>1</v>
      </c>
      <c r="L22" s="15">
        <v>118</v>
      </c>
      <c r="M22" s="15">
        <v>117.5</v>
      </c>
      <c r="O22" s="13">
        <f t="shared" si="7"/>
        <v>45689.791666666621</v>
      </c>
      <c r="P22" s="15">
        <f t="shared" si="2"/>
        <v>117.5</v>
      </c>
      <c r="Q22" s="15">
        <v>117.5</v>
      </c>
      <c r="R22" s="15">
        <v>117.5</v>
      </c>
      <c r="T22" s="13">
        <f t="shared" si="8"/>
        <v>45689.791666666621</v>
      </c>
      <c r="U22" s="20">
        <f t="shared" si="9"/>
        <v>423000</v>
      </c>
      <c r="V22" s="20">
        <v>423000</v>
      </c>
      <c r="W22" s="20">
        <v>423000</v>
      </c>
      <c r="Z22" s="14"/>
      <c r="AA22" s="14"/>
      <c r="AB22" s="14"/>
      <c r="AE22" s="14"/>
      <c r="AF22" s="14"/>
      <c r="AG22" s="14"/>
      <c r="AJ22" s="14"/>
      <c r="AK22" s="14"/>
      <c r="AL22" s="14"/>
    </row>
    <row r="23" spans="1:38" x14ac:dyDescent="0.25">
      <c r="A23" s="31"/>
      <c r="B23" s="13">
        <f t="shared" si="4"/>
        <v>45689.833333333285</v>
      </c>
      <c r="C23" s="15">
        <v>119</v>
      </c>
      <c r="E23" s="13">
        <f t="shared" si="5"/>
        <v>45689.833333333285</v>
      </c>
      <c r="F23" s="15">
        <f t="shared" si="0"/>
        <v>119</v>
      </c>
      <c r="G23" s="15">
        <v>119</v>
      </c>
      <c r="H23" s="15">
        <v>119</v>
      </c>
      <c r="J23" s="13">
        <f t="shared" si="6"/>
        <v>45689.833333333285</v>
      </c>
      <c r="K23" s="15">
        <f t="shared" si="1"/>
        <v>1</v>
      </c>
      <c r="L23" s="15">
        <v>119</v>
      </c>
      <c r="M23" s="15">
        <v>118.5</v>
      </c>
      <c r="O23" s="13">
        <f t="shared" si="7"/>
        <v>45689.833333333285</v>
      </c>
      <c r="P23" s="15">
        <f t="shared" si="2"/>
        <v>118.5</v>
      </c>
      <c r="Q23" s="15">
        <v>118.5</v>
      </c>
      <c r="R23" s="15">
        <v>118.5</v>
      </c>
      <c r="T23" s="13">
        <f t="shared" si="8"/>
        <v>45689.833333333285</v>
      </c>
      <c r="U23" s="20">
        <f t="shared" si="9"/>
        <v>426600</v>
      </c>
      <c r="V23" s="20">
        <v>426600</v>
      </c>
      <c r="W23" s="20">
        <v>426600</v>
      </c>
      <c r="Z23" s="14"/>
      <c r="AA23" s="14"/>
      <c r="AB23" s="14"/>
      <c r="AE23" s="14"/>
      <c r="AF23" s="14"/>
      <c r="AG23" s="14"/>
      <c r="AJ23" s="14"/>
      <c r="AK23" s="14"/>
      <c r="AL23" s="14"/>
    </row>
    <row r="24" spans="1:38" x14ac:dyDescent="0.25">
      <c r="A24" s="31"/>
      <c r="B24" s="13">
        <f t="shared" si="4"/>
        <v>45689.874999999949</v>
      </c>
      <c r="C24" s="15">
        <v>120</v>
      </c>
      <c r="E24" s="13">
        <f t="shared" si="5"/>
        <v>45689.874999999949</v>
      </c>
      <c r="F24" s="15">
        <f t="shared" si="0"/>
        <v>120</v>
      </c>
      <c r="G24" s="15">
        <v>120</v>
      </c>
      <c r="H24" s="15">
        <v>120</v>
      </c>
      <c r="J24" s="13">
        <f t="shared" si="6"/>
        <v>45689.874999999949</v>
      </c>
      <c r="K24" s="15">
        <f t="shared" si="1"/>
        <v>1</v>
      </c>
      <c r="L24" s="15">
        <v>120</v>
      </c>
      <c r="M24" s="15">
        <v>119.5</v>
      </c>
      <c r="O24" s="13">
        <f t="shared" si="7"/>
        <v>45689.874999999949</v>
      </c>
      <c r="P24" s="15">
        <f t="shared" si="2"/>
        <v>119.5</v>
      </c>
      <c r="Q24" s="15">
        <v>119.5</v>
      </c>
      <c r="R24" s="15">
        <v>119.5</v>
      </c>
      <c r="T24" s="13">
        <f t="shared" si="8"/>
        <v>45689.874999999949</v>
      </c>
      <c r="U24" s="20">
        <f t="shared" si="9"/>
        <v>430200</v>
      </c>
      <c r="V24" s="20">
        <v>430200</v>
      </c>
      <c r="W24" s="20">
        <v>430200</v>
      </c>
      <c r="Z24" s="14"/>
      <c r="AA24" s="14"/>
      <c r="AB24" s="14"/>
      <c r="AE24" s="14"/>
      <c r="AF24" s="14"/>
      <c r="AG24" s="14"/>
      <c r="AJ24" s="14"/>
      <c r="AK24" s="14"/>
      <c r="AL24" s="14"/>
    </row>
    <row r="25" spans="1:38" x14ac:dyDescent="0.25">
      <c r="A25" s="31"/>
      <c r="B25" s="13">
        <f t="shared" si="4"/>
        <v>45689.916666666613</v>
      </c>
      <c r="C25" s="15">
        <v>121</v>
      </c>
      <c r="E25" s="13">
        <f t="shared" si="5"/>
        <v>45689.916666666613</v>
      </c>
      <c r="F25" s="15">
        <f t="shared" si="0"/>
        <v>121</v>
      </c>
      <c r="G25" s="15">
        <v>121</v>
      </c>
      <c r="H25" s="15">
        <v>121</v>
      </c>
      <c r="J25" s="13">
        <f t="shared" si="6"/>
        <v>45689.916666666613</v>
      </c>
      <c r="K25" s="15">
        <f t="shared" si="1"/>
        <v>1</v>
      </c>
      <c r="L25" s="15">
        <v>121</v>
      </c>
      <c r="M25" s="15">
        <v>120.5</v>
      </c>
      <c r="O25" s="13">
        <f t="shared" si="7"/>
        <v>45689.916666666613</v>
      </c>
      <c r="P25" s="15">
        <f t="shared" si="2"/>
        <v>120.5</v>
      </c>
      <c r="Q25" s="15">
        <v>120.5</v>
      </c>
      <c r="R25" s="15">
        <v>120.5</v>
      </c>
      <c r="T25" s="13">
        <f t="shared" si="8"/>
        <v>45689.916666666613</v>
      </c>
      <c r="U25" s="20">
        <f t="shared" si="9"/>
        <v>433800</v>
      </c>
      <c r="V25" s="20">
        <v>433800</v>
      </c>
      <c r="W25" s="20">
        <v>433800</v>
      </c>
      <c r="Z25" s="14"/>
      <c r="AA25" s="14"/>
      <c r="AB25" s="14"/>
      <c r="AE25" s="14"/>
      <c r="AF25" s="14"/>
      <c r="AG25" s="14"/>
      <c r="AJ25" s="14"/>
      <c r="AK25" s="14"/>
      <c r="AL25" s="14"/>
    </row>
    <row r="26" spans="1:38" x14ac:dyDescent="0.25">
      <c r="A26" s="31"/>
      <c r="B26" s="13">
        <f t="shared" si="4"/>
        <v>45689.958333333278</v>
      </c>
      <c r="C26" s="15">
        <v>122</v>
      </c>
      <c r="E26" s="13">
        <f t="shared" si="5"/>
        <v>45689.958333333278</v>
      </c>
      <c r="F26" s="15">
        <f t="shared" si="0"/>
        <v>122</v>
      </c>
      <c r="G26" s="15">
        <v>122</v>
      </c>
      <c r="H26" s="15">
        <v>122</v>
      </c>
      <c r="J26" s="13">
        <f t="shared" si="6"/>
        <v>45689.958333333278</v>
      </c>
      <c r="K26" s="15">
        <f t="shared" si="1"/>
        <v>1</v>
      </c>
      <c r="L26" s="15">
        <v>122</v>
      </c>
      <c r="M26" s="15">
        <v>121.5</v>
      </c>
      <c r="O26" s="13">
        <f t="shared" si="7"/>
        <v>45689.958333333278</v>
      </c>
      <c r="P26" s="15">
        <f t="shared" si="2"/>
        <v>121.5</v>
      </c>
      <c r="Q26" s="15">
        <v>121.5</v>
      </c>
      <c r="R26" s="15">
        <v>121.5</v>
      </c>
      <c r="T26" s="13">
        <f t="shared" si="8"/>
        <v>45689.958333333278</v>
      </c>
      <c r="U26" s="20">
        <f t="shared" si="9"/>
        <v>437400</v>
      </c>
      <c r="V26" s="20">
        <v>437400</v>
      </c>
      <c r="W26" s="20">
        <v>437400</v>
      </c>
      <c r="Z26" s="14"/>
      <c r="AA26" s="14"/>
      <c r="AB26" s="14"/>
      <c r="AE26" s="14"/>
      <c r="AF26" s="14"/>
      <c r="AG26" s="14"/>
      <c r="AJ26" s="14"/>
      <c r="AK26" s="14"/>
      <c r="AL26" s="14"/>
    </row>
    <row r="27" spans="1:38" x14ac:dyDescent="0.25">
      <c r="A27" s="31"/>
      <c r="B27" s="13">
        <f t="shared" si="4"/>
        <v>45689.999999999942</v>
      </c>
      <c r="C27" s="15">
        <v>123</v>
      </c>
      <c r="E27" s="13">
        <f t="shared" si="5"/>
        <v>45689.999999999942</v>
      </c>
      <c r="F27" s="15">
        <f t="shared" si="0"/>
        <v>123</v>
      </c>
      <c r="G27" s="15">
        <v>123</v>
      </c>
      <c r="H27" s="15">
        <v>123</v>
      </c>
      <c r="J27" s="13">
        <f t="shared" si="6"/>
        <v>45689.999999999942</v>
      </c>
      <c r="K27" s="15">
        <f t="shared" si="1"/>
        <v>1</v>
      </c>
      <c r="L27" s="15">
        <v>123</v>
      </c>
      <c r="M27" s="15">
        <v>122.5</v>
      </c>
      <c r="O27" s="13">
        <f t="shared" si="7"/>
        <v>45689.999999999942</v>
      </c>
      <c r="P27" s="15">
        <f t="shared" si="2"/>
        <v>122.5</v>
      </c>
      <c r="Q27" s="15">
        <v>122.5</v>
      </c>
      <c r="R27" s="15">
        <v>122.5</v>
      </c>
      <c r="T27" s="13">
        <f t="shared" si="8"/>
        <v>45689.999999999942</v>
      </c>
      <c r="U27" s="20">
        <f t="shared" si="9"/>
        <v>441000</v>
      </c>
      <c r="V27" s="20">
        <v>441000</v>
      </c>
      <c r="W27" s="20">
        <v>441000</v>
      </c>
      <c r="Z27" s="14"/>
      <c r="AA27" s="14"/>
      <c r="AB27" s="14"/>
      <c r="AE27" s="14"/>
      <c r="AF27" s="14"/>
      <c r="AG27" s="14"/>
      <c r="AJ27" s="14"/>
      <c r="AK27" s="14"/>
      <c r="AL27" s="14"/>
    </row>
    <row r="28" spans="1:38" x14ac:dyDescent="0.25">
      <c r="A28" s="31"/>
      <c r="B28" s="13">
        <f t="shared" si="4"/>
        <v>45690.041666666606</v>
      </c>
      <c r="C28" s="15">
        <v>124</v>
      </c>
      <c r="E28" s="13">
        <f t="shared" si="5"/>
        <v>45690.041666666606</v>
      </c>
      <c r="F28" s="15">
        <f t="shared" si="0"/>
        <v>124</v>
      </c>
      <c r="G28" s="15">
        <v>124</v>
      </c>
      <c r="H28" s="15">
        <v>124</v>
      </c>
      <c r="J28" s="13">
        <f t="shared" si="6"/>
        <v>45690.041666666606</v>
      </c>
      <c r="K28" s="15">
        <f t="shared" si="1"/>
        <v>1</v>
      </c>
      <c r="L28" s="15">
        <v>124</v>
      </c>
      <c r="M28" s="15">
        <v>123.5</v>
      </c>
      <c r="O28" s="13">
        <f t="shared" si="7"/>
        <v>45690.041666666606</v>
      </c>
      <c r="P28" s="15">
        <f t="shared" si="2"/>
        <v>123.5</v>
      </c>
      <c r="Q28" s="15">
        <v>123.5</v>
      </c>
      <c r="R28" s="15">
        <v>123.5</v>
      </c>
      <c r="T28" s="13">
        <f t="shared" si="8"/>
        <v>45690.041666666606</v>
      </c>
      <c r="U28" s="20">
        <f t="shared" si="9"/>
        <v>444600</v>
      </c>
      <c r="V28" s="20">
        <v>444600</v>
      </c>
      <c r="W28" s="20">
        <v>444600</v>
      </c>
      <c r="Z28" s="14"/>
      <c r="AA28" s="14"/>
      <c r="AB28" s="14"/>
      <c r="AE28" s="14"/>
      <c r="AF28" s="14"/>
      <c r="AG28" s="14"/>
      <c r="AJ28" s="14"/>
      <c r="AK28" s="14"/>
      <c r="AL28" s="14"/>
    </row>
    <row r="29" spans="1:38" x14ac:dyDescent="0.25">
      <c r="A29" s="31"/>
      <c r="B29" s="13">
        <f t="shared" si="4"/>
        <v>45690.08333333327</v>
      </c>
      <c r="C29" s="15">
        <v>125</v>
      </c>
      <c r="E29" s="13">
        <f t="shared" si="5"/>
        <v>45690.08333333327</v>
      </c>
      <c r="F29" s="15">
        <f t="shared" si="0"/>
        <v>125</v>
      </c>
      <c r="G29" s="15">
        <v>125</v>
      </c>
      <c r="H29" s="15">
        <v>125</v>
      </c>
      <c r="J29" s="13">
        <f t="shared" si="6"/>
        <v>45690.08333333327</v>
      </c>
      <c r="K29" s="15">
        <f t="shared" si="1"/>
        <v>1</v>
      </c>
      <c r="L29" s="15">
        <v>125</v>
      </c>
      <c r="M29" s="15">
        <v>124.5</v>
      </c>
      <c r="O29" s="13">
        <f t="shared" si="7"/>
        <v>45690.08333333327</v>
      </c>
      <c r="P29" s="15">
        <f t="shared" si="2"/>
        <v>124.5</v>
      </c>
      <c r="Q29" s="15">
        <v>124.5</v>
      </c>
      <c r="R29" s="15">
        <v>124.5</v>
      </c>
      <c r="T29" s="13">
        <f t="shared" si="8"/>
        <v>45690.08333333327</v>
      </c>
      <c r="U29" s="20">
        <f t="shared" si="9"/>
        <v>448200</v>
      </c>
      <c r="V29" s="20">
        <v>448200</v>
      </c>
      <c r="W29" s="20">
        <v>448200</v>
      </c>
      <c r="Z29" s="14"/>
      <c r="AA29" s="14"/>
      <c r="AB29" s="14"/>
      <c r="AE29" s="14"/>
      <c r="AF29" s="14"/>
      <c r="AG29" s="14"/>
      <c r="AJ29" s="14"/>
      <c r="AK29" s="14"/>
      <c r="AL29" s="14"/>
    </row>
    <row r="30" spans="1:38" x14ac:dyDescent="0.25">
      <c r="A30" s="31"/>
      <c r="B30" s="13">
        <f t="shared" si="4"/>
        <v>45690.124999999935</v>
      </c>
      <c r="C30" s="15">
        <v>126</v>
      </c>
      <c r="E30" s="13">
        <f t="shared" si="5"/>
        <v>45690.124999999935</v>
      </c>
      <c r="F30" s="15">
        <f t="shared" si="0"/>
        <v>126</v>
      </c>
      <c r="G30" s="15">
        <v>126</v>
      </c>
      <c r="H30" s="15">
        <v>126</v>
      </c>
      <c r="J30" s="13">
        <f t="shared" si="6"/>
        <v>45690.124999999935</v>
      </c>
      <c r="K30" s="15">
        <f t="shared" si="1"/>
        <v>1</v>
      </c>
      <c r="L30" s="15">
        <v>126</v>
      </c>
      <c r="M30" s="15">
        <v>125.5</v>
      </c>
      <c r="O30" s="13">
        <f t="shared" si="7"/>
        <v>45690.124999999935</v>
      </c>
      <c r="P30" s="15">
        <f t="shared" si="2"/>
        <v>125.5</v>
      </c>
      <c r="Q30" s="15">
        <v>125.5</v>
      </c>
      <c r="R30" s="15">
        <v>125.5</v>
      </c>
      <c r="T30" s="13">
        <f t="shared" si="8"/>
        <v>45690.124999999935</v>
      </c>
      <c r="U30" s="20">
        <f t="shared" si="9"/>
        <v>451800</v>
      </c>
      <c r="V30" s="20">
        <v>451800</v>
      </c>
      <c r="W30" s="20">
        <v>451800</v>
      </c>
      <c r="Z30" s="14"/>
      <c r="AA30" s="14"/>
      <c r="AB30" s="14"/>
      <c r="AE30" s="14"/>
      <c r="AF30" s="14"/>
      <c r="AG30" s="14"/>
      <c r="AJ30" s="14"/>
      <c r="AK30" s="14"/>
      <c r="AL30" s="14"/>
    </row>
    <row r="31" spans="1:38" x14ac:dyDescent="0.25">
      <c r="A31" s="31"/>
      <c r="B31" s="13">
        <f t="shared" si="4"/>
        <v>45690.166666666599</v>
      </c>
      <c r="C31" s="15">
        <v>127</v>
      </c>
      <c r="E31" s="13">
        <f t="shared" si="5"/>
        <v>45690.166666666599</v>
      </c>
      <c r="F31" s="15">
        <f t="shared" si="0"/>
        <v>127</v>
      </c>
      <c r="G31" s="15">
        <v>127</v>
      </c>
      <c r="H31" s="15">
        <v>127</v>
      </c>
      <c r="J31" s="13">
        <f t="shared" si="6"/>
        <v>45690.166666666599</v>
      </c>
      <c r="K31" s="15">
        <f t="shared" si="1"/>
        <v>1</v>
      </c>
      <c r="L31" s="15">
        <v>127</v>
      </c>
      <c r="M31" s="15">
        <v>126.5</v>
      </c>
      <c r="O31" s="13">
        <f t="shared" si="7"/>
        <v>45690.166666666599</v>
      </c>
      <c r="P31" s="15">
        <f t="shared" si="2"/>
        <v>126.5</v>
      </c>
      <c r="Q31" s="15">
        <v>126.5</v>
      </c>
      <c r="R31" s="15">
        <v>126.5</v>
      </c>
      <c r="T31" s="13">
        <f t="shared" si="8"/>
        <v>45690.166666666599</v>
      </c>
      <c r="U31" s="20">
        <f t="shared" si="9"/>
        <v>455400</v>
      </c>
      <c r="V31" s="20">
        <v>455400</v>
      </c>
      <c r="W31" s="20">
        <v>455400</v>
      </c>
      <c r="Z31" s="14"/>
      <c r="AA31" s="14"/>
      <c r="AB31" s="14"/>
      <c r="AE31" s="14"/>
      <c r="AF31" s="14"/>
      <c r="AG31" s="14"/>
      <c r="AJ31" s="14"/>
      <c r="AK31" s="14"/>
      <c r="AL31" s="14"/>
    </row>
    <row r="32" spans="1:38" x14ac:dyDescent="0.25">
      <c r="A32" s="31"/>
      <c r="B32" s="13">
        <f t="shared" si="4"/>
        <v>45690.208333333263</v>
      </c>
      <c r="C32" s="15">
        <v>128</v>
      </c>
      <c r="E32" s="13">
        <f t="shared" si="5"/>
        <v>45690.208333333263</v>
      </c>
      <c r="F32" s="15">
        <f t="shared" si="0"/>
        <v>128</v>
      </c>
      <c r="G32" s="15">
        <v>128</v>
      </c>
      <c r="H32" s="15">
        <v>128</v>
      </c>
      <c r="J32" s="13">
        <f t="shared" si="6"/>
        <v>45690.208333333263</v>
      </c>
      <c r="K32" s="15">
        <f t="shared" si="1"/>
        <v>1</v>
      </c>
      <c r="L32" s="15">
        <v>128</v>
      </c>
      <c r="M32" s="15">
        <v>127.5</v>
      </c>
      <c r="O32" s="13">
        <f t="shared" si="7"/>
        <v>45690.208333333263</v>
      </c>
      <c r="P32" s="15">
        <f t="shared" si="2"/>
        <v>127.5</v>
      </c>
      <c r="Q32" s="15">
        <v>127.5</v>
      </c>
      <c r="R32" s="15">
        <v>127.5</v>
      </c>
      <c r="T32" s="13">
        <f t="shared" si="8"/>
        <v>45690.208333333263</v>
      </c>
      <c r="U32" s="20">
        <f t="shared" si="9"/>
        <v>459000</v>
      </c>
      <c r="V32" s="20">
        <v>459000</v>
      </c>
      <c r="W32" s="20">
        <v>459000</v>
      </c>
      <c r="Z32" s="14"/>
      <c r="AA32" s="14"/>
      <c r="AB32" s="14"/>
      <c r="AE32" s="14"/>
      <c r="AF32" s="14"/>
      <c r="AG32" s="14"/>
      <c r="AJ32" s="14"/>
      <c r="AK32" s="14"/>
      <c r="AL32" s="14"/>
    </row>
    <row r="33" spans="1:43" x14ac:dyDescent="0.25">
      <c r="A33" s="31"/>
      <c r="B33" s="13">
        <f t="shared" si="4"/>
        <v>45690.249999999927</v>
      </c>
      <c r="C33" s="15">
        <v>129</v>
      </c>
      <c r="E33" s="13">
        <f t="shared" si="5"/>
        <v>45690.249999999927</v>
      </c>
      <c r="F33" s="15">
        <f t="shared" si="0"/>
        <v>129</v>
      </c>
      <c r="G33" s="15">
        <v>129</v>
      </c>
      <c r="H33" s="15">
        <v>129</v>
      </c>
      <c r="J33" s="13">
        <f t="shared" si="6"/>
        <v>45690.249999999927</v>
      </c>
      <c r="K33" s="15">
        <f t="shared" si="1"/>
        <v>1</v>
      </c>
      <c r="L33" s="15">
        <v>129</v>
      </c>
      <c r="M33" s="15">
        <v>128.5</v>
      </c>
      <c r="O33" s="13">
        <f t="shared" si="7"/>
        <v>45690.249999999927</v>
      </c>
      <c r="P33" s="15">
        <f t="shared" si="2"/>
        <v>128.5</v>
      </c>
      <c r="Q33" s="15">
        <v>128.5</v>
      </c>
      <c r="R33" s="15">
        <v>128.5</v>
      </c>
      <c r="T33" s="13">
        <f t="shared" si="8"/>
        <v>45690.249999999927</v>
      </c>
      <c r="U33" s="20">
        <f t="shared" si="9"/>
        <v>462600</v>
      </c>
      <c r="V33" s="20">
        <v>462600</v>
      </c>
      <c r="W33" s="20">
        <v>462600</v>
      </c>
      <c r="Z33" s="14"/>
      <c r="AA33" s="14"/>
      <c r="AB33" s="14"/>
      <c r="AE33" s="14"/>
      <c r="AF33" s="14"/>
      <c r="AG33" s="14"/>
      <c r="AJ33" s="14"/>
      <c r="AK33" s="14"/>
      <c r="AL33" s="14"/>
    </row>
    <row r="34" spans="1:43" x14ac:dyDescent="0.25">
      <c r="C34" s="14"/>
      <c r="E34" s="30" t="s">
        <v>12</v>
      </c>
      <c r="F34" s="30"/>
      <c r="G34" s="30"/>
      <c r="H34" s="30"/>
      <c r="I34" s="30"/>
      <c r="J34" s="30"/>
      <c r="K34" s="30"/>
      <c r="L34" s="30"/>
      <c r="M34" s="30"/>
      <c r="N34" s="30"/>
      <c r="O34" s="30"/>
      <c r="P34" s="30"/>
      <c r="Q34" s="30"/>
      <c r="R34" s="30"/>
      <c r="S34" s="30"/>
      <c r="T34" s="30"/>
      <c r="U34" s="30"/>
      <c r="V34" s="30"/>
      <c r="W34" s="30"/>
      <c r="Y34" s="30" t="s">
        <v>13</v>
      </c>
      <c r="Z34" s="30"/>
      <c r="AA34" s="30"/>
      <c r="AB34" s="30"/>
      <c r="AC34" s="30"/>
      <c r="AD34" s="30"/>
      <c r="AE34" s="30"/>
      <c r="AF34" s="30"/>
      <c r="AG34" s="30"/>
      <c r="AH34" s="30"/>
      <c r="AI34" s="30"/>
      <c r="AJ34" s="30"/>
      <c r="AK34" s="30"/>
      <c r="AL34" s="30"/>
      <c r="AM34" s="30"/>
      <c r="AN34" s="30"/>
      <c r="AO34" s="30"/>
      <c r="AP34" s="30"/>
      <c r="AQ34" s="30"/>
    </row>
    <row r="35" spans="1:43" x14ac:dyDescent="0.25">
      <c r="B35" s="30" t="s">
        <v>7</v>
      </c>
      <c r="C35" s="30"/>
      <c r="D35" s="17"/>
      <c r="F35" s="30" t="s">
        <v>3</v>
      </c>
      <c r="G35" s="30"/>
      <c r="H35" s="30"/>
      <c r="K35" s="30" t="s">
        <v>1</v>
      </c>
      <c r="L35" s="30"/>
      <c r="M35" s="30"/>
      <c r="P35" s="30" t="s">
        <v>0</v>
      </c>
      <c r="Q35" s="30"/>
      <c r="R35" s="30"/>
      <c r="U35" s="32" t="s">
        <v>2</v>
      </c>
      <c r="V35" s="32"/>
      <c r="W35" s="32"/>
      <c r="Z35" s="30" t="s">
        <v>3</v>
      </c>
      <c r="AA35" s="30"/>
      <c r="AB35" s="30"/>
      <c r="AC35" s="17"/>
      <c r="AE35" s="30" t="s">
        <v>1</v>
      </c>
      <c r="AF35" s="30"/>
      <c r="AG35" s="30"/>
      <c r="AH35" s="17"/>
      <c r="AJ35" s="30" t="s">
        <v>0</v>
      </c>
      <c r="AK35" s="30"/>
      <c r="AL35" s="30"/>
      <c r="AO35" s="32" t="s">
        <v>2</v>
      </c>
      <c r="AP35" s="32"/>
      <c r="AQ35" s="32"/>
    </row>
    <row r="36" spans="1:43" x14ac:dyDescent="0.25">
      <c r="B36" s="17"/>
      <c r="C36" s="17"/>
      <c r="D36" s="17"/>
      <c r="E36" s="17"/>
      <c r="F36" s="2" t="s">
        <v>14</v>
      </c>
      <c r="G36" s="2" t="s">
        <v>6</v>
      </c>
      <c r="H36" s="2" t="s">
        <v>15</v>
      </c>
      <c r="J36" s="17"/>
      <c r="K36" s="2" t="s">
        <v>14</v>
      </c>
      <c r="L36" s="2" t="s">
        <v>6</v>
      </c>
      <c r="M36" s="2" t="s">
        <v>15</v>
      </c>
      <c r="O36" s="17"/>
      <c r="P36" s="2" t="s">
        <v>14</v>
      </c>
      <c r="Q36" s="2" t="s">
        <v>6</v>
      </c>
      <c r="R36" s="2" t="s">
        <v>15</v>
      </c>
      <c r="T36" s="17"/>
      <c r="U36" s="18" t="s">
        <v>14</v>
      </c>
      <c r="V36" s="18" t="s">
        <v>6</v>
      </c>
      <c r="W36" s="18" t="s">
        <v>15</v>
      </c>
      <c r="Y36" s="17"/>
      <c r="Z36" s="2" t="s">
        <v>14</v>
      </c>
      <c r="AA36" s="2" t="s">
        <v>6</v>
      </c>
      <c r="AB36" s="2" t="s">
        <v>15</v>
      </c>
      <c r="AD36" s="17"/>
      <c r="AE36" s="2" t="s">
        <v>14</v>
      </c>
      <c r="AF36" s="2" t="s">
        <v>6</v>
      </c>
      <c r="AG36" s="2" t="s">
        <v>15</v>
      </c>
      <c r="AI36" s="17"/>
      <c r="AJ36" s="2" t="s">
        <v>14</v>
      </c>
      <c r="AK36" s="2" t="s">
        <v>6</v>
      </c>
      <c r="AL36" s="2" t="s">
        <v>15</v>
      </c>
      <c r="AN36" s="17"/>
      <c r="AO36" s="18" t="s">
        <v>14</v>
      </c>
      <c r="AP36" s="18" t="s">
        <v>6</v>
      </c>
      <c r="AQ36" s="18" t="s">
        <v>15</v>
      </c>
    </row>
    <row r="37" spans="1:43" ht="15" customHeight="1" x14ac:dyDescent="0.25">
      <c r="A37" s="31" t="s">
        <v>9</v>
      </c>
      <c r="B37" s="13">
        <f>DATE(2025,2,1)+TIME(1,10,0)</f>
        <v>45689.048611111109</v>
      </c>
      <c r="C37" s="15">
        <v>100</v>
      </c>
      <c r="E37" s="13">
        <f>DATE(2025,2,1)+TIME(1,0,0)</f>
        <v>45689.041666666664</v>
      </c>
      <c r="F37" s="15" t="e">
        <f>NA()</f>
        <v>#N/A</v>
      </c>
      <c r="G37" s="15" t="s">
        <v>16</v>
      </c>
      <c r="H37" s="15" t="s">
        <v>16</v>
      </c>
      <c r="J37" s="13">
        <f>DATE(2025,2,1)+TIME(1,0,0)</f>
        <v>45689.041666666664</v>
      </c>
      <c r="K37" s="15" t="e">
        <f>U37/3600</f>
        <v>#N/A</v>
      </c>
      <c r="L37" s="15" t="s">
        <v>16</v>
      </c>
      <c r="M37" s="15" t="s">
        <v>16</v>
      </c>
      <c r="O37" s="13">
        <f>DATE(2025,2,1)+TIME(1,0,0)</f>
        <v>45689.041666666664</v>
      </c>
      <c r="P37" s="15" t="e">
        <f>NA()</f>
        <v>#N/A</v>
      </c>
      <c r="Q37" s="15" t="s">
        <v>16</v>
      </c>
      <c r="R37" s="15" t="s">
        <v>16</v>
      </c>
      <c r="T37" s="13">
        <f>DATE(2025,2,1)+TIME(1,0,0)</f>
        <v>45689.041666666664</v>
      </c>
      <c r="U37" s="20" t="e">
        <f>NA()</f>
        <v>#N/A</v>
      </c>
      <c r="V37" s="20" t="s">
        <v>16</v>
      </c>
      <c r="W37" s="20" t="s">
        <v>16</v>
      </c>
      <c r="Y37" s="13">
        <f>DATE(2025,2,1)+TIME(6,0,0)</f>
        <v>45689.25</v>
      </c>
      <c r="Z37" s="15">
        <f>F42</f>
        <v>104.83333333330422</v>
      </c>
      <c r="AA37" s="15">
        <v>104.83329999999999</v>
      </c>
      <c r="AB37" s="15">
        <v>104.83329999999999</v>
      </c>
      <c r="AD37" s="13">
        <f>DATE(2025,2,1)+TIME(6,0,0)</f>
        <v>45689.25</v>
      </c>
      <c r="AE37" s="15" t="e">
        <f>NA()</f>
        <v>#N/A</v>
      </c>
      <c r="AF37" s="15">
        <v>614.83330000000001</v>
      </c>
      <c r="AG37" s="15">
        <v>495.01389999999998</v>
      </c>
      <c r="AI37" s="13">
        <f>DATE(2025,2,1)+TIME(6,0,0)</f>
        <v>45689.25</v>
      </c>
      <c r="AJ37" s="15">
        <f>AO37/21600</f>
        <v>82.502314809504028</v>
      </c>
      <c r="AK37" s="15">
        <v>102.41670000000001</v>
      </c>
      <c r="AL37" s="15">
        <v>102.41670000000001</v>
      </c>
      <c r="AN37" s="13">
        <f>DATE(2025,2,1)+TIME(6,0,0)</f>
        <v>45689.25</v>
      </c>
      <c r="AO37" s="20">
        <f>AVERAGE(C37,F38)*(E38-B37)*86400+AVERAGE(F38,C38)*(B38-E38)*86400+AVERAGE(C38,F39)*(E39-B38)*86400+AVERAGE(F39,C39)*(B39-E39)*86400+AVERAGE(C39,F40)*(E40-B39)*86400+AVERAGE(F40,C40)*(B40-E40)*86400+AVERAGE(C40,F41)*(E41-B40)*86400+AVERAGE(F41,C41)*(B41-E41)*86400+AVERAGE(C41,F42)*(E42-B41)*86400</f>
        <v>1782049.9998852871</v>
      </c>
      <c r="AP37" s="20">
        <v>1782050</v>
      </c>
      <c r="AQ37" s="20">
        <v>1782050</v>
      </c>
    </row>
    <row r="38" spans="1:43" x14ac:dyDescent="0.25">
      <c r="A38" s="31"/>
      <c r="B38" s="13">
        <f>B37+1/24</f>
        <v>45689.090277777774</v>
      </c>
      <c r="C38" s="15">
        <v>101</v>
      </c>
      <c r="E38" s="13">
        <f>E37+1/24</f>
        <v>45689.083333333328</v>
      </c>
      <c r="F38" s="15">
        <f t="shared" ref="F38:F66" si="14">C37+(C38-C37) * (E38-B37) / (B38-B37)</f>
        <v>100.83333333330422</v>
      </c>
      <c r="G38" s="15">
        <v>100.83329999999999</v>
      </c>
      <c r="H38" s="15">
        <v>100.83329999999999</v>
      </c>
      <c r="J38" s="13">
        <f>J37+1/24</f>
        <v>45689.083333333328</v>
      </c>
      <c r="K38" s="15" t="e">
        <f>NA()</f>
        <v>#N/A</v>
      </c>
      <c r="L38" s="15">
        <v>200.83330000000001</v>
      </c>
      <c r="M38" s="15">
        <v>83.680599999999998</v>
      </c>
      <c r="O38" s="13">
        <f>O37+1/24</f>
        <v>45689.083333333328</v>
      </c>
      <c r="P38" s="15">
        <f>U38/3000</f>
        <v>100.41666665730007</v>
      </c>
      <c r="Q38" s="15">
        <v>100.41670000000001</v>
      </c>
      <c r="R38" s="15">
        <v>100.41670000000001</v>
      </c>
      <c r="T38" s="13">
        <f>T37+1/24</f>
        <v>45689.083333333328</v>
      </c>
      <c r="U38" s="20">
        <f>AVERAGE(C37,F38)*(E38-B37)*86400</f>
        <v>301249.99997190019</v>
      </c>
      <c r="V38" s="20">
        <v>301250</v>
      </c>
      <c r="W38" s="20">
        <v>301250</v>
      </c>
      <c r="Y38" s="13">
        <f>Y37+1/4</f>
        <v>45689.5</v>
      </c>
      <c r="Z38" s="15">
        <f>F48</f>
        <v>110.83333333330422</v>
      </c>
      <c r="AA38" s="15">
        <v>110.83329999999999</v>
      </c>
      <c r="AB38" s="15">
        <v>110.83329999999999</v>
      </c>
      <c r="AD38" s="13">
        <f>AD37+1/4</f>
        <v>45689.5</v>
      </c>
      <c r="AE38" s="15">
        <f>AB38-AB37</f>
        <v>6</v>
      </c>
      <c r="AF38" s="15">
        <v>755.83330000000001</v>
      </c>
      <c r="AG38" s="15">
        <v>647</v>
      </c>
      <c r="AI38" s="13">
        <f>AI37+1/4</f>
        <v>45689.5</v>
      </c>
      <c r="AJ38" s="15">
        <f t="shared" ref="AJ38:AJ41" si="15">AO38/21600</f>
        <v>107.83333332702747</v>
      </c>
      <c r="AK38" s="15">
        <v>107.83329999999999</v>
      </c>
      <c r="AL38" s="15">
        <v>107.83329999999999</v>
      </c>
      <c r="AN38" s="13">
        <f>AN37+1/4</f>
        <v>45689.5</v>
      </c>
      <c r="AO38" s="20">
        <f>AVERAGE(F42,C42)*(B42-E42)*86400+AVERAGE(C42,F43)*(E43-B42)*86400+AVERAGE(F43,C43)*(B43-E43)*86400+AVERAGE(C43,F44)*(E44-B43)*86400+AVERAGE(F44,C44)*(B44-E44)*86400+AVERAGE(C44,F45)*(E45-B44)*86400+AVERAGE(F45,C45)*(B45-E45)*86400+AVERAGE(C45,F46)*(E46-B45)*86400+AVERAGE(F46,C46)*(B46-E46)*86400+AVERAGE(C46,F47)*(E47-B46)*86400+AVERAGE(F47,C47)*(B47-E47)*86400+AVERAGE(C47,F48)*(E48-B47)*86400</f>
        <v>2329199.9998637936</v>
      </c>
      <c r="AP38" s="20">
        <v>2329200</v>
      </c>
      <c r="AQ38" s="20">
        <v>2329200</v>
      </c>
    </row>
    <row r="39" spans="1:43" x14ac:dyDescent="0.25">
      <c r="A39" s="31"/>
      <c r="B39" s="13">
        <f t="shared" ref="B39:B66" si="16">B38+1/24</f>
        <v>45689.131944444438</v>
      </c>
      <c r="C39" s="15">
        <v>102</v>
      </c>
      <c r="E39" s="13">
        <f t="shared" ref="E39:E66" si="17">E38+1/24</f>
        <v>45689.124999999993</v>
      </c>
      <c r="F39" s="15">
        <f t="shared" si="14"/>
        <v>101.83333333330422</v>
      </c>
      <c r="G39" s="15">
        <v>101.83329999999999</v>
      </c>
      <c r="H39" s="15">
        <v>101.83329999999999</v>
      </c>
      <c r="J39" s="13">
        <f t="shared" ref="J39:J66" si="18">J38+1/24</f>
        <v>45689.124999999993</v>
      </c>
      <c r="K39" s="15">
        <f t="shared" ref="K39:K66" si="19">H39-H38</f>
        <v>1</v>
      </c>
      <c r="L39" s="15">
        <v>202.83330000000001</v>
      </c>
      <c r="M39" s="15">
        <v>101.33329999999999</v>
      </c>
      <c r="O39" s="13">
        <f t="shared" ref="O39:O66" si="20">O38+1/24</f>
        <v>45689.124999999993</v>
      </c>
      <c r="P39" s="15">
        <f t="shared" ref="P39:P66" si="21">U39/3600</f>
        <v>101.33333332740584</v>
      </c>
      <c r="Q39" s="15">
        <v>101.33329999999999</v>
      </c>
      <c r="R39" s="15">
        <v>101.33329999999999</v>
      </c>
      <c r="T39" s="13">
        <f t="shared" ref="T39:T66" si="22">T38+1/24</f>
        <v>45689.124999999993</v>
      </c>
      <c r="U39" s="20">
        <f t="shared" ref="U39:U66" si="23">AVERAGE(F38,C38)*(B38-E38)*86400+AVERAGE(C38,F39)*(E39-B38)*86400</f>
        <v>364799.99997866101</v>
      </c>
      <c r="V39" s="20">
        <v>364800</v>
      </c>
      <c r="W39" s="20">
        <v>364800</v>
      </c>
      <c r="Y39" s="13">
        <f t="shared" ref="Y39:Y41" si="24">Y38+1/4</f>
        <v>45689.75</v>
      </c>
      <c r="Z39" s="15">
        <f>F54</f>
        <v>116.83333333330422</v>
      </c>
      <c r="AA39" s="15">
        <v>116.83329999999999</v>
      </c>
      <c r="AB39" s="15">
        <v>116.83329999999999</v>
      </c>
      <c r="AD39" s="13">
        <f t="shared" ref="AD39:AD41" si="25">AD38+1/4</f>
        <v>45689.75</v>
      </c>
      <c r="AE39" s="15">
        <f>AB39-AB38</f>
        <v>6</v>
      </c>
      <c r="AF39" s="15">
        <v>797.83330000000001</v>
      </c>
      <c r="AG39" s="15">
        <v>683</v>
      </c>
      <c r="AI39" s="13">
        <f t="shared" ref="AI39:AI41" si="26">AI38+1/4</f>
        <v>45689.75</v>
      </c>
      <c r="AJ39" s="15">
        <f t="shared" si="15"/>
        <v>113.83333332667823</v>
      </c>
      <c r="AK39" s="15">
        <v>113.83329999999999</v>
      </c>
      <c r="AL39" s="15">
        <v>113.83329999999999</v>
      </c>
      <c r="AN39" s="13">
        <f t="shared" ref="AN39:AN41" si="27">AN38+1/4</f>
        <v>45689.75</v>
      </c>
      <c r="AO39" s="20">
        <f>AVERAGE(F48,C48)*(B48-E48)*86400+AVERAGE(C48,F49)*(E49-B48)*86400+AVERAGE(F49,C49)*(B49-E49)*86400+AVERAGE(C49,F50)*(E50-B49)*86400+AVERAGE(F50,C50)*(B50-E50)*86400+AVERAGE(C50,F51)*(E51-B50)*86400+AVERAGE(F51,C51)*(B51-E51)*86400+AVERAGE(C51,F52)*(E52-B51)*86400+AVERAGE(F52,C52)*(B52-E52)*86400+AVERAGE(C52,F53)*(E53-B52)*86400+AVERAGE(F53,C53)*(B53-E53)*86400+AVERAGE(C53,F54)*(E54-B53)*86400</f>
        <v>2458799.9998562499</v>
      </c>
      <c r="AP39" s="20">
        <v>2458800</v>
      </c>
      <c r="AQ39" s="20">
        <v>2458800</v>
      </c>
    </row>
    <row r="40" spans="1:43" x14ac:dyDescent="0.25">
      <c r="A40" s="31"/>
      <c r="B40" s="13">
        <f t="shared" si="16"/>
        <v>45689.173611111102</v>
      </c>
      <c r="C40" s="15">
        <v>103</v>
      </c>
      <c r="E40" s="13">
        <f t="shared" si="17"/>
        <v>45689.166666666657</v>
      </c>
      <c r="F40" s="15">
        <f t="shared" si="14"/>
        <v>102.83333333330422</v>
      </c>
      <c r="G40" s="15">
        <v>102.83329999999999</v>
      </c>
      <c r="H40" s="15">
        <v>102.83329999999999</v>
      </c>
      <c r="J40" s="13">
        <f t="shared" si="18"/>
        <v>45689.166666666657</v>
      </c>
      <c r="K40" s="15">
        <f t="shared" si="19"/>
        <v>1</v>
      </c>
      <c r="L40" s="15">
        <v>204.83330000000001</v>
      </c>
      <c r="M40" s="15">
        <v>102.33329999999999</v>
      </c>
      <c r="O40" s="13">
        <f t="shared" si="20"/>
        <v>45689.166666666657</v>
      </c>
      <c r="P40" s="15">
        <f t="shared" si="21"/>
        <v>102.33333332734763</v>
      </c>
      <c r="Q40" s="15">
        <v>102.33329999999999</v>
      </c>
      <c r="R40" s="15">
        <v>102.33329999999999</v>
      </c>
      <c r="T40" s="13">
        <f t="shared" si="22"/>
        <v>45689.166666666657</v>
      </c>
      <c r="U40" s="20">
        <f t="shared" si="23"/>
        <v>368399.99997845147</v>
      </c>
      <c r="V40" s="20">
        <v>368400</v>
      </c>
      <c r="W40" s="20">
        <v>368400</v>
      </c>
      <c r="Y40" s="13">
        <f t="shared" si="24"/>
        <v>45690</v>
      </c>
      <c r="Z40" s="15">
        <f>F60</f>
        <v>122.83333333330422</v>
      </c>
      <c r="AA40" s="15">
        <v>122.83329999999999</v>
      </c>
      <c r="AB40" s="15">
        <v>122.83329999999999</v>
      </c>
      <c r="AD40" s="13">
        <f t="shared" si="25"/>
        <v>45690</v>
      </c>
      <c r="AE40" s="15">
        <f>AB40-AB39</f>
        <v>6</v>
      </c>
      <c r="AF40" s="15">
        <v>839.83330000000001</v>
      </c>
      <c r="AG40" s="15">
        <v>719</v>
      </c>
      <c r="AI40" s="13">
        <f t="shared" si="26"/>
        <v>45690</v>
      </c>
      <c r="AJ40" s="15">
        <f t="shared" si="15"/>
        <v>119.83333332632901</v>
      </c>
      <c r="AK40" s="15">
        <v>119.83329999999999</v>
      </c>
      <c r="AL40" s="15">
        <v>119.83329999999999</v>
      </c>
      <c r="AN40" s="13">
        <f t="shared" si="27"/>
        <v>45690</v>
      </c>
      <c r="AO40" s="20">
        <f>AVERAGE(F54,C54)*(B54-E54)*86400+AVERAGE(C54,F55)*(E55-B54)*86400+AVERAGE(F55,C55)*(B55-E55)*86400+AVERAGE(C55,F56)*(E56-B55)*86400+AVERAGE(F56,C56)*(B56-E56)*86400+AVERAGE(C56,F57)*(E57-B56)*86400+AVERAGE(F57,C57)*(B57-E57)*86400+AVERAGE(C57,F58)*(E58-B57)*86400+AVERAGE(F58,C58)*(B58-E58)*86400+AVERAGE(C58,F59)*(E59-B58)*86400+AVERAGE(F59,C59)*(B59-E59)*86400+AVERAGE(C59,F60)*(E60-B59)*86400</f>
        <v>2588399.9998487066</v>
      </c>
      <c r="AP40" s="20">
        <v>2588400</v>
      </c>
      <c r="AQ40" s="20">
        <v>2588400</v>
      </c>
    </row>
    <row r="41" spans="1:43" x14ac:dyDescent="0.25">
      <c r="A41" s="31"/>
      <c r="B41" s="13">
        <f t="shared" si="16"/>
        <v>45689.215277777766</v>
      </c>
      <c r="C41" s="15">
        <v>104</v>
      </c>
      <c r="E41" s="13">
        <f t="shared" si="17"/>
        <v>45689.208333333321</v>
      </c>
      <c r="F41" s="15">
        <f t="shared" si="14"/>
        <v>103.83333333330422</v>
      </c>
      <c r="G41" s="15">
        <v>103.83329999999999</v>
      </c>
      <c r="H41" s="15">
        <v>103.83329999999999</v>
      </c>
      <c r="J41" s="13">
        <f t="shared" si="18"/>
        <v>45689.208333333321</v>
      </c>
      <c r="K41" s="15">
        <f t="shared" si="19"/>
        <v>1</v>
      </c>
      <c r="L41" s="15">
        <v>206.83330000000001</v>
      </c>
      <c r="M41" s="15">
        <v>103.33329999999999</v>
      </c>
      <c r="O41" s="13">
        <f t="shared" si="20"/>
        <v>45689.208333333321</v>
      </c>
      <c r="P41" s="15">
        <f t="shared" si="21"/>
        <v>103.33333332728942</v>
      </c>
      <c r="Q41" s="15">
        <v>103.33329999999999</v>
      </c>
      <c r="R41" s="15">
        <v>103.33329999999999</v>
      </c>
      <c r="T41" s="13">
        <f t="shared" si="22"/>
        <v>45689.208333333321</v>
      </c>
      <c r="U41" s="20">
        <f t="shared" si="23"/>
        <v>371999.99997824192</v>
      </c>
      <c r="V41" s="20">
        <v>372000</v>
      </c>
      <c r="W41" s="20">
        <v>372000</v>
      </c>
      <c r="Y41" s="13">
        <f t="shared" si="24"/>
        <v>45690.25</v>
      </c>
      <c r="Z41" s="15">
        <f>F66</f>
        <v>128.83333333330424</v>
      </c>
      <c r="AA41" s="15">
        <v>128.83330000000001</v>
      </c>
      <c r="AB41" s="15">
        <v>128.83330000000001</v>
      </c>
      <c r="AD41" s="13">
        <f t="shared" si="25"/>
        <v>45690.25</v>
      </c>
      <c r="AE41" s="15">
        <f>AB41-AB40</f>
        <v>6.0000000000000142</v>
      </c>
      <c r="AF41" s="15">
        <v>881.83330000000001</v>
      </c>
      <c r="AG41" s="15">
        <v>755</v>
      </c>
      <c r="AI41" s="13">
        <f t="shared" si="26"/>
        <v>45690.25</v>
      </c>
      <c r="AJ41" s="15">
        <f t="shared" si="15"/>
        <v>125.83333332597977</v>
      </c>
      <c r="AK41" s="15">
        <v>125.83329999999999</v>
      </c>
      <c r="AL41" s="15">
        <v>125.83329999999999</v>
      </c>
      <c r="AN41" s="13">
        <f t="shared" si="27"/>
        <v>45690.25</v>
      </c>
      <c r="AO41" s="20">
        <f>AVERAGE(F60,C60)*(B60-E60)*86400+AVERAGE(C60,F61)*(E61-B60)*86400+AVERAGE(F61,C61)*(B61-E61)*86400+AVERAGE(C61,F62)*(E62-B61)*86400+AVERAGE(F62,C62)*(B62-E62)*86400+AVERAGE(C62,F63)*(E63-B62)*86400+AVERAGE(F63,C63)*(B63-E63)*86400+AVERAGE(C63,F64)*(E64-B63)*86400+AVERAGE(F64,C64)*(B64-E64)*86400+AVERAGE(C64,F65)*(E65-B64)*86400+AVERAGE(F65,C65)*(B65-E65)*86400+AVERAGE(C65,F66)*(E66-B65)*86400</f>
        <v>2717999.9998411629</v>
      </c>
      <c r="AP41" s="20">
        <v>2718000</v>
      </c>
      <c r="AQ41" s="20">
        <v>2718000</v>
      </c>
    </row>
    <row r="42" spans="1:43" x14ac:dyDescent="0.25">
      <c r="A42" s="31"/>
      <c r="B42" s="13">
        <f t="shared" si="16"/>
        <v>45689.256944444431</v>
      </c>
      <c r="C42" s="15">
        <v>105</v>
      </c>
      <c r="E42" s="13">
        <f t="shared" si="17"/>
        <v>45689.249999999985</v>
      </c>
      <c r="F42" s="15">
        <f t="shared" si="14"/>
        <v>104.83333333330422</v>
      </c>
      <c r="G42" s="15">
        <v>104.83329999999999</v>
      </c>
      <c r="H42" s="15">
        <v>104.83329999999999</v>
      </c>
      <c r="J42" s="13">
        <f t="shared" si="18"/>
        <v>45689.249999999985</v>
      </c>
      <c r="K42" s="15">
        <f t="shared" si="19"/>
        <v>1</v>
      </c>
      <c r="L42" s="15">
        <v>208.83330000000001</v>
      </c>
      <c r="M42" s="15">
        <v>104.33329999999999</v>
      </c>
      <c r="O42" s="13">
        <f t="shared" si="20"/>
        <v>45689.249999999985</v>
      </c>
      <c r="P42" s="15">
        <f t="shared" si="21"/>
        <v>104.33333332723122</v>
      </c>
      <c r="Q42" s="15">
        <v>104.33329999999999</v>
      </c>
      <c r="R42" s="15">
        <v>104.33329999999999</v>
      </c>
      <c r="T42" s="13">
        <f t="shared" si="22"/>
        <v>45689.249999999985</v>
      </c>
      <c r="U42" s="20">
        <f t="shared" si="23"/>
        <v>375599.99997803237</v>
      </c>
      <c r="V42" s="20">
        <v>375600</v>
      </c>
      <c r="W42" s="20">
        <v>375600</v>
      </c>
      <c r="Z42" s="14"/>
      <c r="AA42" s="14"/>
      <c r="AB42" s="14"/>
      <c r="AE42" s="14"/>
      <c r="AF42" s="14"/>
      <c r="AG42" s="14"/>
      <c r="AJ42" s="14"/>
      <c r="AK42" s="14"/>
      <c r="AL42" s="14"/>
    </row>
    <row r="43" spans="1:43" x14ac:dyDescent="0.25">
      <c r="A43" s="31"/>
      <c r="B43" s="13">
        <f t="shared" si="16"/>
        <v>45689.298611111095</v>
      </c>
      <c r="C43" s="15">
        <v>106</v>
      </c>
      <c r="E43" s="13">
        <f t="shared" si="17"/>
        <v>45689.29166666665</v>
      </c>
      <c r="F43" s="15">
        <f t="shared" si="14"/>
        <v>105.83333333330422</v>
      </c>
      <c r="G43" s="15">
        <v>105.83329999999999</v>
      </c>
      <c r="H43" s="15">
        <v>105.83329999999999</v>
      </c>
      <c r="J43" s="13">
        <f t="shared" si="18"/>
        <v>45689.29166666665</v>
      </c>
      <c r="K43" s="15">
        <f t="shared" si="19"/>
        <v>1</v>
      </c>
      <c r="L43" s="15">
        <v>210.83330000000001</v>
      </c>
      <c r="M43" s="15">
        <v>105.33329999999999</v>
      </c>
      <c r="O43" s="13">
        <f t="shared" si="20"/>
        <v>45689.29166666665</v>
      </c>
      <c r="P43" s="15">
        <f t="shared" si="21"/>
        <v>105.33333332717301</v>
      </c>
      <c r="Q43" s="15">
        <v>105.33329999999999</v>
      </c>
      <c r="R43" s="15">
        <v>105.33329999999999</v>
      </c>
      <c r="T43" s="13">
        <f t="shared" si="22"/>
        <v>45689.29166666665</v>
      </c>
      <c r="U43" s="20">
        <f t="shared" si="23"/>
        <v>379199.99997782282</v>
      </c>
      <c r="V43" s="20">
        <v>379200</v>
      </c>
      <c r="W43" s="20">
        <v>379200</v>
      </c>
      <c r="Z43" s="14"/>
      <c r="AA43" s="14"/>
      <c r="AB43" s="14"/>
      <c r="AE43" s="14"/>
      <c r="AF43" s="14"/>
      <c r="AG43" s="14"/>
      <c r="AJ43" s="14"/>
      <c r="AK43" s="14"/>
      <c r="AL43" s="14"/>
    </row>
    <row r="44" spans="1:43" x14ac:dyDescent="0.25">
      <c r="A44" s="31"/>
      <c r="B44" s="13">
        <f t="shared" si="16"/>
        <v>45689.340277777759</v>
      </c>
      <c r="C44" s="15">
        <v>107</v>
      </c>
      <c r="E44" s="13">
        <f t="shared" si="17"/>
        <v>45689.333333333314</v>
      </c>
      <c r="F44" s="15">
        <f t="shared" si="14"/>
        <v>106.83333333330422</v>
      </c>
      <c r="G44" s="15">
        <v>106.83329999999999</v>
      </c>
      <c r="H44" s="15">
        <v>106.83329999999999</v>
      </c>
      <c r="J44" s="13">
        <f t="shared" si="18"/>
        <v>45689.333333333314</v>
      </c>
      <c r="K44" s="15">
        <f t="shared" si="19"/>
        <v>1</v>
      </c>
      <c r="L44" s="15">
        <v>212.83330000000001</v>
      </c>
      <c r="M44" s="15">
        <v>106.33329999999999</v>
      </c>
      <c r="O44" s="13">
        <f t="shared" si="20"/>
        <v>45689.333333333314</v>
      </c>
      <c r="P44" s="15">
        <f t="shared" si="21"/>
        <v>106.3333333271148</v>
      </c>
      <c r="Q44" s="15">
        <v>106.33329999999999</v>
      </c>
      <c r="R44" s="15">
        <v>106.33329999999999</v>
      </c>
      <c r="T44" s="13">
        <f t="shared" si="22"/>
        <v>45689.333333333314</v>
      </c>
      <c r="U44" s="20">
        <f t="shared" si="23"/>
        <v>382799.99997761328</v>
      </c>
      <c r="V44" s="20">
        <v>382800</v>
      </c>
      <c r="W44" s="20">
        <v>382800</v>
      </c>
      <c r="Z44" s="14"/>
      <c r="AA44" s="14"/>
      <c r="AB44" s="14"/>
      <c r="AE44" s="14"/>
      <c r="AF44" s="14"/>
      <c r="AG44" s="14"/>
      <c r="AJ44" s="14"/>
      <c r="AK44" s="14"/>
      <c r="AL44" s="14"/>
    </row>
    <row r="45" spans="1:43" x14ac:dyDescent="0.25">
      <c r="A45" s="31"/>
      <c r="B45" s="13">
        <f t="shared" si="16"/>
        <v>45689.381944444423</v>
      </c>
      <c r="C45" s="15">
        <v>108</v>
      </c>
      <c r="E45" s="13">
        <f t="shared" si="17"/>
        <v>45689.374999999978</v>
      </c>
      <c r="F45" s="15">
        <f t="shared" si="14"/>
        <v>107.83333333330422</v>
      </c>
      <c r="G45" s="15">
        <v>107.83329999999999</v>
      </c>
      <c r="H45" s="15">
        <v>107.83329999999999</v>
      </c>
      <c r="J45" s="13">
        <f t="shared" si="18"/>
        <v>45689.374999999978</v>
      </c>
      <c r="K45" s="15">
        <f t="shared" si="19"/>
        <v>1</v>
      </c>
      <c r="L45" s="15">
        <v>214.83330000000001</v>
      </c>
      <c r="M45" s="15">
        <v>107.33329999999999</v>
      </c>
      <c r="O45" s="13">
        <f t="shared" si="20"/>
        <v>45689.374999999978</v>
      </c>
      <c r="P45" s="15">
        <f t="shared" si="21"/>
        <v>107.33333332705659</v>
      </c>
      <c r="Q45" s="15">
        <v>107.33329999999999</v>
      </c>
      <c r="R45" s="15">
        <v>107.33329999999999</v>
      </c>
      <c r="T45" s="13">
        <f t="shared" si="22"/>
        <v>45689.374999999978</v>
      </c>
      <c r="U45" s="20">
        <f t="shared" si="23"/>
        <v>386399.99997740373</v>
      </c>
      <c r="V45" s="20">
        <v>386400</v>
      </c>
      <c r="W45" s="20">
        <v>386400</v>
      </c>
      <c r="Z45" s="14"/>
      <c r="AA45" s="14"/>
      <c r="AB45" s="14"/>
      <c r="AE45" s="14"/>
      <c r="AF45" s="14"/>
      <c r="AG45" s="14"/>
      <c r="AJ45" s="14"/>
      <c r="AK45" s="14"/>
      <c r="AL45" s="14"/>
    </row>
    <row r="46" spans="1:43" x14ac:dyDescent="0.25">
      <c r="A46" s="31"/>
      <c r="B46" s="13">
        <f t="shared" si="16"/>
        <v>45689.423611111088</v>
      </c>
      <c r="C46" s="15">
        <v>109</v>
      </c>
      <c r="E46" s="13">
        <f t="shared" si="17"/>
        <v>45689.416666666642</v>
      </c>
      <c r="F46" s="15">
        <f t="shared" si="14"/>
        <v>108.83333333330422</v>
      </c>
      <c r="G46" s="15">
        <v>108.83329999999999</v>
      </c>
      <c r="H46" s="15">
        <v>108.83329999999999</v>
      </c>
      <c r="J46" s="13">
        <f t="shared" si="18"/>
        <v>45689.416666666642</v>
      </c>
      <c r="K46" s="15">
        <f t="shared" si="19"/>
        <v>1</v>
      </c>
      <c r="L46" s="15">
        <v>216.83330000000001</v>
      </c>
      <c r="M46" s="15">
        <v>108.33329999999999</v>
      </c>
      <c r="O46" s="13">
        <f t="shared" si="20"/>
        <v>45689.416666666642</v>
      </c>
      <c r="P46" s="15">
        <f t="shared" si="21"/>
        <v>108.33333332699839</v>
      </c>
      <c r="Q46" s="15">
        <v>108.33329999999999</v>
      </c>
      <c r="R46" s="15">
        <v>108.33329999999999</v>
      </c>
      <c r="T46" s="13">
        <f t="shared" si="22"/>
        <v>45689.416666666642</v>
      </c>
      <c r="U46" s="20">
        <f t="shared" si="23"/>
        <v>389999.99997719418</v>
      </c>
      <c r="V46" s="20">
        <v>390000</v>
      </c>
      <c r="W46" s="20">
        <v>390000</v>
      </c>
      <c r="Z46" s="14"/>
      <c r="AA46" s="14"/>
      <c r="AB46" s="14"/>
      <c r="AE46" s="14"/>
      <c r="AF46" s="14"/>
      <c r="AG46" s="14"/>
      <c r="AJ46" s="14"/>
      <c r="AK46" s="14"/>
      <c r="AL46" s="14"/>
    </row>
    <row r="47" spans="1:43" x14ac:dyDescent="0.25">
      <c r="A47" s="31"/>
      <c r="B47" s="13">
        <f t="shared" si="16"/>
        <v>45689.465277777752</v>
      </c>
      <c r="C47" s="15">
        <v>110</v>
      </c>
      <c r="E47" s="13">
        <f t="shared" si="17"/>
        <v>45689.458333333307</v>
      </c>
      <c r="F47" s="15">
        <f t="shared" si="14"/>
        <v>109.83333333330422</v>
      </c>
      <c r="G47" s="15">
        <v>109.83329999999999</v>
      </c>
      <c r="H47" s="15">
        <v>109.83329999999999</v>
      </c>
      <c r="J47" s="13">
        <f t="shared" si="18"/>
        <v>45689.458333333307</v>
      </c>
      <c r="K47" s="15">
        <f t="shared" si="19"/>
        <v>1</v>
      </c>
      <c r="L47" s="15">
        <v>218.83330000000001</v>
      </c>
      <c r="M47" s="15">
        <v>109.33329999999999</v>
      </c>
      <c r="O47" s="13">
        <f t="shared" si="20"/>
        <v>45689.458333333307</v>
      </c>
      <c r="P47" s="15">
        <f t="shared" si="21"/>
        <v>109.33333332694018</v>
      </c>
      <c r="Q47" s="15">
        <v>109.33329999999999</v>
      </c>
      <c r="R47" s="15">
        <v>109.33329999999999</v>
      </c>
      <c r="T47" s="13">
        <f t="shared" si="22"/>
        <v>45689.458333333307</v>
      </c>
      <c r="U47" s="20">
        <f t="shared" si="23"/>
        <v>393599.99997698463</v>
      </c>
      <c r="V47" s="20">
        <v>393600</v>
      </c>
      <c r="W47" s="20">
        <v>393600</v>
      </c>
      <c r="Z47" s="14"/>
      <c r="AA47" s="14"/>
      <c r="AB47" s="14"/>
      <c r="AE47" s="14"/>
      <c r="AF47" s="14"/>
      <c r="AG47" s="14"/>
      <c r="AJ47" s="14"/>
      <c r="AK47" s="14"/>
      <c r="AL47" s="14"/>
    </row>
    <row r="48" spans="1:43" x14ac:dyDescent="0.25">
      <c r="A48" s="31"/>
      <c r="B48" s="13">
        <f t="shared" si="16"/>
        <v>45689.506944444416</v>
      </c>
      <c r="C48" s="15">
        <v>111</v>
      </c>
      <c r="E48" s="13">
        <f t="shared" si="17"/>
        <v>45689.499999999971</v>
      </c>
      <c r="F48" s="15">
        <f t="shared" si="14"/>
        <v>110.83333333330422</v>
      </c>
      <c r="G48" s="15">
        <v>110.83329999999999</v>
      </c>
      <c r="H48" s="15">
        <v>110.83329999999999</v>
      </c>
      <c r="J48" s="13">
        <f t="shared" si="18"/>
        <v>45689.499999999971</v>
      </c>
      <c r="K48" s="15">
        <f t="shared" si="19"/>
        <v>1</v>
      </c>
      <c r="L48" s="15">
        <v>220.83330000000001</v>
      </c>
      <c r="M48" s="15">
        <v>110.33329999999999</v>
      </c>
      <c r="O48" s="13">
        <f t="shared" si="20"/>
        <v>45689.499999999971</v>
      </c>
      <c r="P48" s="15">
        <f t="shared" si="21"/>
        <v>110.33333332688197</v>
      </c>
      <c r="Q48" s="15">
        <v>110.33329999999999</v>
      </c>
      <c r="R48" s="15">
        <v>110.33329999999999</v>
      </c>
      <c r="T48" s="13">
        <f t="shared" si="22"/>
        <v>45689.499999999971</v>
      </c>
      <c r="U48" s="20">
        <f t="shared" si="23"/>
        <v>397199.99997677509</v>
      </c>
      <c r="V48" s="20">
        <v>397200</v>
      </c>
      <c r="W48" s="20">
        <v>397200</v>
      </c>
      <c r="Z48" s="14"/>
      <c r="AA48" s="14"/>
      <c r="AB48" s="14"/>
      <c r="AE48" s="14"/>
      <c r="AF48" s="14"/>
      <c r="AG48" s="14"/>
      <c r="AJ48" s="14"/>
      <c r="AK48" s="14"/>
      <c r="AL48" s="14"/>
    </row>
    <row r="49" spans="1:38" x14ac:dyDescent="0.25">
      <c r="A49" s="31"/>
      <c r="B49" s="13">
        <f t="shared" si="16"/>
        <v>45689.54861111108</v>
      </c>
      <c r="C49" s="15">
        <v>112</v>
      </c>
      <c r="E49" s="13">
        <f t="shared" si="17"/>
        <v>45689.541666666635</v>
      </c>
      <c r="F49" s="15">
        <f t="shared" si="14"/>
        <v>111.83333333330422</v>
      </c>
      <c r="G49" s="15">
        <v>111.83329999999999</v>
      </c>
      <c r="H49" s="15">
        <v>111.83329999999999</v>
      </c>
      <c r="J49" s="13">
        <f t="shared" si="18"/>
        <v>45689.541666666635</v>
      </c>
      <c r="K49" s="15">
        <f t="shared" si="19"/>
        <v>1</v>
      </c>
      <c r="L49" s="15">
        <v>222.83330000000001</v>
      </c>
      <c r="M49" s="15">
        <v>111.33329999999999</v>
      </c>
      <c r="O49" s="13">
        <f t="shared" si="20"/>
        <v>45689.541666666635</v>
      </c>
      <c r="P49" s="15">
        <f t="shared" si="21"/>
        <v>111.33333332682376</v>
      </c>
      <c r="Q49" s="15">
        <v>111.33329999999999</v>
      </c>
      <c r="R49" s="15">
        <v>111.33329999999999</v>
      </c>
      <c r="T49" s="13">
        <f t="shared" si="22"/>
        <v>45689.541666666635</v>
      </c>
      <c r="U49" s="20">
        <f t="shared" si="23"/>
        <v>400799.99997656554</v>
      </c>
      <c r="V49" s="20">
        <v>400800</v>
      </c>
      <c r="W49" s="20">
        <v>400800</v>
      </c>
      <c r="Z49" s="14"/>
      <c r="AA49" s="14"/>
      <c r="AB49" s="14"/>
      <c r="AE49" s="14"/>
      <c r="AF49" s="14"/>
      <c r="AG49" s="14"/>
      <c r="AJ49" s="14"/>
      <c r="AK49" s="14"/>
      <c r="AL49" s="14"/>
    </row>
    <row r="50" spans="1:38" x14ac:dyDescent="0.25">
      <c r="A50" s="31"/>
      <c r="B50" s="13">
        <f t="shared" si="16"/>
        <v>45689.590277777745</v>
      </c>
      <c r="C50" s="15">
        <v>113</v>
      </c>
      <c r="E50" s="13">
        <f t="shared" si="17"/>
        <v>45689.583333333299</v>
      </c>
      <c r="F50" s="15">
        <f t="shared" si="14"/>
        <v>112.83333333330422</v>
      </c>
      <c r="G50" s="15">
        <v>112.83329999999999</v>
      </c>
      <c r="H50" s="15">
        <v>112.83329999999999</v>
      </c>
      <c r="J50" s="13">
        <f t="shared" si="18"/>
        <v>45689.583333333299</v>
      </c>
      <c r="K50" s="15">
        <f t="shared" si="19"/>
        <v>1</v>
      </c>
      <c r="L50" s="15">
        <v>224.83330000000001</v>
      </c>
      <c r="M50" s="15">
        <v>112.33329999999999</v>
      </c>
      <c r="O50" s="13">
        <f t="shared" si="20"/>
        <v>45689.583333333299</v>
      </c>
      <c r="P50" s="15">
        <f t="shared" si="21"/>
        <v>112.33333332676555</v>
      </c>
      <c r="Q50" s="15">
        <v>112.33329999999999</v>
      </c>
      <c r="R50" s="15">
        <v>112.33329999999999</v>
      </c>
      <c r="T50" s="13">
        <f t="shared" si="22"/>
        <v>45689.583333333299</v>
      </c>
      <c r="U50" s="20">
        <f t="shared" si="23"/>
        <v>404399.99997635599</v>
      </c>
      <c r="V50" s="20">
        <v>404400</v>
      </c>
      <c r="W50" s="20">
        <v>404400</v>
      </c>
      <c r="Z50" s="14"/>
      <c r="AA50" s="14"/>
      <c r="AB50" s="14"/>
      <c r="AE50" s="14"/>
      <c r="AF50" s="14"/>
      <c r="AG50" s="14"/>
      <c r="AJ50" s="14"/>
      <c r="AK50" s="14"/>
      <c r="AL50" s="14"/>
    </row>
    <row r="51" spans="1:38" x14ac:dyDescent="0.25">
      <c r="A51" s="31"/>
      <c r="B51" s="13">
        <f t="shared" si="16"/>
        <v>45689.631944444409</v>
      </c>
      <c r="C51" s="15">
        <v>114</v>
      </c>
      <c r="E51" s="13">
        <f t="shared" si="17"/>
        <v>45689.624999999964</v>
      </c>
      <c r="F51" s="15">
        <f t="shared" si="14"/>
        <v>113.83333333330422</v>
      </c>
      <c r="G51" s="15">
        <v>113.83329999999999</v>
      </c>
      <c r="H51" s="15">
        <v>113.83329999999999</v>
      </c>
      <c r="J51" s="13">
        <f t="shared" si="18"/>
        <v>45689.624999999964</v>
      </c>
      <c r="K51" s="15">
        <f t="shared" si="19"/>
        <v>1</v>
      </c>
      <c r="L51" s="15">
        <v>226.83330000000001</v>
      </c>
      <c r="M51" s="15">
        <v>113.33329999999999</v>
      </c>
      <c r="O51" s="13">
        <f t="shared" si="20"/>
        <v>45689.624999999964</v>
      </c>
      <c r="P51" s="15">
        <f t="shared" si="21"/>
        <v>113.33333332670735</v>
      </c>
      <c r="Q51" s="15">
        <v>113.33329999999999</v>
      </c>
      <c r="R51" s="15">
        <v>113.33329999999999</v>
      </c>
      <c r="T51" s="13">
        <f t="shared" si="22"/>
        <v>45689.624999999964</v>
      </c>
      <c r="U51" s="20">
        <f t="shared" si="23"/>
        <v>407999.99997614644</v>
      </c>
      <c r="V51" s="20">
        <v>408000</v>
      </c>
      <c r="W51" s="20">
        <v>408000</v>
      </c>
      <c r="Z51" s="14"/>
      <c r="AA51" s="14"/>
      <c r="AB51" s="14"/>
      <c r="AE51" s="14"/>
      <c r="AF51" s="14"/>
      <c r="AG51" s="14"/>
      <c r="AJ51" s="14"/>
      <c r="AK51" s="14"/>
      <c r="AL51" s="14"/>
    </row>
    <row r="52" spans="1:38" x14ac:dyDescent="0.25">
      <c r="A52" s="31"/>
      <c r="B52" s="13">
        <f t="shared" si="16"/>
        <v>45689.673611111073</v>
      </c>
      <c r="C52" s="15">
        <v>115</v>
      </c>
      <c r="E52" s="13">
        <f t="shared" si="17"/>
        <v>45689.666666666628</v>
      </c>
      <c r="F52" s="15">
        <f t="shared" si="14"/>
        <v>114.83333333330422</v>
      </c>
      <c r="G52" s="15">
        <v>114.83329999999999</v>
      </c>
      <c r="H52" s="15">
        <v>114.83329999999999</v>
      </c>
      <c r="J52" s="13">
        <f t="shared" si="18"/>
        <v>45689.666666666628</v>
      </c>
      <c r="K52" s="15">
        <f t="shared" si="19"/>
        <v>1</v>
      </c>
      <c r="L52" s="15">
        <v>228.83330000000001</v>
      </c>
      <c r="M52" s="15">
        <v>114.33329999999999</v>
      </c>
      <c r="O52" s="13">
        <f t="shared" si="20"/>
        <v>45689.666666666628</v>
      </c>
      <c r="P52" s="15">
        <f t="shared" si="21"/>
        <v>114.33333332664914</v>
      </c>
      <c r="Q52" s="15">
        <v>114.33329999999999</v>
      </c>
      <c r="R52" s="15">
        <v>114.33329999999999</v>
      </c>
      <c r="T52" s="13">
        <f t="shared" si="22"/>
        <v>45689.666666666628</v>
      </c>
      <c r="U52" s="20">
        <f t="shared" si="23"/>
        <v>411599.99997593689</v>
      </c>
      <c r="V52" s="20">
        <v>411600</v>
      </c>
      <c r="W52" s="20">
        <v>411600</v>
      </c>
      <c r="Z52" s="14"/>
      <c r="AA52" s="14"/>
      <c r="AB52" s="14"/>
      <c r="AE52" s="14"/>
      <c r="AF52" s="14"/>
      <c r="AG52" s="14"/>
      <c r="AJ52" s="14"/>
      <c r="AK52" s="14"/>
      <c r="AL52" s="14"/>
    </row>
    <row r="53" spans="1:38" x14ac:dyDescent="0.25">
      <c r="A53" s="31"/>
      <c r="B53" s="13">
        <f t="shared" si="16"/>
        <v>45689.715277777737</v>
      </c>
      <c r="C53" s="15">
        <v>116</v>
      </c>
      <c r="E53" s="13">
        <f t="shared" si="17"/>
        <v>45689.708333333292</v>
      </c>
      <c r="F53" s="15">
        <f t="shared" si="14"/>
        <v>115.83333333330422</v>
      </c>
      <c r="G53" s="15">
        <v>115.83329999999999</v>
      </c>
      <c r="H53" s="15">
        <v>115.83329999999999</v>
      </c>
      <c r="J53" s="13">
        <f t="shared" si="18"/>
        <v>45689.708333333292</v>
      </c>
      <c r="K53" s="15">
        <f t="shared" si="19"/>
        <v>1</v>
      </c>
      <c r="L53" s="15">
        <v>230.83330000000001</v>
      </c>
      <c r="M53" s="15">
        <v>115.33329999999999</v>
      </c>
      <c r="O53" s="13">
        <f t="shared" si="20"/>
        <v>45689.708333333292</v>
      </c>
      <c r="P53" s="15">
        <f t="shared" si="21"/>
        <v>115.33333332659095</v>
      </c>
      <c r="Q53" s="15">
        <v>115.33329999999999</v>
      </c>
      <c r="R53" s="15">
        <v>115.33329999999999</v>
      </c>
      <c r="T53" s="13">
        <f t="shared" si="22"/>
        <v>45689.708333333292</v>
      </c>
      <c r="U53" s="20">
        <f t="shared" si="23"/>
        <v>415199.99997572741</v>
      </c>
      <c r="V53" s="20">
        <v>415200</v>
      </c>
      <c r="W53" s="20">
        <v>415200</v>
      </c>
      <c r="Z53" s="14"/>
      <c r="AA53" s="14"/>
      <c r="AB53" s="14"/>
      <c r="AE53" s="14"/>
      <c r="AF53" s="14"/>
      <c r="AG53" s="14"/>
      <c r="AJ53" s="14"/>
      <c r="AK53" s="14"/>
      <c r="AL53" s="14"/>
    </row>
    <row r="54" spans="1:38" x14ac:dyDescent="0.25">
      <c r="A54" s="31"/>
      <c r="B54" s="13">
        <f t="shared" si="16"/>
        <v>45689.756944444402</v>
      </c>
      <c r="C54" s="15">
        <v>117</v>
      </c>
      <c r="E54" s="13">
        <f t="shared" si="17"/>
        <v>45689.749999999956</v>
      </c>
      <c r="F54" s="15">
        <f t="shared" si="14"/>
        <v>116.83333333330422</v>
      </c>
      <c r="G54" s="15">
        <v>116.83329999999999</v>
      </c>
      <c r="H54" s="15">
        <v>116.83329999999999</v>
      </c>
      <c r="J54" s="13">
        <f t="shared" si="18"/>
        <v>45689.749999999956</v>
      </c>
      <c r="K54" s="15">
        <f t="shared" si="19"/>
        <v>1</v>
      </c>
      <c r="L54" s="15">
        <v>232.83330000000001</v>
      </c>
      <c r="M54" s="15">
        <v>116.33329999999999</v>
      </c>
      <c r="O54" s="13">
        <f t="shared" si="20"/>
        <v>45689.749999999956</v>
      </c>
      <c r="P54" s="15">
        <f t="shared" si="21"/>
        <v>116.33333332653274</v>
      </c>
      <c r="Q54" s="15">
        <v>116.33329999999999</v>
      </c>
      <c r="R54" s="15">
        <v>116.33329999999999</v>
      </c>
      <c r="T54" s="13">
        <f t="shared" si="22"/>
        <v>45689.749999999956</v>
      </c>
      <c r="U54" s="20">
        <f t="shared" si="23"/>
        <v>418799.99997551786</v>
      </c>
      <c r="V54" s="20">
        <v>418800</v>
      </c>
      <c r="W54" s="20">
        <v>418800</v>
      </c>
      <c r="Z54" s="14"/>
      <c r="AA54" s="14"/>
      <c r="AB54" s="14"/>
      <c r="AE54" s="14"/>
      <c r="AF54" s="14"/>
      <c r="AG54" s="14"/>
      <c r="AJ54" s="14"/>
      <c r="AK54" s="14"/>
      <c r="AL54" s="14"/>
    </row>
    <row r="55" spans="1:38" x14ac:dyDescent="0.25">
      <c r="A55" s="31"/>
      <c r="B55" s="13">
        <f t="shared" si="16"/>
        <v>45689.798611111066</v>
      </c>
      <c r="C55" s="15">
        <v>118</v>
      </c>
      <c r="E55" s="13">
        <f t="shared" si="17"/>
        <v>45689.791666666621</v>
      </c>
      <c r="F55" s="15">
        <f t="shared" si="14"/>
        <v>117.83333333330422</v>
      </c>
      <c r="G55" s="15">
        <v>117.83329999999999</v>
      </c>
      <c r="H55" s="15">
        <v>117.83329999999999</v>
      </c>
      <c r="J55" s="13">
        <f t="shared" si="18"/>
        <v>45689.791666666621</v>
      </c>
      <c r="K55" s="15">
        <f t="shared" si="19"/>
        <v>1</v>
      </c>
      <c r="L55" s="15">
        <v>234.83330000000001</v>
      </c>
      <c r="M55" s="15">
        <v>117.33329999999999</v>
      </c>
      <c r="O55" s="13">
        <f t="shared" si="20"/>
        <v>45689.791666666621</v>
      </c>
      <c r="P55" s="15">
        <f t="shared" si="21"/>
        <v>117.33333332647453</v>
      </c>
      <c r="Q55" s="15">
        <v>117.33329999999999</v>
      </c>
      <c r="R55" s="15">
        <v>117.33329999999999</v>
      </c>
      <c r="T55" s="13">
        <f t="shared" si="22"/>
        <v>45689.791666666621</v>
      </c>
      <c r="U55" s="20">
        <f t="shared" si="23"/>
        <v>422399.99997530831</v>
      </c>
      <c r="V55" s="20">
        <v>422400</v>
      </c>
      <c r="W55" s="20">
        <v>422400</v>
      </c>
      <c r="Z55" s="14"/>
      <c r="AA55" s="14"/>
      <c r="AB55" s="14"/>
      <c r="AE55" s="14"/>
      <c r="AF55" s="14"/>
      <c r="AG55" s="14"/>
      <c r="AJ55" s="14"/>
      <c r="AK55" s="14"/>
      <c r="AL55" s="14"/>
    </row>
    <row r="56" spans="1:38" x14ac:dyDescent="0.25">
      <c r="A56" s="31"/>
      <c r="B56" s="13">
        <f t="shared" si="16"/>
        <v>45689.84027777773</v>
      </c>
      <c r="C56" s="15">
        <v>119</v>
      </c>
      <c r="E56" s="13">
        <f t="shared" si="17"/>
        <v>45689.833333333285</v>
      </c>
      <c r="F56" s="15">
        <f t="shared" si="14"/>
        <v>118.83333333330422</v>
      </c>
      <c r="G56" s="15">
        <v>118.83329999999999</v>
      </c>
      <c r="H56" s="15">
        <v>118.83329999999999</v>
      </c>
      <c r="J56" s="13">
        <f t="shared" si="18"/>
        <v>45689.833333333285</v>
      </c>
      <c r="K56" s="15">
        <f t="shared" si="19"/>
        <v>1</v>
      </c>
      <c r="L56" s="15">
        <v>236.83330000000001</v>
      </c>
      <c r="M56" s="15">
        <v>118.33329999999999</v>
      </c>
      <c r="O56" s="13">
        <f t="shared" si="20"/>
        <v>45689.833333333285</v>
      </c>
      <c r="P56" s="15">
        <f t="shared" si="21"/>
        <v>118.33333332641632</v>
      </c>
      <c r="Q56" s="15">
        <v>118.3334</v>
      </c>
      <c r="R56" s="15">
        <v>118.33329999999999</v>
      </c>
      <c r="T56" s="13">
        <f t="shared" si="22"/>
        <v>45689.833333333285</v>
      </c>
      <c r="U56" s="20">
        <f t="shared" si="23"/>
        <v>425999.99997509876</v>
      </c>
      <c r="V56" s="20">
        <v>426000</v>
      </c>
      <c r="W56" s="20">
        <v>426000</v>
      </c>
      <c r="Z56" s="14"/>
      <c r="AA56" s="14"/>
      <c r="AB56" s="14"/>
      <c r="AE56" s="14"/>
      <c r="AF56" s="14"/>
      <c r="AG56" s="14"/>
      <c r="AJ56" s="14"/>
      <c r="AK56" s="14"/>
      <c r="AL56" s="14"/>
    </row>
    <row r="57" spans="1:38" x14ac:dyDescent="0.25">
      <c r="A57" s="31"/>
      <c r="B57" s="13">
        <f t="shared" si="16"/>
        <v>45689.881944444394</v>
      </c>
      <c r="C57" s="15">
        <v>120</v>
      </c>
      <c r="E57" s="13">
        <f t="shared" si="17"/>
        <v>45689.874999999949</v>
      </c>
      <c r="F57" s="15">
        <f t="shared" si="14"/>
        <v>119.83333333330422</v>
      </c>
      <c r="G57" s="15">
        <v>119.83329999999999</v>
      </c>
      <c r="H57" s="15">
        <v>119.83329999999999</v>
      </c>
      <c r="J57" s="13">
        <f t="shared" si="18"/>
        <v>45689.874999999949</v>
      </c>
      <c r="K57" s="15">
        <f t="shared" si="19"/>
        <v>1</v>
      </c>
      <c r="L57" s="15">
        <v>238.83330000000001</v>
      </c>
      <c r="M57" s="15">
        <v>119.33329999999999</v>
      </c>
      <c r="O57" s="13">
        <f t="shared" si="20"/>
        <v>45689.874999999949</v>
      </c>
      <c r="P57" s="15">
        <f t="shared" si="21"/>
        <v>119.33333332635812</v>
      </c>
      <c r="Q57" s="15">
        <v>119.33329999999999</v>
      </c>
      <c r="R57" s="15">
        <v>119.33329999999999</v>
      </c>
      <c r="T57" s="13">
        <f t="shared" si="22"/>
        <v>45689.874999999949</v>
      </c>
      <c r="U57" s="20">
        <f t="shared" si="23"/>
        <v>429599.99997488922</v>
      </c>
      <c r="V57" s="20">
        <v>429600</v>
      </c>
      <c r="W57" s="20">
        <v>429600</v>
      </c>
      <c r="Z57" s="14"/>
      <c r="AA57" s="14"/>
      <c r="AB57" s="14"/>
      <c r="AE57" s="14"/>
      <c r="AF57" s="14"/>
      <c r="AG57" s="14"/>
      <c r="AJ57" s="14"/>
      <c r="AK57" s="14"/>
      <c r="AL57" s="14"/>
    </row>
    <row r="58" spans="1:38" x14ac:dyDescent="0.25">
      <c r="A58" s="31"/>
      <c r="B58" s="13">
        <f t="shared" si="16"/>
        <v>45689.923611111059</v>
      </c>
      <c r="C58" s="15">
        <v>121</v>
      </c>
      <c r="E58" s="13">
        <f t="shared" si="17"/>
        <v>45689.916666666613</v>
      </c>
      <c r="F58" s="15">
        <f t="shared" si="14"/>
        <v>120.83333333330422</v>
      </c>
      <c r="G58" s="15">
        <v>120.83329999999999</v>
      </c>
      <c r="H58" s="15">
        <v>120.83329999999999</v>
      </c>
      <c r="J58" s="13">
        <f t="shared" si="18"/>
        <v>45689.916666666613</v>
      </c>
      <c r="K58" s="15">
        <f t="shared" si="19"/>
        <v>1</v>
      </c>
      <c r="L58" s="15">
        <v>240.83330000000001</v>
      </c>
      <c r="M58" s="15">
        <v>120.33329999999999</v>
      </c>
      <c r="O58" s="13">
        <f t="shared" si="20"/>
        <v>45689.916666666613</v>
      </c>
      <c r="P58" s="15">
        <f t="shared" si="21"/>
        <v>120.33333332629991</v>
      </c>
      <c r="Q58" s="15">
        <v>120.33329999999999</v>
      </c>
      <c r="R58" s="15">
        <v>120.33329999999999</v>
      </c>
      <c r="T58" s="13">
        <f t="shared" si="22"/>
        <v>45689.916666666613</v>
      </c>
      <c r="U58" s="20">
        <f t="shared" si="23"/>
        <v>433199.99997467967</v>
      </c>
      <c r="V58" s="20">
        <v>433200</v>
      </c>
      <c r="W58" s="20">
        <v>433200</v>
      </c>
      <c r="Z58" s="14"/>
      <c r="AA58" s="14"/>
      <c r="AB58" s="14"/>
      <c r="AE58" s="14"/>
      <c r="AF58" s="14"/>
      <c r="AG58" s="14"/>
      <c r="AJ58" s="14"/>
      <c r="AK58" s="14"/>
      <c r="AL58" s="14"/>
    </row>
    <row r="59" spans="1:38" x14ac:dyDescent="0.25">
      <c r="A59" s="31"/>
      <c r="B59" s="13">
        <f t="shared" si="16"/>
        <v>45689.965277777723</v>
      </c>
      <c r="C59" s="15">
        <v>122</v>
      </c>
      <c r="E59" s="13">
        <f t="shared" si="17"/>
        <v>45689.958333333278</v>
      </c>
      <c r="F59" s="15">
        <f t="shared" si="14"/>
        <v>121.83333333330422</v>
      </c>
      <c r="G59" s="15">
        <v>121.83329999999999</v>
      </c>
      <c r="H59" s="15">
        <v>121.83329999999999</v>
      </c>
      <c r="J59" s="13">
        <f t="shared" si="18"/>
        <v>45689.958333333278</v>
      </c>
      <c r="K59" s="15">
        <f t="shared" si="19"/>
        <v>1</v>
      </c>
      <c r="L59" s="15">
        <v>242.83330000000001</v>
      </c>
      <c r="M59" s="15">
        <v>121.33329999999999</v>
      </c>
      <c r="O59" s="13">
        <f t="shared" si="20"/>
        <v>45689.958333333278</v>
      </c>
      <c r="P59" s="15">
        <f t="shared" si="21"/>
        <v>121.3333333262417</v>
      </c>
      <c r="Q59" s="15">
        <v>121.33329999999999</v>
      </c>
      <c r="R59" s="15">
        <v>121.33329999999999</v>
      </c>
      <c r="T59" s="13">
        <f t="shared" si="22"/>
        <v>45689.958333333278</v>
      </c>
      <c r="U59" s="20">
        <f t="shared" si="23"/>
        <v>436799.99997447012</v>
      </c>
      <c r="V59" s="20">
        <v>436800</v>
      </c>
      <c r="W59" s="20">
        <v>436800</v>
      </c>
      <c r="Z59" s="14"/>
      <c r="AA59" s="14"/>
      <c r="AB59" s="14"/>
      <c r="AE59" s="14"/>
      <c r="AF59" s="14"/>
      <c r="AG59" s="14"/>
      <c r="AJ59" s="14"/>
      <c r="AK59" s="14"/>
      <c r="AL59" s="14"/>
    </row>
    <row r="60" spans="1:38" x14ac:dyDescent="0.25">
      <c r="A60" s="31"/>
      <c r="B60" s="13">
        <f t="shared" si="16"/>
        <v>45690.006944444387</v>
      </c>
      <c r="C60" s="15">
        <v>123</v>
      </c>
      <c r="E60" s="13">
        <f t="shared" si="17"/>
        <v>45689.999999999942</v>
      </c>
      <c r="F60" s="15">
        <f t="shared" si="14"/>
        <v>122.83333333330422</v>
      </c>
      <c r="G60" s="15">
        <v>122.83329999999999</v>
      </c>
      <c r="H60" s="15">
        <v>122.83329999999999</v>
      </c>
      <c r="J60" s="13">
        <f t="shared" si="18"/>
        <v>45689.999999999942</v>
      </c>
      <c r="K60" s="15">
        <f t="shared" si="19"/>
        <v>1</v>
      </c>
      <c r="L60" s="15">
        <v>244.83330000000001</v>
      </c>
      <c r="M60" s="15">
        <v>122.33329999999999</v>
      </c>
      <c r="O60" s="13">
        <f t="shared" si="20"/>
        <v>45689.999999999942</v>
      </c>
      <c r="P60" s="15">
        <f t="shared" si="21"/>
        <v>122.33333332618349</v>
      </c>
      <c r="Q60" s="15">
        <v>122.33329999999999</v>
      </c>
      <c r="R60" s="15">
        <v>122.33329999999999</v>
      </c>
      <c r="T60" s="13">
        <f t="shared" si="22"/>
        <v>45689.999999999942</v>
      </c>
      <c r="U60" s="20">
        <f t="shared" si="23"/>
        <v>440399.99997426057</v>
      </c>
      <c r="V60" s="20">
        <v>440400</v>
      </c>
      <c r="W60" s="20">
        <v>440400</v>
      </c>
      <c r="Z60" s="14"/>
      <c r="AA60" s="14"/>
      <c r="AB60" s="14"/>
      <c r="AE60" s="14"/>
      <c r="AF60" s="14"/>
      <c r="AG60" s="14"/>
      <c r="AJ60" s="14"/>
      <c r="AK60" s="14"/>
      <c r="AL60" s="14"/>
    </row>
    <row r="61" spans="1:38" x14ac:dyDescent="0.25">
      <c r="A61" s="31"/>
      <c r="B61" s="13">
        <f t="shared" si="16"/>
        <v>45690.048611111051</v>
      </c>
      <c r="C61" s="15">
        <v>124</v>
      </c>
      <c r="E61" s="13">
        <f t="shared" si="17"/>
        <v>45690.041666666606</v>
      </c>
      <c r="F61" s="15">
        <f t="shared" si="14"/>
        <v>123.83333333330422</v>
      </c>
      <c r="G61" s="15">
        <v>123.83329999999999</v>
      </c>
      <c r="H61" s="15">
        <v>123.83329999999999</v>
      </c>
      <c r="J61" s="13">
        <f t="shared" si="18"/>
        <v>45690.041666666606</v>
      </c>
      <c r="K61" s="15">
        <f t="shared" si="19"/>
        <v>1</v>
      </c>
      <c r="L61" s="15">
        <v>246.83330000000001</v>
      </c>
      <c r="M61" s="15">
        <v>123.33329999999999</v>
      </c>
      <c r="O61" s="13">
        <f t="shared" si="20"/>
        <v>45690.041666666606</v>
      </c>
      <c r="P61" s="15">
        <f t="shared" si="21"/>
        <v>123.33333332612528</v>
      </c>
      <c r="Q61" s="15">
        <v>123.33329999999999</v>
      </c>
      <c r="R61" s="15">
        <v>123.33329999999999</v>
      </c>
      <c r="T61" s="13">
        <f t="shared" si="22"/>
        <v>45690.041666666606</v>
      </c>
      <c r="U61" s="20">
        <f t="shared" si="23"/>
        <v>443999.99997405102</v>
      </c>
      <c r="V61" s="20">
        <v>444000</v>
      </c>
      <c r="W61" s="20">
        <v>444000</v>
      </c>
      <c r="Z61" s="14"/>
      <c r="AA61" s="14"/>
      <c r="AB61" s="14"/>
      <c r="AE61" s="14"/>
      <c r="AF61" s="14"/>
      <c r="AG61" s="14"/>
      <c r="AJ61" s="14"/>
      <c r="AK61" s="14"/>
      <c r="AL61" s="14"/>
    </row>
    <row r="62" spans="1:38" x14ac:dyDescent="0.25">
      <c r="A62" s="31"/>
      <c r="B62" s="13">
        <f t="shared" si="16"/>
        <v>45690.090277777716</v>
      </c>
      <c r="C62" s="15">
        <v>125</v>
      </c>
      <c r="E62" s="13">
        <f t="shared" si="17"/>
        <v>45690.08333333327</v>
      </c>
      <c r="F62" s="15">
        <f t="shared" si="14"/>
        <v>124.83333333330422</v>
      </c>
      <c r="G62" s="15">
        <v>124.83329999999999</v>
      </c>
      <c r="H62" s="15">
        <v>124.83329999999999</v>
      </c>
      <c r="J62" s="13">
        <f t="shared" si="18"/>
        <v>45690.08333333327</v>
      </c>
      <c r="K62" s="15">
        <f t="shared" si="19"/>
        <v>1</v>
      </c>
      <c r="L62" s="15">
        <v>248.83330000000001</v>
      </c>
      <c r="M62" s="15">
        <v>124.33329999999999</v>
      </c>
      <c r="O62" s="13">
        <f t="shared" si="20"/>
        <v>45690.08333333327</v>
      </c>
      <c r="P62" s="15">
        <f t="shared" si="21"/>
        <v>124.33333332606708</v>
      </c>
      <c r="Q62" s="15">
        <v>124.33329999999999</v>
      </c>
      <c r="R62" s="15">
        <v>124.33329999999999</v>
      </c>
      <c r="T62" s="13">
        <f t="shared" si="22"/>
        <v>45690.08333333327</v>
      </c>
      <c r="U62" s="20">
        <f t="shared" si="23"/>
        <v>447599.99997384148</v>
      </c>
      <c r="V62" s="20">
        <v>447600</v>
      </c>
      <c r="W62" s="20">
        <v>447600</v>
      </c>
      <c r="Z62" s="14"/>
      <c r="AA62" s="14"/>
      <c r="AB62" s="14"/>
      <c r="AE62" s="14"/>
      <c r="AF62" s="14"/>
      <c r="AG62" s="14"/>
      <c r="AJ62" s="14"/>
      <c r="AK62" s="14"/>
      <c r="AL62" s="14"/>
    </row>
    <row r="63" spans="1:38" x14ac:dyDescent="0.25">
      <c r="A63" s="31"/>
      <c r="B63" s="13">
        <f t="shared" si="16"/>
        <v>45690.13194444438</v>
      </c>
      <c r="C63" s="15">
        <v>126</v>
      </c>
      <c r="E63" s="13">
        <f t="shared" si="17"/>
        <v>45690.124999999935</v>
      </c>
      <c r="F63" s="15">
        <f t="shared" si="14"/>
        <v>125.83333333330422</v>
      </c>
      <c r="G63" s="15">
        <v>125.83329999999999</v>
      </c>
      <c r="H63" s="15">
        <v>125.83329999999999</v>
      </c>
      <c r="J63" s="13">
        <f t="shared" si="18"/>
        <v>45690.124999999935</v>
      </c>
      <c r="K63" s="15">
        <f t="shared" si="19"/>
        <v>1</v>
      </c>
      <c r="L63" s="15">
        <v>250.83330000000001</v>
      </c>
      <c r="M63" s="15">
        <v>125.33329999999999</v>
      </c>
      <c r="O63" s="13">
        <f t="shared" si="20"/>
        <v>45690.124999999935</v>
      </c>
      <c r="P63" s="15">
        <f t="shared" si="21"/>
        <v>125.33333332600887</v>
      </c>
      <c r="Q63" s="15">
        <v>125.33329999999999</v>
      </c>
      <c r="R63" s="15">
        <v>125.33329999999999</v>
      </c>
      <c r="T63" s="13">
        <f t="shared" si="22"/>
        <v>45690.124999999935</v>
      </c>
      <c r="U63" s="20">
        <f t="shared" si="23"/>
        <v>451199.99997363193</v>
      </c>
      <c r="V63" s="20">
        <v>451200</v>
      </c>
      <c r="W63" s="20">
        <v>451200</v>
      </c>
      <c r="Z63" s="14"/>
      <c r="AA63" s="14"/>
      <c r="AB63" s="14"/>
      <c r="AE63" s="14"/>
      <c r="AF63" s="14"/>
      <c r="AG63" s="14"/>
      <c r="AJ63" s="14"/>
      <c r="AK63" s="14"/>
      <c r="AL63" s="14"/>
    </row>
    <row r="64" spans="1:38" x14ac:dyDescent="0.25">
      <c r="A64" s="31"/>
      <c r="B64" s="13">
        <f t="shared" si="16"/>
        <v>45690.173611111044</v>
      </c>
      <c r="C64" s="15">
        <v>127</v>
      </c>
      <c r="E64" s="13">
        <f t="shared" si="17"/>
        <v>45690.166666666599</v>
      </c>
      <c r="F64" s="15">
        <f t="shared" si="14"/>
        <v>126.83333333330422</v>
      </c>
      <c r="G64" s="15">
        <v>126.83329999999999</v>
      </c>
      <c r="H64" s="15">
        <v>126.83329999999999</v>
      </c>
      <c r="J64" s="13">
        <f t="shared" si="18"/>
        <v>45690.166666666599</v>
      </c>
      <c r="K64" s="15">
        <f t="shared" si="19"/>
        <v>1</v>
      </c>
      <c r="L64" s="15">
        <v>252.83330000000001</v>
      </c>
      <c r="M64" s="15">
        <v>126.33329999999999</v>
      </c>
      <c r="O64" s="13">
        <f t="shared" si="20"/>
        <v>45690.166666666599</v>
      </c>
      <c r="P64" s="15">
        <f t="shared" si="21"/>
        <v>126.33333332595066</v>
      </c>
      <c r="Q64" s="15">
        <v>126.33329999999999</v>
      </c>
      <c r="R64" s="15">
        <v>126.33329999999999</v>
      </c>
      <c r="T64" s="13">
        <f t="shared" si="22"/>
        <v>45690.166666666599</v>
      </c>
      <c r="U64" s="20">
        <f t="shared" si="23"/>
        <v>454799.99997342238</v>
      </c>
      <c r="V64" s="20">
        <v>454800</v>
      </c>
      <c r="W64" s="20">
        <v>454800</v>
      </c>
      <c r="Z64" s="14"/>
      <c r="AA64" s="14"/>
      <c r="AB64" s="14"/>
      <c r="AE64" s="14"/>
      <c r="AF64" s="14"/>
      <c r="AG64" s="14"/>
      <c r="AJ64" s="14"/>
      <c r="AK64" s="14"/>
      <c r="AL64" s="14"/>
    </row>
    <row r="65" spans="1:43" x14ac:dyDescent="0.25">
      <c r="A65" s="31"/>
      <c r="B65" s="13">
        <f t="shared" si="16"/>
        <v>45690.215277777708</v>
      </c>
      <c r="C65" s="15">
        <v>128</v>
      </c>
      <c r="E65" s="13">
        <f t="shared" si="17"/>
        <v>45690.208333333263</v>
      </c>
      <c r="F65" s="15">
        <f t="shared" si="14"/>
        <v>127.83333333330422</v>
      </c>
      <c r="G65" s="15">
        <v>127.83329999999999</v>
      </c>
      <c r="H65" s="15">
        <v>127.83329999999999</v>
      </c>
      <c r="J65" s="13">
        <f t="shared" si="18"/>
        <v>45690.208333333263</v>
      </c>
      <c r="K65" s="15">
        <f t="shared" si="19"/>
        <v>1</v>
      </c>
      <c r="L65" s="15">
        <v>254.83330000000001</v>
      </c>
      <c r="M65" s="15">
        <v>127.33329999999999</v>
      </c>
      <c r="O65" s="13">
        <f t="shared" si="20"/>
        <v>45690.208333333263</v>
      </c>
      <c r="P65" s="15">
        <f t="shared" si="21"/>
        <v>127.33333332589245</v>
      </c>
      <c r="Q65" s="15">
        <v>127.33329999999999</v>
      </c>
      <c r="R65" s="15">
        <v>127.33329999999999</v>
      </c>
      <c r="T65" s="13">
        <f t="shared" si="22"/>
        <v>45690.208333333263</v>
      </c>
      <c r="U65" s="20">
        <f t="shared" si="23"/>
        <v>458399.99997321283</v>
      </c>
      <c r="V65" s="20">
        <v>458400</v>
      </c>
      <c r="W65" s="20">
        <v>458400</v>
      </c>
      <c r="Z65" s="14"/>
      <c r="AA65" s="14"/>
      <c r="AB65" s="14"/>
      <c r="AE65" s="14"/>
      <c r="AF65" s="14"/>
      <c r="AG65" s="14"/>
      <c r="AJ65" s="14"/>
      <c r="AK65" s="14"/>
      <c r="AL65" s="14"/>
    </row>
    <row r="66" spans="1:43" x14ac:dyDescent="0.25">
      <c r="A66" s="31"/>
      <c r="B66" s="13">
        <f t="shared" si="16"/>
        <v>45690.256944444372</v>
      </c>
      <c r="C66" s="15">
        <v>129</v>
      </c>
      <c r="E66" s="13">
        <f t="shared" si="17"/>
        <v>45690.249999999927</v>
      </c>
      <c r="F66" s="15">
        <f t="shared" si="14"/>
        <v>128.83333333330424</v>
      </c>
      <c r="G66" s="15">
        <v>128.83330000000001</v>
      </c>
      <c r="H66" s="15">
        <v>128.83330000000001</v>
      </c>
      <c r="J66" s="13">
        <f t="shared" si="18"/>
        <v>45690.249999999927</v>
      </c>
      <c r="K66" s="15">
        <f t="shared" si="19"/>
        <v>1.0000000000000142</v>
      </c>
      <c r="L66" s="15">
        <v>256.83330000000001</v>
      </c>
      <c r="M66" s="15">
        <v>128.33330000000001</v>
      </c>
      <c r="O66" s="13">
        <f t="shared" si="20"/>
        <v>45690.249999999927</v>
      </c>
      <c r="P66" s="15">
        <f t="shared" si="21"/>
        <v>128.33333332583427</v>
      </c>
      <c r="Q66" s="15">
        <v>128.33330000000001</v>
      </c>
      <c r="R66" s="15">
        <v>128.33330000000001</v>
      </c>
      <c r="T66" s="13">
        <f t="shared" si="22"/>
        <v>45690.249999999927</v>
      </c>
      <c r="U66" s="20">
        <f t="shared" si="23"/>
        <v>461999.99997300335</v>
      </c>
      <c r="V66" s="20">
        <v>462000</v>
      </c>
      <c r="W66" s="20">
        <v>462000</v>
      </c>
      <c r="Z66" s="14"/>
      <c r="AA66" s="14"/>
      <c r="AB66" s="14"/>
      <c r="AE66" s="14"/>
      <c r="AF66" s="14"/>
      <c r="AG66" s="14"/>
      <c r="AJ66" s="14"/>
      <c r="AK66" s="14"/>
      <c r="AL66" s="14"/>
    </row>
    <row r="67" spans="1:43" x14ac:dyDescent="0.25">
      <c r="C67" s="14"/>
      <c r="E67" s="30" t="s">
        <v>12</v>
      </c>
      <c r="F67" s="30"/>
      <c r="G67" s="30"/>
      <c r="H67" s="30"/>
      <c r="I67" s="30"/>
      <c r="J67" s="30"/>
      <c r="K67" s="30"/>
      <c r="L67" s="30"/>
      <c r="M67" s="30"/>
      <c r="N67" s="30"/>
      <c r="O67" s="30"/>
      <c r="P67" s="30"/>
      <c r="Q67" s="30"/>
      <c r="R67" s="30"/>
      <c r="S67" s="30"/>
      <c r="T67" s="30"/>
      <c r="U67" s="30"/>
      <c r="V67" s="30"/>
      <c r="W67" s="30"/>
      <c r="Y67" s="30" t="s">
        <v>13</v>
      </c>
      <c r="Z67" s="30"/>
      <c r="AA67" s="30"/>
      <c r="AB67" s="30"/>
      <c r="AC67" s="30"/>
      <c r="AD67" s="30"/>
      <c r="AE67" s="30"/>
      <c r="AF67" s="30"/>
      <c r="AG67" s="30"/>
      <c r="AH67" s="30"/>
      <c r="AI67" s="30"/>
      <c r="AJ67" s="30"/>
      <c r="AK67" s="30"/>
      <c r="AL67" s="30"/>
      <c r="AM67" s="30"/>
      <c r="AN67" s="30"/>
      <c r="AO67" s="30"/>
      <c r="AP67" s="30"/>
      <c r="AQ67" s="30"/>
    </row>
    <row r="68" spans="1:43" x14ac:dyDescent="0.25">
      <c r="B68" s="30" t="s">
        <v>7</v>
      </c>
      <c r="C68" s="30"/>
      <c r="D68" s="17"/>
      <c r="F68" s="30" t="s">
        <v>3</v>
      </c>
      <c r="G68" s="30"/>
      <c r="H68" s="30"/>
      <c r="K68" s="30" t="s">
        <v>1</v>
      </c>
      <c r="L68" s="30"/>
      <c r="M68" s="30"/>
      <c r="P68" s="30" t="s">
        <v>0</v>
      </c>
      <c r="Q68" s="30"/>
      <c r="R68" s="30"/>
      <c r="U68" s="32" t="s">
        <v>2</v>
      </c>
      <c r="V68" s="32"/>
      <c r="W68" s="32"/>
      <c r="Z68" s="30" t="s">
        <v>3</v>
      </c>
      <c r="AA68" s="30"/>
      <c r="AB68" s="30"/>
      <c r="AC68" s="17"/>
      <c r="AE68" s="30" t="s">
        <v>1</v>
      </c>
      <c r="AF68" s="30"/>
      <c r="AG68" s="30"/>
      <c r="AH68" s="17"/>
      <c r="AJ68" s="30" t="s">
        <v>0</v>
      </c>
      <c r="AK68" s="30"/>
      <c r="AL68" s="30"/>
      <c r="AO68" s="32" t="s">
        <v>2</v>
      </c>
      <c r="AP68" s="32"/>
      <c r="AQ68" s="32"/>
    </row>
    <row r="69" spans="1:43" x14ac:dyDescent="0.25">
      <c r="B69" s="17"/>
      <c r="C69" s="17"/>
      <c r="D69" s="17"/>
      <c r="E69" s="17"/>
      <c r="F69" s="2" t="s">
        <v>14</v>
      </c>
      <c r="G69" s="2" t="s">
        <v>6</v>
      </c>
      <c r="H69" s="2" t="s">
        <v>15</v>
      </c>
      <c r="J69" s="17"/>
      <c r="K69" s="2" t="s">
        <v>14</v>
      </c>
      <c r="L69" s="2" t="s">
        <v>6</v>
      </c>
      <c r="M69" s="2" t="s">
        <v>15</v>
      </c>
      <c r="O69" s="17"/>
      <c r="P69" s="2" t="s">
        <v>14</v>
      </c>
      <c r="Q69" s="2" t="s">
        <v>6</v>
      </c>
      <c r="R69" s="2" t="s">
        <v>15</v>
      </c>
      <c r="T69" s="17"/>
      <c r="U69" s="18" t="s">
        <v>14</v>
      </c>
      <c r="V69" s="18" t="s">
        <v>6</v>
      </c>
      <c r="W69" s="18" t="s">
        <v>15</v>
      </c>
      <c r="Y69" s="17"/>
      <c r="Z69" s="2" t="s">
        <v>14</v>
      </c>
      <c r="AA69" s="2" t="s">
        <v>6</v>
      </c>
      <c r="AB69" s="2" t="s">
        <v>15</v>
      </c>
      <c r="AD69" s="17"/>
      <c r="AE69" s="2" t="s">
        <v>14</v>
      </c>
      <c r="AF69" s="2" t="s">
        <v>6</v>
      </c>
      <c r="AG69" s="2" t="s">
        <v>15</v>
      </c>
      <c r="AI69" s="17"/>
      <c r="AJ69" s="2" t="s">
        <v>14</v>
      </c>
      <c r="AK69" s="2" t="s">
        <v>6</v>
      </c>
      <c r="AL69" s="2" t="s">
        <v>15</v>
      </c>
      <c r="AN69" s="17"/>
      <c r="AO69" s="18" t="s">
        <v>14</v>
      </c>
      <c r="AP69" s="18" t="s">
        <v>6</v>
      </c>
      <c r="AQ69" s="18" t="s">
        <v>15</v>
      </c>
    </row>
    <row r="70" spans="1:43" x14ac:dyDescent="0.25">
      <c r="B70" s="13">
        <f>DATE(2025,2,1)+TIME(6,0,0)</f>
        <v>45689.25</v>
      </c>
      <c r="C70" s="16">
        <v>100</v>
      </c>
      <c r="E70" s="13">
        <f>DATE(2025,2,1)+TIME(6,0,0)</f>
        <v>45689.25</v>
      </c>
      <c r="F70" s="15">
        <f>C70</f>
        <v>100</v>
      </c>
      <c r="G70" s="15">
        <v>100</v>
      </c>
      <c r="H70" s="15">
        <v>100</v>
      </c>
      <c r="J70" s="13">
        <f>DATE(2025,2,1)+TIME(6,0,0)</f>
        <v>45689.25</v>
      </c>
      <c r="K70" s="14" t="e">
        <f>U70/21600</f>
        <v>#N/A</v>
      </c>
      <c r="L70" s="15">
        <v>100</v>
      </c>
      <c r="M70" s="15">
        <v>0</v>
      </c>
      <c r="O70" s="13">
        <f>DATE(2025,2,1)+TIME(6,0,0)</f>
        <v>45689.25</v>
      </c>
      <c r="P70" s="15" t="e">
        <f>NA()</f>
        <v>#N/A</v>
      </c>
      <c r="Q70" s="15" t="s">
        <v>16</v>
      </c>
      <c r="R70" s="15" t="s">
        <v>16</v>
      </c>
      <c r="T70" s="13">
        <f>DATE(2025,2,1)+TIME(6,0,0)</f>
        <v>45689.25</v>
      </c>
      <c r="U70" s="20" t="e">
        <f>NA()</f>
        <v>#N/A</v>
      </c>
      <c r="V70" s="20" t="s">
        <v>16</v>
      </c>
      <c r="W70" s="20">
        <v>0</v>
      </c>
      <c r="Y70" s="13">
        <f>DATE(2025,2,1)+TIME(6,0,0)</f>
        <v>45689.25</v>
      </c>
      <c r="Z70" s="15">
        <f>C70</f>
        <v>100</v>
      </c>
      <c r="AA70" s="15">
        <v>100</v>
      </c>
      <c r="AB70" s="15">
        <v>100</v>
      </c>
      <c r="AD70" s="13">
        <f>DATE(2025,2,1)+TIME(6,0,0)</f>
        <v>45689.25</v>
      </c>
      <c r="AE70" s="15" t="e">
        <f>AO70/21600</f>
        <v>#N/A</v>
      </c>
      <c r="AF70" s="15">
        <v>100</v>
      </c>
      <c r="AG70" s="15">
        <v>0</v>
      </c>
      <c r="AI70" s="13">
        <f>DATE(2025,2,1)+TIME(6,0,0)</f>
        <v>45689.25</v>
      </c>
      <c r="AJ70" s="15" t="e">
        <f t="shared" ref="AJ70:AJ73" si="28">AO70/21600</f>
        <v>#N/A</v>
      </c>
      <c r="AK70" s="15" t="s">
        <v>16</v>
      </c>
      <c r="AL70" s="15" t="s">
        <v>16</v>
      </c>
      <c r="AN70" s="13">
        <f>DATE(2025,2,1)+TIME(6,0,0)</f>
        <v>45689.25</v>
      </c>
      <c r="AO70" s="20" t="e">
        <f>NA()</f>
        <v>#N/A</v>
      </c>
      <c r="AP70" s="20" t="s">
        <v>16</v>
      </c>
      <c r="AQ70" s="20">
        <v>0</v>
      </c>
    </row>
    <row r="71" spans="1:43" x14ac:dyDescent="0.25">
      <c r="A71" s="31"/>
      <c r="B71" s="13">
        <f>B70+1/4</f>
        <v>45689.5</v>
      </c>
      <c r="C71" s="15">
        <f>C70+6</f>
        <v>106</v>
      </c>
      <c r="E71" s="13">
        <f t="shared" ref="E71:E94" si="29">E70+1/24</f>
        <v>45689.291666666664</v>
      </c>
      <c r="F71" s="15">
        <f>C70+(C71-C70)*(E71-B70)/(B71-B70)</f>
        <v>100.99999999994179</v>
      </c>
      <c r="G71" s="15">
        <v>101</v>
      </c>
      <c r="H71" s="15">
        <v>101</v>
      </c>
      <c r="J71" s="13">
        <f t="shared" ref="J71:J94" si="30">J70+1/24</f>
        <v>45689.291666666664</v>
      </c>
      <c r="K71" s="15">
        <f t="shared" ref="K71:K94" si="31">H71-H70</f>
        <v>1</v>
      </c>
      <c r="L71" s="15">
        <v>101</v>
      </c>
      <c r="M71" s="15">
        <v>16.75</v>
      </c>
      <c r="O71" s="13">
        <f t="shared" ref="O71:O94" si="32">O70+1/24</f>
        <v>45689.291666666664</v>
      </c>
      <c r="P71" s="15">
        <f>AVERAGE(F70:F71)</f>
        <v>100.4999999999709</v>
      </c>
      <c r="Q71" s="15">
        <v>100.5</v>
      </c>
      <c r="R71" s="15">
        <v>100.5</v>
      </c>
      <c r="T71" s="13">
        <f t="shared" ref="T71:T94" si="33">T70+1/24</f>
        <v>45689.291666666664</v>
      </c>
      <c r="U71" s="20">
        <f>AVERAGE(F70:F71)*(E71-E70)*86400</f>
        <v>361799.99997883569</v>
      </c>
      <c r="V71" s="20">
        <v>361800</v>
      </c>
      <c r="W71" s="20">
        <v>361800</v>
      </c>
      <c r="Y71" s="13">
        <f>Y70+1/4</f>
        <v>45689.5</v>
      </c>
      <c r="Z71" s="15">
        <f>C71</f>
        <v>106</v>
      </c>
      <c r="AA71" s="15">
        <v>106</v>
      </c>
      <c r="AB71" s="15">
        <v>106</v>
      </c>
      <c r="AD71" s="13">
        <f>AD70+1/4</f>
        <v>45689.5</v>
      </c>
      <c r="AE71" s="15">
        <f>AB71-AB70</f>
        <v>6</v>
      </c>
      <c r="AF71" s="15">
        <v>106</v>
      </c>
      <c r="AG71" s="15">
        <v>103</v>
      </c>
      <c r="AI71" s="13">
        <f>AI70+1/4</f>
        <v>45689.5</v>
      </c>
      <c r="AJ71" s="15">
        <f t="shared" si="28"/>
        <v>103</v>
      </c>
      <c r="AK71" s="15">
        <v>103</v>
      </c>
      <c r="AL71" s="15">
        <v>103</v>
      </c>
      <c r="AN71" s="13">
        <f>AN70+1/4</f>
        <v>45689.5</v>
      </c>
      <c r="AO71" s="20">
        <f>AVERAGE(C70:C71)*(B71-B70)*86400</f>
        <v>2224800</v>
      </c>
      <c r="AP71" s="20">
        <v>2224800</v>
      </c>
      <c r="AQ71" s="20">
        <v>2224800</v>
      </c>
    </row>
    <row r="72" spans="1:43" x14ac:dyDescent="0.25">
      <c r="A72" s="31"/>
      <c r="B72" s="13">
        <f t="shared" ref="B72:B74" si="34">B71+1/4</f>
        <v>45689.75</v>
      </c>
      <c r="C72" s="15">
        <f t="shared" ref="C72:C74" si="35">C71+6</f>
        <v>112</v>
      </c>
      <c r="E72" s="13">
        <f t="shared" si="29"/>
        <v>45689.333333333328</v>
      </c>
      <c r="F72" s="15">
        <f>C70+(C71-C70)*(E72-B70)/(B71-B70)</f>
        <v>101.99999999988358</v>
      </c>
      <c r="G72" s="15">
        <v>102</v>
      </c>
      <c r="H72" s="15">
        <v>102</v>
      </c>
      <c r="J72" s="13">
        <f t="shared" si="30"/>
        <v>45689.333333333328</v>
      </c>
      <c r="K72" s="15">
        <f t="shared" si="31"/>
        <v>1</v>
      </c>
      <c r="L72" s="15">
        <v>102</v>
      </c>
      <c r="M72" s="15">
        <v>16.916699999999999</v>
      </c>
      <c r="O72" s="13">
        <f t="shared" si="32"/>
        <v>45689.333333333328</v>
      </c>
      <c r="P72" s="15">
        <f t="shared" ref="P72:P94" si="36">AVERAGE(F71:F72)</f>
        <v>101.49999999991269</v>
      </c>
      <c r="Q72" s="15">
        <v>101.5</v>
      </c>
      <c r="R72" s="15">
        <v>101.5</v>
      </c>
      <c r="T72" s="13">
        <f t="shared" si="33"/>
        <v>45689.333333333328</v>
      </c>
      <c r="U72" s="20">
        <f t="shared" ref="U72:U94" si="37">AVERAGE(F71:F72)*(E72-E71)*86400</f>
        <v>365399.9999784166</v>
      </c>
      <c r="V72" s="20">
        <v>365400</v>
      </c>
      <c r="W72" s="20">
        <v>365400</v>
      </c>
      <c r="Y72" s="13">
        <f t="shared" ref="Y72:Y74" si="38">Y71+1/4</f>
        <v>45689.75</v>
      </c>
      <c r="Z72" s="15">
        <f>C72</f>
        <v>112</v>
      </c>
      <c r="AA72" s="15">
        <v>112</v>
      </c>
      <c r="AB72" s="15">
        <v>112</v>
      </c>
      <c r="AD72" s="13">
        <f t="shared" ref="AD72:AD74" si="39">AD71+1/4</f>
        <v>45689.75</v>
      </c>
      <c r="AE72" s="15">
        <f>AB72-AB71</f>
        <v>6</v>
      </c>
      <c r="AF72" s="15">
        <v>112</v>
      </c>
      <c r="AG72" s="15">
        <v>109</v>
      </c>
      <c r="AI72" s="13">
        <f t="shared" ref="AI72:AI74" si="40">AI71+1/4</f>
        <v>45689.75</v>
      </c>
      <c r="AJ72" s="15">
        <f t="shared" si="28"/>
        <v>109</v>
      </c>
      <c r="AK72" s="15">
        <v>109</v>
      </c>
      <c r="AL72" s="15">
        <v>109</v>
      </c>
      <c r="AN72" s="13">
        <f t="shared" ref="AN72:AN74" si="41">AN71+1/4</f>
        <v>45689.75</v>
      </c>
      <c r="AO72" s="20">
        <f>AVERAGE(C71:C72)*(B72-B71)*86400</f>
        <v>2354400</v>
      </c>
      <c r="AP72" s="20">
        <v>2354400</v>
      </c>
      <c r="AQ72" s="20">
        <v>2354400</v>
      </c>
    </row>
    <row r="73" spans="1:43" x14ac:dyDescent="0.25">
      <c r="A73" s="31"/>
      <c r="B73" s="13">
        <f t="shared" si="34"/>
        <v>45690</v>
      </c>
      <c r="C73" s="15">
        <f t="shared" si="35"/>
        <v>118</v>
      </c>
      <c r="E73" s="13">
        <f t="shared" si="29"/>
        <v>45689.374999999993</v>
      </c>
      <c r="F73" s="15">
        <f>C70+(C71-C70)*(E73-B70)/(B71-B70)</f>
        <v>102.99999999982538</v>
      </c>
      <c r="G73" s="15">
        <v>103</v>
      </c>
      <c r="H73" s="15">
        <v>103</v>
      </c>
      <c r="J73" s="13">
        <f t="shared" si="30"/>
        <v>45689.374999999993</v>
      </c>
      <c r="K73" s="15">
        <f t="shared" si="31"/>
        <v>1</v>
      </c>
      <c r="L73" s="15">
        <v>103</v>
      </c>
      <c r="M73" s="15">
        <v>17.083300000000001</v>
      </c>
      <c r="O73" s="13">
        <f t="shared" si="32"/>
        <v>45689.374999999993</v>
      </c>
      <c r="P73" s="15">
        <f t="shared" si="36"/>
        <v>102.49999999985448</v>
      </c>
      <c r="Q73" s="15">
        <v>102.5</v>
      </c>
      <c r="R73" s="15">
        <v>102.5</v>
      </c>
      <c r="T73" s="13">
        <f t="shared" si="33"/>
        <v>45689.374999999993</v>
      </c>
      <c r="U73" s="20">
        <f t="shared" si="37"/>
        <v>368999.9999779975</v>
      </c>
      <c r="V73" s="20">
        <v>369000</v>
      </c>
      <c r="W73" s="20">
        <v>369000</v>
      </c>
      <c r="Y73" s="13">
        <f t="shared" si="38"/>
        <v>45690</v>
      </c>
      <c r="Z73" s="15">
        <f>C73</f>
        <v>118</v>
      </c>
      <c r="AA73" s="15">
        <v>118</v>
      </c>
      <c r="AB73" s="15">
        <v>118</v>
      </c>
      <c r="AD73" s="13">
        <f t="shared" si="39"/>
        <v>45690</v>
      </c>
      <c r="AE73" s="15">
        <f>AB73-AB72</f>
        <v>6</v>
      </c>
      <c r="AF73" s="15">
        <v>118</v>
      </c>
      <c r="AG73" s="15">
        <v>115</v>
      </c>
      <c r="AI73" s="13">
        <f t="shared" si="40"/>
        <v>45690</v>
      </c>
      <c r="AJ73" s="15">
        <f t="shared" si="28"/>
        <v>115</v>
      </c>
      <c r="AK73" s="15">
        <v>115</v>
      </c>
      <c r="AL73" s="15">
        <v>115</v>
      </c>
      <c r="AN73" s="13">
        <f t="shared" si="41"/>
        <v>45690</v>
      </c>
      <c r="AO73" s="20">
        <f>AVERAGE(C72:C73)*(B73-B72)*86400</f>
        <v>2484000</v>
      </c>
      <c r="AP73" s="20">
        <v>2484000</v>
      </c>
      <c r="AQ73" s="20">
        <v>2484000</v>
      </c>
    </row>
    <row r="74" spans="1:43" x14ac:dyDescent="0.25">
      <c r="A74" s="31"/>
      <c r="B74" s="13">
        <f t="shared" si="34"/>
        <v>45690.25</v>
      </c>
      <c r="C74" s="15">
        <f t="shared" si="35"/>
        <v>124</v>
      </c>
      <c r="E74" s="13">
        <f t="shared" si="29"/>
        <v>45689.416666666657</v>
      </c>
      <c r="F74" s="15">
        <f>C70+(C71-C70)*(E74-B70)/(B71-B70)</f>
        <v>103.99999999976717</v>
      </c>
      <c r="G74" s="15">
        <v>104</v>
      </c>
      <c r="H74" s="15">
        <v>104</v>
      </c>
      <c r="J74" s="13">
        <f t="shared" si="30"/>
        <v>45689.416666666657</v>
      </c>
      <c r="K74" s="15">
        <f t="shared" si="31"/>
        <v>1</v>
      </c>
      <c r="L74" s="15">
        <v>104</v>
      </c>
      <c r="M74" s="15">
        <v>17.25</v>
      </c>
      <c r="O74" s="13">
        <f t="shared" si="32"/>
        <v>45689.416666666657</v>
      </c>
      <c r="P74" s="15">
        <f t="shared" si="36"/>
        <v>103.49999999979627</v>
      </c>
      <c r="Q74" s="15">
        <v>103.5</v>
      </c>
      <c r="R74" s="15">
        <v>103.5</v>
      </c>
      <c r="T74" s="13">
        <f t="shared" si="33"/>
        <v>45689.416666666657</v>
      </c>
      <c r="U74" s="20">
        <f t="shared" si="37"/>
        <v>372599.99997757841</v>
      </c>
      <c r="V74" s="20">
        <v>372600</v>
      </c>
      <c r="W74" s="20">
        <v>372600</v>
      </c>
      <c r="Y74" s="13">
        <f t="shared" si="38"/>
        <v>45690.25</v>
      </c>
      <c r="Z74" s="15">
        <f>C74</f>
        <v>124</v>
      </c>
      <c r="AA74" s="15">
        <v>124</v>
      </c>
      <c r="AB74" s="15">
        <v>124</v>
      </c>
      <c r="AD74" s="13">
        <f t="shared" si="39"/>
        <v>45690.25</v>
      </c>
      <c r="AE74" s="15">
        <f>AB74-AB73</f>
        <v>6</v>
      </c>
      <c r="AF74" s="15">
        <v>124</v>
      </c>
      <c r="AG74" s="15">
        <v>121</v>
      </c>
      <c r="AI74" s="13">
        <f t="shared" si="40"/>
        <v>45690.25</v>
      </c>
      <c r="AJ74" s="15">
        <f>AO74/21600</f>
        <v>121</v>
      </c>
      <c r="AK74" s="15">
        <v>121</v>
      </c>
      <c r="AL74" s="15">
        <v>121</v>
      </c>
      <c r="AN74" s="13">
        <f t="shared" si="41"/>
        <v>45690.25</v>
      </c>
      <c r="AO74" s="20">
        <f>AVERAGE(C73:C74)*(B74-B73)*86400</f>
        <v>2613600</v>
      </c>
      <c r="AP74" s="20">
        <v>2613600</v>
      </c>
      <c r="AQ74" s="20">
        <v>2613600</v>
      </c>
    </row>
    <row r="75" spans="1:43" x14ac:dyDescent="0.25">
      <c r="A75" s="31"/>
      <c r="C75" s="14"/>
      <c r="E75" s="13">
        <f t="shared" si="29"/>
        <v>45689.458333333321</v>
      </c>
      <c r="F75" s="15">
        <f>C70+(C71-C70)*(E75-B70)/(B71-B70)</f>
        <v>104.99999999970896</v>
      </c>
      <c r="G75" s="15">
        <v>105</v>
      </c>
      <c r="H75" s="15">
        <v>105</v>
      </c>
      <c r="J75" s="13">
        <f t="shared" si="30"/>
        <v>45689.458333333321</v>
      </c>
      <c r="K75" s="15">
        <f t="shared" si="31"/>
        <v>1</v>
      </c>
      <c r="L75" s="15">
        <v>105</v>
      </c>
      <c r="M75" s="15">
        <v>17.416699999999999</v>
      </c>
      <c r="O75" s="13">
        <f t="shared" si="32"/>
        <v>45689.458333333321</v>
      </c>
      <c r="P75" s="15">
        <f t="shared" si="36"/>
        <v>104.49999999973807</v>
      </c>
      <c r="Q75" s="15">
        <v>104.5</v>
      </c>
      <c r="R75" s="15">
        <v>104.5</v>
      </c>
      <c r="T75" s="13">
        <f t="shared" si="33"/>
        <v>45689.458333333321</v>
      </c>
      <c r="U75" s="20">
        <f t="shared" si="37"/>
        <v>376199.99997715931</v>
      </c>
      <c r="V75" s="20">
        <v>376200</v>
      </c>
      <c r="W75" s="20">
        <v>376200</v>
      </c>
      <c r="Z75" s="14"/>
      <c r="AA75" s="14"/>
      <c r="AB75" s="14"/>
      <c r="AE75" s="14"/>
      <c r="AF75" s="14"/>
      <c r="AG75" s="14"/>
      <c r="AJ75" s="14"/>
      <c r="AK75" s="14"/>
      <c r="AL75" s="14"/>
    </row>
    <row r="76" spans="1:43" x14ac:dyDescent="0.25">
      <c r="A76" s="31"/>
      <c r="C76" s="14"/>
      <c r="E76" s="13">
        <f t="shared" si="29"/>
        <v>45689.499999999985</v>
      </c>
      <c r="F76" s="15">
        <f>C71</f>
        <v>106</v>
      </c>
      <c r="G76" s="15">
        <v>106</v>
      </c>
      <c r="H76" s="15">
        <v>106</v>
      </c>
      <c r="J76" s="13">
        <f t="shared" si="30"/>
        <v>45689.499999999985</v>
      </c>
      <c r="K76" s="15">
        <f t="shared" si="31"/>
        <v>1</v>
      </c>
      <c r="L76" s="15">
        <v>106</v>
      </c>
      <c r="M76" s="15">
        <v>17.583300000000001</v>
      </c>
      <c r="O76" s="13">
        <f t="shared" si="32"/>
        <v>45689.499999999985</v>
      </c>
      <c r="P76" s="15">
        <f t="shared" si="36"/>
        <v>105.49999999985448</v>
      </c>
      <c r="Q76" s="15">
        <v>105.5</v>
      </c>
      <c r="R76" s="15">
        <v>105.5</v>
      </c>
      <c r="T76" s="13">
        <f t="shared" si="33"/>
        <v>45689.499999999985</v>
      </c>
      <c r="U76" s="20">
        <f t="shared" si="37"/>
        <v>379799.99997736886</v>
      </c>
      <c r="V76" s="20">
        <v>379800</v>
      </c>
      <c r="W76" s="20">
        <v>379800</v>
      </c>
      <c r="Z76" s="14"/>
      <c r="AA76" s="14"/>
      <c r="AB76" s="14"/>
      <c r="AE76" s="14"/>
      <c r="AF76" s="14"/>
      <c r="AG76" s="14"/>
      <c r="AJ76" s="14"/>
      <c r="AK76" s="14"/>
      <c r="AL76" s="14"/>
    </row>
    <row r="77" spans="1:43" x14ac:dyDescent="0.25">
      <c r="A77" s="31"/>
      <c r="C77" s="14"/>
      <c r="E77" s="13">
        <f t="shared" si="29"/>
        <v>45689.54166666665</v>
      </c>
      <c r="F77" s="15">
        <f>C71+(C72-C71)*(E77-B71)/(B72-B71)</f>
        <v>106.99999999959255</v>
      </c>
      <c r="G77" s="15">
        <v>107</v>
      </c>
      <c r="H77" s="15">
        <v>107</v>
      </c>
      <c r="J77" s="13">
        <f t="shared" si="30"/>
        <v>45689.54166666665</v>
      </c>
      <c r="K77" s="15">
        <f t="shared" si="31"/>
        <v>1</v>
      </c>
      <c r="L77" s="15">
        <v>107</v>
      </c>
      <c r="M77" s="15">
        <v>17.75</v>
      </c>
      <c r="O77" s="13">
        <f t="shared" si="32"/>
        <v>45689.54166666665</v>
      </c>
      <c r="P77" s="15">
        <f t="shared" si="36"/>
        <v>106.49999999979627</v>
      </c>
      <c r="Q77" s="15">
        <v>106.5</v>
      </c>
      <c r="R77" s="15">
        <v>106.5</v>
      </c>
      <c r="T77" s="13">
        <f t="shared" si="33"/>
        <v>45689.54166666665</v>
      </c>
      <c r="U77" s="20">
        <f t="shared" si="37"/>
        <v>383399.99997694977</v>
      </c>
      <c r="V77" s="20">
        <v>383400</v>
      </c>
      <c r="W77" s="20">
        <v>383400</v>
      </c>
      <c r="Z77" s="14"/>
      <c r="AA77" s="14"/>
      <c r="AB77" s="14"/>
      <c r="AE77" s="14"/>
      <c r="AF77" s="14"/>
      <c r="AG77" s="14"/>
      <c r="AJ77" s="14"/>
      <c r="AK77" s="14"/>
      <c r="AL77" s="14"/>
    </row>
    <row r="78" spans="1:43" x14ac:dyDescent="0.25">
      <c r="A78" s="31"/>
      <c r="C78" s="14"/>
      <c r="E78" s="13">
        <f t="shared" si="29"/>
        <v>45689.583333333314</v>
      </c>
      <c r="F78" s="15">
        <f>C71+(C72-C71)*(E78-B71)/(B72-B71)</f>
        <v>107.99999999953434</v>
      </c>
      <c r="G78" s="15">
        <v>108</v>
      </c>
      <c r="H78" s="15">
        <v>108</v>
      </c>
      <c r="J78" s="13">
        <f t="shared" si="30"/>
        <v>45689.583333333314</v>
      </c>
      <c r="K78" s="15">
        <f t="shared" si="31"/>
        <v>1</v>
      </c>
      <c r="L78" s="15">
        <v>108</v>
      </c>
      <c r="M78" s="15">
        <v>17.916699999999999</v>
      </c>
      <c r="O78" s="13">
        <f t="shared" si="32"/>
        <v>45689.583333333314</v>
      </c>
      <c r="P78" s="15">
        <f t="shared" si="36"/>
        <v>107.49999999956344</v>
      </c>
      <c r="Q78" s="15">
        <v>107.5</v>
      </c>
      <c r="R78" s="15">
        <v>107.5</v>
      </c>
      <c r="T78" s="13">
        <f t="shared" si="33"/>
        <v>45689.583333333314</v>
      </c>
      <c r="U78" s="20">
        <f t="shared" si="37"/>
        <v>386999.99997590203</v>
      </c>
      <c r="V78" s="20">
        <v>387000</v>
      </c>
      <c r="W78" s="20">
        <v>387000</v>
      </c>
      <c r="Z78" s="14"/>
      <c r="AA78" s="14"/>
      <c r="AB78" s="14"/>
      <c r="AE78" s="14"/>
      <c r="AF78" s="14"/>
      <c r="AG78" s="14"/>
      <c r="AJ78" s="14"/>
      <c r="AK78" s="14"/>
      <c r="AL78" s="14"/>
    </row>
    <row r="79" spans="1:43" x14ac:dyDescent="0.25">
      <c r="A79" s="31"/>
      <c r="C79" s="14"/>
      <c r="E79" s="13">
        <f t="shared" si="29"/>
        <v>45689.624999999978</v>
      </c>
      <c r="F79" s="15">
        <f>C71+(C72-C71)*(E79-B71)/(B72-B71)</f>
        <v>108.99999999947613</v>
      </c>
      <c r="G79" s="15">
        <v>109</v>
      </c>
      <c r="H79" s="15">
        <v>109</v>
      </c>
      <c r="J79" s="13">
        <f t="shared" si="30"/>
        <v>45689.624999999978</v>
      </c>
      <c r="K79" s="15">
        <f t="shared" si="31"/>
        <v>1</v>
      </c>
      <c r="L79" s="15">
        <v>109</v>
      </c>
      <c r="M79" s="15">
        <v>18.083300000000001</v>
      </c>
      <c r="O79" s="13">
        <f t="shared" si="32"/>
        <v>45689.624999999978</v>
      </c>
      <c r="P79" s="15">
        <f t="shared" si="36"/>
        <v>108.49999999950523</v>
      </c>
      <c r="Q79" s="15">
        <v>108.5</v>
      </c>
      <c r="R79" s="15">
        <v>108.5</v>
      </c>
      <c r="T79" s="13">
        <f t="shared" si="33"/>
        <v>45689.624999999978</v>
      </c>
      <c r="U79" s="20">
        <f t="shared" si="37"/>
        <v>390599.99997548293</v>
      </c>
      <c r="V79" s="20">
        <v>390600</v>
      </c>
      <c r="W79" s="20">
        <v>390600</v>
      </c>
      <c r="Z79" s="14"/>
      <c r="AA79" s="14"/>
      <c r="AB79" s="14"/>
      <c r="AE79" s="14"/>
      <c r="AF79" s="14"/>
      <c r="AG79" s="14"/>
      <c r="AJ79" s="14"/>
      <c r="AK79" s="14"/>
      <c r="AL79" s="14"/>
    </row>
    <row r="80" spans="1:43" x14ac:dyDescent="0.25">
      <c r="A80" s="31"/>
      <c r="C80" s="14"/>
      <c r="E80" s="13">
        <f t="shared" si="29"/>
        <v>45689.666666666642</v>
      </c>
      <c r="F80" s="15">
        <f>C71+(C72-C71)*(E80-B71)/(B72-B71)</f>
        <v>109.99999999941792</v>
      </c>
      <c r="G80" s="15">
        <v>110</v>
      </c>
      <c r="H80" s="15">
        <v>110</v>
      </c>
      <c r="J80" s="13">
        <f t="shared" si="30"/>
        <v>45689.666666666642</v>
      </c>
      <c r="K80" s="15">
        <f t="shared" si="31"/>
        <v>1</v>
      </c>
      <c r="L80" s="15">
        <v>110</v>
      </c>
      <c r="M80" s="15">
        <v>18.25</v>
      </c>
      <c r="O80" s="13">
        <f t="shared" si="32"/>
        <v>45689.666666666642</v>
      </c>
      <c r="P80" s="15">
        <f t="shared" si="36"/>
        <v>109.49999999944703</v>
      </c>
      <c r="Q80" s="15">
        <v>109.5</v>
      </c>
      <c r="R80" s="15">
        <v>109.5</v>
      </c>
      <c r="T80" s="13">
        <f t="shared" si="33"/>
        <v>45689.666666666642</v>
      </c>
      <c r="U80" s="20">
        <f t="shared" si="37"/>
        <v>394199.99997506384</v>
      </c>
      <c r="V80" s="20">
        <v>394200</v>
      </c>
      <c r="W80" s="20">
        <v>394200</v>
      </c>
      <c r="Z80" s="14"/>
      <c r="AA80" s="14"/>
      <c r="AB80" s="14"/>
      <c r="AE80" s="14"/>
      <c r="AF80" s="14"/>
      <c r="AG80" s="14"/>
      <c r="AJ80" s="14"/>
      <c r="AK80" s="14"/>
      <c r="AL80" s="14"/>
    </row>
    <row r="81" spans="1:43" x14ac:dyDescent="0.25">
      <c r="A81" s="31"/>
      <c r="C81" s="14"/>
      <c r="E81" s="13">
        <f t="shared" si="29"/>
        <v>45689.708333333307</v>
      </c>
      <c r="F81" s="15">
        <f>C71+(C72-C71)*(E81-B71)/(B72-B71)</f>
        <v>110.99999999935972</v>
      </c>
      <c r="G81" s="15">
        <v>111</v>
      </c>
      <c r="H81" s="15">
        <v>111</v>
      </c>
      <c r="J81" s="13">
        <f t="shared" si="30"/>
        <v>45689.708333333307</v>
      </c>
      <c r="K81" s="15">
        <f t="shared" si="31"/>
        <v>1</v>
      </c>
      <c r="L81" s="15">
        <v>111</v>
      </c>
      <c r="M81" s="15">
        <v>18.416699999999999</v>
      </c>
      <c r="O81" s="13">
        <f t="shared" si="32"/>
        <v>45689.708333333307</v>
      </c>
      <c r="P81" s="15">
        <f t="shared" si="36"/>
        <v>110.49999999938882</v>
      </c>
      <c r="Q81" s="15">
        <v>110.5</v>
      </c>
      <c r="R81" s="15">
        <v>110.5</v>
      </c>
      <c r="T81" s="13">
        <f t="shared" si="33"/>
        <v>45689.708333333307</v>
      </c>
      <c r="U81" s="20">
        <f t="shared" si="37"/>
        <v>397799.99997464474</v>
      </c>
      <c r="V81" s="20">
        <v>397800</v>
      </c>
      <c r="W81" s="20">
        <v>397800</v>
      </c>
      <c r="Z81" s="14"/>
      <c r="AA81" s="14"/>
      <c r="AB81" s="14"/>
      <c r="AE81" s="14"/>
      <c r="AF81" s="14"/>
      <c r="AG81" s="14"/>
      <c r="AJ81" s="14"/>
      <c r="AK81" s="14"/>
      <c r="AL81" s="14"/>
    </row>
    <row r="82" spans="1:43" x14ac:dyDescent="0.25">
      <c r="A82" s="31"/>
      <c r="C82" s="14"/>
      <c r="E82" s="13">
        <f t="shared" si="29"/>
        <v>45689.749999999971</v>
      </c>
      <c r="F82" s="15">
        <f>C72</f>
        <v>112</v>
      </c>
      <c r="G82" s="15">
        <v>112</v>
      </c>
      <c r="H82" s="15">
        <v>112</v>
      </c>
      <c r="J82" s="13">
        <f t="shared" si="30"/>
        <v>45689.749999999971</v>
      </c>
      <c r="K82" s="15">
        <f t="shared" si="31"/>
        <v>1</v>
      </c>
      <c r="L82" s="15">
        <v>112</v>
      </c>
      <c r="M82" s="15">
        <v>18.583300000000001</v>
      </c>
      <c r="O82" s="13">
        <f t="shared" si="32"/>
        <v>45689.749999999971</v>
      </c>
      <c r="P82" s="15">
        <f t="shared" si="36"/>
        <v>111.49999999967986</v>
      </c>
      <c r="Q82" s="15">
        <v>111.5</v>
      </c>
      <c r="R82" s="15">
        <v>111.5</v>
      </c>
      <c r="T82" s="13">
        <f t="shared" si="33"/>
        <v>45689.749999999971</v>
      </c>
      <c r="U82" s="20">
        <f t="shared" si="37"/>
        <v>401399.99997548293</v>
      </c>
      <c r="V82" s="20">
        <v>401400</v>
      </c>
      <c r="W82" s="20">
        <v>401400</v>
      </c>
      <c r="Z82" s="14"/>
      <c r="AA82" s="14"/>
      <c r="AB82" s="14"/>
      <c r="AE82" s="14"/>
      <c r="AF82" s="14"/>
      <c r="AG82" s="14"/>
      <c r="AJ82" s="14"/>
      <c r="AK82" s="14"/>
      <c r="AL82" s="14"/>
    </row>
    <row r="83" spans="1:43" x14ac:dyDescent="0.25">
      <c r="A83" s="31"/>
      <c r="C83" s="14"/>
      <c r="E83" s="13">
        <f t="shared" si="29"/>
        <v>45689.791666666635</v>
      </c>
      <c r="F83" s="15">
        <f>C72+(C73-C72)*(E83-B72)/(B73-B72)</f>
        <v>112.9999999992433</v>
      </c>
      <c r="G83" s="15">
        <v>113</v>
      </c>
      <c r="H83" s="15">
        <v>113</v>
      </c>
      <c r="J83" s="13">
        <f t="shared" si="30"/>
        <v>45689.791666666635</v>
      </c>
      <c r="K83" s="15">
        <f t="shared" si="31"/>
        <v>1</v>
      </c>
      <c r="L83" s="15">
        <v>113</v>
      </c>
      <c r="M83" s="15">
        <v>18.75</v>
      </c>
      <c r="O83" s="13">
        <f t="shared" si="32"/>
        <v>45689.791666666635</v>
      </c>
      <c r="P83" s="15">
        <f t="shared" si="36"/>
        <v>112.49999999962165</v>
      </c>
      <c r="Q83" s="15">
        <v>112.5</v>
      </c>
      <c r="R83" s="15">
        <v>112.5</v>
      </c>
      <c r="T83" s="13">
        <f t="shared" si="33"/>
        <v>45689.791666666635</v>
      </c>
      <c r="U83" s="20">
        <f t="shared" si="37"/>
        <v>404999.99997506384</v>
      </c>
      <c r="V83" s="20">
        <v>405000</v>
      </c>
      <c r="W83" s="20">
        <v>405000</v>
      </c>
      <c r="Z83" s="14"/>
      <c r="AA83" s="14"/>
      <c r="AB83" s="14"/>
      <c r="AE83" s="14"/>
      <c r="AF83" s="14"/>
      <c r="AG83" s="14"/>
      <c r="AJ83" s="14"/>
      <c r="AK83" s="14"/>
      <c r="AL83" s="14"/>
    </row>
    <row r="84" spans="1:43" x14ac:dyDescent="0.25">
      <c r="A84" s="31"/>
      <c r="C84" s="14"/>
      <c r="E84" s="13">
        <f t="shared" si="29"/>
        <v>45689.833333333299</v>
      </c>
      <c r="F84" s="15">
        <f>C72+(C73-C72)*(E84-B72)/(B73-B72)</f>
        <v>113.99999999918509</v>
      </c>
      <c r="G84" s="15">
        <v>114</v>
      </c>
      <c r="H84" s="15">
        <v>114</v>
      </c>
      <c r="J84" s="13">
        <f t="shared" si="30"/>
        <v>45689.833333333299</v>
      </c>
      <c r="K84" s="15">
        <f t="shared" si="31"/>
        <v>1</v>
      </c>
      <c r="L84" s="15">
        <v>114</v>
      </c>
      <c r="M84" s="15">
        <v>18.916699999999999</v>
      </c>
      <c r="O84" s="13">
        <f t="shared" si="32"/>
        <v>45689.833333333299</v>
      </c>
      <c r="P84" s="15">
        <f t="shared" si="36"/>
        <v>113.4999999992142</v>
      </c>
      <c r="Q84" s="15">
        <v>113.5</v>
      </c>
      <c r="R84" s="15">
        <v>113.5</v>
      </c>
      <c r="T84" s="13">
        <f t="shared" si="33"/>
        <v>45689.833333333299</v>
      </c>
      <c r="U84" s="20">
        <f t="shared" si="37"/>
        <v>408599.99997338746</v>
      </c>
      <c r="V84" s="20">
        <v>408600</v>
      </c>
      <c r="W84" s="20">
        <v>408600</v>
      </c>
      <c r="Z84" s="14"/>
      <c r="AA84" s="14"/>
      <c r="AB84" s="14"/>
      <c r="AE84" s="14"/>
      <c r="AF84" s="14"/>
      <c r="AG84" s="14"/>
      <c r="AJ84" s="14"/>
      <c r="AK84" s="14"/>
      <c r="AL84" s="14"/>
    </row>
    <row r="85" spans="1:43" x14ac:dyDescent="0.25">
      <c r="A85" s="31"/>
      <c r="C85" s="14"/>
      <c r="E85" s="13">
        <f t="shared" si="29"/>
        <v>45689.874999999964</v>
      </c>
      <c r="F85" s="15">
        <f>C72+(C73-C72)*(E85-B72)/(B73-B72)</f>
        <v>114.99999999912689</v>
      </c>
      <c r="G85" s="15">
        <v>115</v>
      </c>
      <c r="H85" s="15">
        <v>115</v>
      </c>
      <c r="J85" s="13">
        <f t="shared" si="30"/>
        <v>45689.874999999964</v>
      </c>
      <c r="K85" s="15">
        <f t="shared" si="31"/>
        <v>1</v>
      </c>
      <c r="L85" s="15">
        <v>115</v>
      </c>
      <c r="M85" s="15">
        <v>19.083300000000001</v>
      </c>
      <c r="O85" s="13">
        <f t="shared" si="32"/>
        <v>45689.874999999964</v>
      </c>
      <c r="P85" s="15">
        <f t="shared" si="36"/>
        <v>114.49999999915599</v>
      </c>
      <c r="Q85" s="15">
        <v>114.5</v>
      </c>
      <c r="R85" s="15">
        <v>114.5</v>
      </c>
      <c r="T85" s="13">
        <f t="shared" si="33"/>
        <v>45689.874999999964</v>
      </c>
      <c r="U85" s="20">
        <f t="shared" si="37"/>
        <v>412199.99997296836</v>
      </c>
      <c r="V85" s="20">
        <v>412200</v>
      </c>
      <c r="W85" s="20">
        <v>412200</v>
      </c>
      <c r="Z85" s="14"/>
      <c r="AA85" s="14"/>
      <c r="AB85" s="14"/>
      <c r="AE85" s="14"/>
      <c r="AF85" s="14"/>
      <c r="AG85" s="14"/>
      <c r="AJ85" s="14"/>
      <c r="AK85" s="14"/>
      <c r="AL85" s="14"/>
    </row>
    <row r="86" spans="1:43" x14ac:dyDescent="0.25">
      <c r="A86" s="31"/>
      <c r="C86" s="14"/>
      <c r="E86" s="13">
        <f t="shared" si="29"/>
        <v>45689.916666666628</v>
      </c>
      <c r="F86" s="15">
        <f>C72+(C73-C72)*(E86-B72)/(B73-B72)</f>
        <v>115.99999999906868</v>
      </c>
      <c r="G86" s="15">
        <v>116</v>
      </c>
      <c r="H86" s="15">
        <v>116</v>
      </c>
      <c r="J86" s="13">
        <f t="shared" si="30"/>
        <v>45689.916666666628</v>
      </c>
      <c r="K86" s="15">
        <f t="shared" si="31"/>
        <v>1</v>
      </c>
      <c r="L86" s="15">
        <v>116</v>
      </c>
      <c r="M86" s="15">
        <v>19.25</v>
      </c>
      <c r="O86" s="13">
        <f t="shared" si="32"/>
        <v>45689.916666666628</v>
      </c>
      <c r="P86" s="15">
        <f t="shared" si="36"/>
        <v>115.49999999909778</v>
      </c>
      <c r="Q86" s="15">
        <v>115.5</v>
      </c>
      <c r="R86" s="15">
        <v>115.5</v>
      </c>
      <c r="T86" s="13">
        <f t="shared" si="33"/>
        <v>45689.916666666628</v>
      </c>
      <c r="U86" s="20">
        <f t="shared" si="37"/>
        <v>415799.99997254927</v>
      </c>
      <c r="V86" s="20">
        <v>415800</v>
      </c>
      <c r="W86" s="20">
        <v>415800</v>
      </c>
      <c r="Z86" s="14"/>
      <c r="AA86" s="14"/>
      <c r="AB86" s="14"/>
      <c r="AE86" s="14"/>
      <c r="AF86" s="14"/>
      <c r="AG86" s="14"/>
      <c r="AJ86" s="14"/>
      <c r="AK86" s="14"/>
      <c r="AL86" s="14"/>
    </row>
    <row r="87" spans="1:43" x14ac:dyDescent="0.25">
      <c r="A87" s="31"/>
      <c r="C87" s="14"/>
      <c r="E87" s="13">
        <f t="shared" si="29"/>
        <v>45689.958333333292</v>
      </c>
      <c r="F87" s="15">
        <f>C72+(C73-C72)*(E87-B72)/(B73-B72)</f>
        <v>116.99999999901047</v>
      </c>
      <c r="G87" s="15">
        <v>117</v>
      </c>
      <c r="H87" s="15">
        <v>117</v>
      </c>
      <c r="J87" s="13">
        <f t="shared" si="30"/>
        <v>45689.958333333292</v>
      </c>
      <c r="K87" s="15">
        <f t="shared" si="31"/>
        <v>1</v>
      </c>
      <c r="L87" s="15">
        <v>117</v>
      </c>
      <c r="M87" s="15">
        <v>19.416699999999999</v>
      </c>
      <c r="O87" s="13">
        <f t="shared" si="32"/>
        <v>45689.958333333292</v>
      </c>
      <c r="P87" s="15">
        <f t="shared" si="36"/>
        <v>116.49999999903957</v>
      </c>
      <c r="Q87" s="15">
        <v>116.5</v>
      </c>
      <c r="R87" s="15">
        <v>116.5</v>
      </c>
      <c r="T87" s="13">
        <f t="shared" si="33"/>
        <v>45689.958333333292</v>
      </c>
      <c r="U87" s="20">
        <f t="shared" si="37"/>
        <v>419399.99997213017</v>
      </c>
      <c r="V87" s="20">
        <v>419400</v>
      </c>
      <c r="W87" s="20">
        <v>419400</v>
      </c>
      <c r="Z87" s="14"/>
      <c r="AA87" s="14"/>
      <c r="AB87" s="14"/>
      <c r="AE87" s="14"/>
      <c r="AF87" s="14"/>
      <c r="AG87" s="14"/>
      <c r="AJ87" s="14"/>
      <c r="AK87" s="14"/>
      <c r="AL87" s="14"/>
    </row>
    <row r="88" spans="1:43" x14ac:dyDescent="0.25">
      <c r="A88" s="31"/>
      <c r="C88" s="14"/>
      <c r="E88" s="13">
        <f t="shared" si="29"/>
        <v>45689.999999999956</v>
      </c>
      <c r="F88" s="15">
        <f>C73</f>
        <v>118</v>
      </c>
      <c r="G88" s="15">
        <v>118</v>
      </c>
      <c r="H88" s="15">
        <v>118</v>
      </c>
      <c r="J88" s="13">
        <f t="shared" si="30"/>
        <v>45689.999999999956</v>
      </c>
      <c r="K88" s="15">
        <f t="shared" si="31"/>
        <v>1</v>
      </c>
      <c r="L88" s="15">
        <v>118</v>
      </c>
      <c r="M88" s="15">
        <v>19.583300000000001</v>
      </c>
      <c r="O88" s="13">
        <f t="shared" si="32"/>
        <v>45689.999999999956</v>
      </c>
      <c r="P88" s="15">
        <f t="shared" si="36"/>
        <v>117.49999999950523</v>
      </c>
      <c r="Q88" s="15">
        <v>117.5</v>
      </c>
      <c r="R88" s="15">
        <v>117.5</v>
      </c>
      <c r="T88" s="13">
        <f t="shared" si="33"/>
        <v>45689.999999999956</v>
      </c>
      <c r="U88" s="20">
        <f t="shared" si="37"/>
        <v>422999.99997359701</v>
      </c>
      <c r="V88" s="20">
        <v>423000</v>
      </c>
      <c r="W88" s="20">
        <v>423000</v>
      </c>
      <c r="Z88" s="14"/>
      <c r="AA88" s="14"/>
      <c r="AB88" s="14"/>
      <c r="AE88" s="14"/>
      <c r="AF88" s="14"/>
      <c r="AG88" s="14"/>
      <c r="AJ88" s="14"/>
      <c r="AK88" s="14"/>
      <c r="AL88" s="14"/>
    </row>
    <row r="89" spans="1:43" x14ac:dyDescent="0.25">
      <c r="A89" s="31"/>
      <c r="C89" s="14"/>
      <c r="E89" s="13">
        <f t="shared" si="29"/>
        <v>45690.041666666621</v>
      </c>
      <c r="F89" s="15">
        <f>C73+(C74-C73)*(E89-B73)/(B74-B73)</f>
        <v>118.99999999889405</v>
      </c>
      <c r="G89" s="15">
        <v>119</v>
      </c>
      <c r="H89" s="15">
        <v>119</v>
      </c>
      <c r="J89" s="13">
        <f t="shared" si="30"/>
        <v>45690.041666666621</v>
      </c>
      <c r="K89" s="15">
        <f t="shared" si="31"/>
        <v>1</v>
      </c>
      <c r="L89" s="15">
        <v>119</v>
      </c>
      <c r="M89" s="15">
        <v>19.75</v>
      </c>
      <c r="O89" s="13">
        <f t="shared" si="32"/>
        <v>45690.041666666621</v>
      </c>
      <c r="P89" s="15">
        <f t="shared" si="36"/>
        <v>118.49999999944703</v>
      </c>
      <c r="Q89" s="15">
        <v>118.5</v>
      </c>
      <c r="R89" s="15">
        <v>118.5</v>
      </c>
      <c r="T89" s="13">
        <f t="shared" si="33"/>
        <v>45690.041666666621</v>
      </c>
      <c r="U89" s="20">
        <f t="shared" si="37"/>
        <v>426599.99997317791</v>
      </c>
      <c r="V89" s="20">
        <v>426600</v>
      </c>
      <c r="W89" s="20">
        <v>426600</v>
      </c>
      <c r="Z89" s="14"/>
      <c r="AA89" s="14"/>
      <c r="AB89" s="14"/>
      <c r="AE89" s="14"/>
      <c r="AF89" s="14"/>
      <c r="AG89" s="14"/>
      <c r="AJ89" s="14"/>
      <c r="AK89" s="14"/>
      <c r="AL89" s="14"/>
    </row>
    <row r="90" spans="1:43" x14ac:dyDescent="0.25">
      <c r="A90" s="31"/>
      <c r="C90" s="14"/>
      <c r="E90" s="13">
        <f t="shared" si="29"/>
        <v>45690.083333333285</v>
      </c>
      <c r="F90" s="15">
        <f>C73+(C74-C73)*(E90-B73)/(B74-B73)</f>
        <v>119.99999999883585</v>
      </c>
      <c r="G90" s="15">
        <v>120</v>
      </c>
      <c r="H90" s="15">
        <v>120</v>
      </c>
      <c r="J90" s="13">
        <f t="shared" si="30"/>
        <v>45690.083333333285</v>
      </c>
      <c r="K90" s="15">
        <f t="shared" si="31"/>
        <v>1</v>
      </c>
      <c r="L90" s="15">
        <v>120</v>
      </c>
      <c r="M90" s="15">
        <v>19.916699999999999</v>
      </c>
      <c r="O90" s="13">
        <f t="shared" si="32"/>
        <v>45690.083333333285</v>
      </c>
      <c r="P90" s="15">
        <f t="shared" si="36"/>
        <v>119.49999999886495</v>
      </c>
      <c r="Q90" s="15">
        <v>119.5</v>
      </c>
      <c r="R90" s="15">
        <v>119.5</v>
      </c>
      <c r="T90" s="13">
        <f t="shared" si="33"/>
        <v>45690.083333333285</v>
      </c>
      <c r="U90" s="20">
        <f t="shared" si="37"/>
        <v>430199.99997087289</v>
      </c>
      <c r="V90" s="20">
        <v>430200</v>
      </c>
      <c r="W90" s="20">
        <v>430200</v>
      </c>
      <c r="Z90" s="14"/>
      <c r="AA90" s="14"/>
      <c r="AB90" s="14"/>
      <c r="AE90" s="14"/>
      <c r="AF90" s="14"/>
      <c r="AG90" s="14"/>
      <c r="AJ90" s="14"/>
      <c r="AK90" s="14"/>
      <c r="AL90" s="14"/>
    </row>
    <row r="91" spans="1:43" x14ac:dyDescent="0.25">
      <c r="A91" s="31"/>
      <c r="C91" s="14"/>
      <c r="E91" s="13">
        <f t="shared" si="29"/>
        <v>45690.124999999949</v>
      </c>
      <c r="F91" s="15">
        <f>C73+(C74-C73)*(E91-B73)/(B74-B73)</f>
        <v>120.99999999877764</v>
      </c>
      <c r="G91" s="15">
        <v>121</v>
      </c>
      <c r="H91" s="15">
        <v>121</v>
      </c>
      <c r="J91" s="13">
        <f t="shared" si="30"/>
        <v>45690.124999999949</v>
      </c>
      <c r="K91" s="15">
        <f t="shared" si="31"/>
        <v>1</v>
      </c>
      <c r="L91" s="15">
        <v>121</v>
      </c>
      <c r="M91" s="15">
        <v>20.083300000000001</v>
      </c>
      <c r="O91" s="13">
        <f t="shared" si="32"/>
        <v>45690.124999999949</v>
      </c>
      <c r="P91" s="15">
        <f t="shared" si="36"/>
        <v>120.49999999880674</v>
      </c>
      <c r="Q91" s="15">
        <v>120.5</v>
      </c>
      <c r="R91" s="15">
        <v>120.5</v>
      </c>
      <c r="T91" s="13">
        <f t="shared" si="33"/>
        <v>45690.124999999949</v>
      </c>
      <c r="U91" s="20">
        <f t="shared" si="37"/>
        <v>433799.99997045379</v>
      </c>
      <c r="V91" s="20">
        <v>433800</v>
      </c>
      <c r="W91" s="20">
        <v>433800</v>
      </c>
      <c r="Z91" s="14"/>
      <c r="AA91" s="14"/>
      <c r="AB91" s="14"/>
      <c r="AE91" s="14"/>
      <c r="AF91" s="14"/>
      <c r="AG91" s="14"/>
      <c r="AJ91" s="14"/>
      <c r="AK91" s="14"/>
      <c r="AL91" s="14"/>
    </row>
    <row r="92" spans="1:43" x14ac:dyDescent="0.25">
      <c r="A92" s="31"/>
      <c r="C92" s="14"/>
      <c r="E92" s="13">
        <f t="shared" si="29"/>
        <v>45690.166666666613</v>
      </c>
      <c r="F92" s="15">
        <f>C73+(C74-C73)*(E92-B73)/(B74-B73)</f>
        <v>121.99999999871943</v>
      </c>
      <c r="G92" s="15">
        <v>122</v>
      </c>
      <c r="H92" s="15">
        <v>122</v>
      </c>
      <c r="J92" s="13">
        <f t="shared" si="30"/>
        <v>45690.166666666613</v>
      </c>
      <c r="K92" s="15">
        <f t="shared" si="31"/>
        <v>1</v>
      </c>
      <c r="L92" s="15">
        <v>122</v>
      </c>
      <c r="M92" s="15">
        <v>20.25</v>
      </c>
      <c r="O92" s="13">
        <f t="shared" si="32"/>
        <v>45690.166666666613</v>
      </c>
      <c r="P92" s="15">
        <f t="shared" si="36"/>
        <v>121.49999999874854</v>
      </c>
      <c r="Q92" s="15">
        <v>121.5</v>
      </c>
      <c r="R92" s="15">
        <v>121.5</v>
      </c>
      <c r="T92" s="13">
        <f t="shared" si="33"/>
        <v>45690.166666666613</v>
      </c>
      <c r="U92" s="20">
        <f t="shared" si="37"/>
        <v>437399.9999700347</v>
      </c>
      <c r="V92" s="20">
        <v>437400</v>
      </c>
      <c r="W92" s="20">
        <v>437400</v>
      </c>
      <c r="Z92" s="14"/>
      <c r="AA92" s="14"/>
      <c r="AB92" s="14"/>
      <c r="AE92" s="14"/>
      <c r="AF92" s="14"/>
      <c r="AG92" s="14"/>
      <c r="AJ92" s="14"/>
      <c r="AK92" s="14"/>
      <c r="AL92" s="14"/>
    </row>
    <row r="93" spans="1:43" x14ac:dyDescent="0.25">
      <c r="A93" s="31"/>
      <c r="C93" s="14"/>
      <c r="E93" s="13">
        <f t="shared" si="29"/>
        <v>45690.208333333278</v>
      </c>
      <c r="F93" s="15">
        <f>C73+(C74-C73)*(E93-B73)/(B74-B73)</f>
        <v>122.99999999866122</v>
      </c>
      <c r="G93" s="15">
        <v>123</v>
      </c>
      <c r="H93" s="15">
        <v>123</v>
      </c>
      <c r="J93" s="13">
        <f t="shared" si="30"/>
        <v>45690.208333333278</v>
      </c>
      <c r="K93" s="15">
        <f t="shared" si="31"/>
        <v>1</v>
      </c>
      <c r="L93" s="15">
        <v>123</v>
      </c>
      <c r="M93" s="15">
        <v>20.416699999999999</v>
      </c>
      <c r="O93" s="13">
        <f t="shared" si="32"/>
        <v>45690.208333333278</v>
      </c>
      <c r="P93" s="15">
        <f t="shared" si="36"/>
        <v>122.49999999869033</v>
      </c>
      <c r="Q93" s="15">
        <v>122.5</v>
      </c>
      <c r="R93" s="15">
        <v>122.5</v>
      </c>
      <c r="T93" s="13">
        <f t="shared" si="33"/>
        <v>45690.208333333278</v>
      </c>
      <c r="U93" s="20">
        <f t="shared" si="37"/>
        <v>440999.9999696156</v>
      </c>
      <c r="V93" s="20">
        <v>441000</v>
      </c>
      <c r="W93" s="20">
        <v>441000</v>
      </c>
      <c r="Z93" s="14"/>
      <c r="AA93" s="14"/>
      <c r="AB93" s="14"/>
      <c r="AE93" s="14"/>
      <c r="AF93" s="14"/>
      <c r="AG93" s="14"/>
      <c r="AJ93" s="14"/>
      <c r="AK93" s="14"/>
      <c r="AL93" s="14"/>
    </row>
    <row r="94" spans="1:43" x14ac:dyDescent="0.25">
      <c r="A94" s="31"/>
      <c r="C94" s="14"/>
      <c r="E94" s="13">
        <f t="shared" si="29"/>
        <v>45690.249999999942</v>
      </c>
      <c r="F94" s="15">
        <f>C74</f>
        <v>124</v>
      </c>
      <c r="G94" s="15">
        <v>124</v>
      </c>
      <c r="H94" s="15">
        <v>124</v>
      </c>
      <c r="J94" s="13">
        <f t="shared" si="30"/>
        <v>45690.249999999942</v>
      </c>
      <c r="K94" s="15">
        <f t="shared" si="31"/>
        <v>1</v>
      </c>
      <c r="L94" s="15">
        <v>124</v>
      </c>
      <c r="M94" s="15">
        <v>20.583300000000001</v>
      </c>
      <c r="O94" s="13">
        <f t="shared" si="32"/>
        <v>45690.249999999942</v>
      </c>
      <c r="P94" s="15">
        <f t="shared" si="36"/>
        <v>123.49999999933061</v>
      </c>
      <c r="Q94" s="15">
        <v>123.5</v>
      </c>
      <c r="R94" s="15">
        <v>123.5</v>
      </c>
      <c r="T94" s="13">
        <f t="shared" si="33"/>
        <v>45690.249999999942</v>
      </c>
      <c r="U94" s="20">
        <f t="shared" si="37"/>
        <v>444599.99997171108</v>
      </c>
      <c r="V94" s="20">
        <v>444600</v>
      </c>
      <c r="W94" s="20">
        <v>444600</v>
      </c>
      <c r="Z94" s="14"/>
      <c r="AA94" s="14"/>
      <c r="AB94" s="14"/>
      <c r="AE94" s="14"/>
      <c r="AF94" s="14"/>
      <c r="AG94" s="14"/>
      <c r="AJ94" s="14"/>
      <c r="AK94" s="14"/>
      <c r="AL94" s="14"/>
    </row>
    <row r="95" spans="1:43" x14ac:dyDescent="0.25">
      <c r="C95" s="14"/>
      <c r="E95" s="30" t="s">
        <v>12</v>
      </c>
      <c r="F95" s="30"/>
      <c r="G95" s="30"/>
      <c r="H95" s="30"/>
      <c r="I95" s="30"/>
      <c r="J95" s="30"/>
      <c r="K95" s="30"/>
      <c r="L95" s="30"/>
      <c r="M95" s="30"/>
      <c r="N95" s="30"/>
      <c r="O95" s="30"/>
      <c r="P95" s="30"/>
      <c r="Q95" s="30"/>
      <c r="R95" s="30"/>
      <c r="S95" s="30"/>
      <c r="T95" s="30"/>
      <c r="U95" s="30"/>
      <c r="V95" s="30"/>
      <c r="W95" s="30"/>
      <c r="Y95" s="30" t="s">
        <v>13</v>
      </c>
      <c r="Z95" s="30"/>
      <c r="AA95" s="30"/>
      <c r="AB95" s="30"/>
      <c r="AC95" s="30"/>
      <c r="AD95" s="30"/>
      <c r="AE95" s="30"/>
      <c r="AF95" s="30"/>
      <c r="AG95" s="30"/>
      <c r="AH95" s="30"/>
      <c r="AI95" s="30"/>
      <c r="AJ95" s="30"/>
      <c r="AK95" s="30"/>
      <c r="AL95" s="30"/>
      <c r="AM95" s="30"/>
      <c r="AN95" s="30"/>
      <c r="AO95" s="30"/>
      <c r="AP95" s="30"/>
      <c r="AQ95" s="30"/>
    </row>
    <row r="96" spans="1:43" x14ac:dyDescent="0.25">
      <c r="B96" s="30" t="s">
        <v>7</v>
      </c>
      <c r="C96" s="30"/>
      <c r="D96" s="17"/>
      <c r="F96" s="30" t="s">
        <v>3</v>
      </c>
      <c r="G96" s="30"/>
      <c r="H96" s="30"/>
      <c r="K96" s="30" t="s">
        <v>1</v>
      </c>
      <c r="L96" s="30"/>
      <c r="M96" s="30"/>
      <c r="P96" s="30" t="s">
        <v>0</v>
      </c>
      <c r="Q96" s="30"/>
      <c r="R96" s="30"/>
      <c r="U96" s="32" t="s">
        <v>2</v>
      </c>
      <c r="V96" s="32"/>
      <c r="W96" s="32"/>
      <c r="Z96" s="30" t="s">
        <v>3</v>
      </c>
      <c r="AA96" s="30"/>
      <c r="AB96" s="30"/>
      <c r="AC96" s="17"/>
      <c r="AE96" s="30" t="s">
        <v>1</v>
      </c>
      <c r="AF96" s="30"/>
      <c r="AG96" s="30"/>
      <c r="AH96" s="17"/>
      <c r="AJ96" s="30" t="s">
        <v>0</v>
      </c>
      <c r="AK96" s="30"/>
      <c r="AL96" s="30"/>
      <c r="AO96" s="32" t="s">
        <v>2</v>
      </c>
      <c r="AP96" s="32"/>
      <c r="AQ96" s="32"/>
    </row>
    <row r="97" spans="1:43" x14ac:dyDescent="0.25">
      <c r="B97" s="17"/>
      <c r="C97" s="17"/>
      <c r="D97" s="17"/>
      <c r="E97" s="17"/>
      <c r="F97" s="2" t="s">
        <v>14</v>
      </c>
      <c r="G97" s="2" t="s">
        <v>6</v>
      </c>
      <c r="H97" s="2" t="s">
        <v>15</v>
      </c>
      <c r="J97" s="17"/>
      <c r="K97" s="2" t="s">
        <v>14</v>
      </c>
      <c r="L97" s="2" t="s">
        <v>6</v>
      </c>
      <c r="M97" s="2" t="s">
        <v>15</v>
      </c>
      <c r="O97" s="17"/>
      <c r="P97" s="2" t="s">
        <v>14</v>
      </c>
      <c r="Q97" s="2" t="s">
        <v>6</v>
      </c>
      <c r="R97" s="2" t="s">
        <v>15</v>
      </c>
      <c r="T97" s="17"/>
      <c r="U97" s="18" t="s">
        <v>14</v>
      </c>
      <c r="V97" s="18" t="s">
        <v>6</v>
      </c>
      <c r="W97" s="18" t="s">
        <v>15</v>
      </c>
      <c r="Y97" s="17"/>
      <c r="Z97" s="2" t="s">
        <v>14</v>
      </c>
      <c r="AA97" s="2" t="s">
        <v>6</v>
      </c>
      <c r="AB97" s="2" t="s">
        <v>15</v>
      </c>
      <c r="AD97" s="17"/>
      <c r="AE97" s="2" t="s">
        <v>14</v>
      </c>
      <c r="AF97" s="2" t="s">
        <v>6</v>
      </c>
      <c r="AG97" s="2" t="s">
        <v>15</v>
      </c>
      <c r="AI97" s="17"/>
      <c r="AJ97" s="2" t="s">
        <v>14</v>
      </c>
      <c r="AK97" s="2" t="s">
        <v>6</v>
      </c>
      <c r="AL97" s="2" t="s">
        <v>15</v>
      </c>
      <c r="AN97" s="17"/>
      <c r="AO97" s="18" t="s">
        <v>14</v>
      </c>
      <c r="AP97" s="18" t="s">
        <v>6</v>
      </c>
      <c r="AQ97" s="18" t="s">
        <v>15</v>
      </c>
    </row>
    <row r="98" spans="1:43" ht="15" customHeight="1" x14ac:dyDescent="0.25">
      <c r="A98" s="31" t="s">
        <v>11</v>
      </c>
      <c r="B98" s="13">
        <f>DATE(2025,2,1)+TIME(6,15,0)</f>
        <v>45689.260416666664</v>
      </c>
      <c r="C98" s="16">
        <v>100</v>
      </c>
      <c r="E98" s="13">
        <f>DATE(2025,2,1)+TIME(6,0,0)</f>
        <v>45689.25</v>
      </c>
      <c r="F98" s="15" t="e">
        <f>NA()</f>
        <v>#N/A</v>
      </c>
      <c r="G98" s="15" t="s">
        <v>16</v>
      </c>
      <c r="H98" s="15" t="s">
        <v>16</v>
      </c>
      <c r="J98" s="13">
        <f>DATE(2025,2,1)+TIME(6,0,0)</f>
        <v>45689.25</v>
      </c>
      <c r="K98" s="15" t="e">
        <f>U98/21600</f>
        <v>#N/A</v>
      </c>
      <c r="L98" s="15" t="s">
        <v>16</v>
      </c>
      <c r="M98" s="15" t="s">
        <v>16</v>
      </c>
      <c r="O98" s="13">
        <f>DATE(2025,2,1)+TIME(6,0,0)</f>
        <v>45689.25</v>
      </c>
      <c r="P98" s="15" t="e">
        <f>U98/3600</f>
        <v>#N/A</v>
      </c>
      <c r="Q98" s="15" t="s">
        <v>16</v>
      </c>
      <c r="R98" s="15" t="s">
        <v>16</v>
      </c>
      <c r="T98" s="13">
        <f>DATE(2025,2,1)+TIME(6,0,0)</f>
        <v>45689.25</v>
      </c>
      <c r="U98" s="20" t="e">
        <f>AVERAGE(F98:F98)*(E98-#REF!)*86400</f>
        <v>#N/A</v>
      </c>
      <c r="V98" s="20" t="s">
        <v>16</v>
      </c>
      <c r="W98" s="20" t="s">
        <v>16</v>
      </c>
      <c r="Y98" s="13">
        <f>DATE(2025,2,1)+TIME(6,0,0)</f>
        <v>45689.25</v>
      </c>
      <c r="Z98" s="15" t="e">
        <f>NA()</f>
        <v>#N/A</v>
      </c>
      <c r="AA98" s="15" t="s">
        <v>16</v>
      </c>
      <c r="AB98" s="15" t="s">
        <v>16</v>
      </c>
      <c r="AD98" s="13">
        <f>DATE(2025,2,1)+TIME(6,0,0)</f>
        <v>45689.25</v>
      </c>
      <c r="AE98" s="15" t="e">
        <f>AO98/21600</f>
        <v>#N/A</v>
      </c>
      <c r="AF98" s="15" t="s">
        <v>16</v>
      </c>
      <c r="AG98" s="15" t="s">
        <v>16</v>
      </c>
      <c r="AI98" s="13">
        <f>DATE(2025,2,1)+TIME(6,0,0)</f>
        <v>45689.25</v>
      </c>
      <c r="AJ98" s="15" t="e">
        <f>AO98/21600</f>
        <v>#N/A</v>
      </c>
      <c r="AK98" s="15" t="s">
        <v>16</v>
      </c>
      <c r="AL98" s="15" t="s">
        <v>16</v>
      </c>
      <c r="AN98" s="13">
        <f>DATE(2025,2,1)+TIME(6,0,0)</f>
        <v>45689.25</v>
      </c>
      <c r="AO98" s="20" t="e">
        <f>NA()</f>
        <v>#N/A</v>
      </c>
      <c r="AP98" s="20" t="s">
        <v>16</v>
      </c>
      <c r="AQ98" s="20" t="s">
        <v>16</v>
      </c>
    </row>
    <row r="99" spans="1:43" x14ac:dyDescent="0.25">
      <c r="A99" s="31"/>
      <c r="B99" s="13">
        <f>B98+1/4</f>
        <v>45689.510416666664</v>
      </c>
      <c r="C99" s="15">
        <f>C98+6</f>
        <v>106</v>
      </c>
      <c r="E99" s="13">
        <f t="shared" ref="E99:E122" si="42">E98+1/24</f>
        <v>45689.291666666664</v>
      </c>
      <c r="F99" s="15">
        <f>C98+(C99-C98)*(E99-B98)/(B99-B98)</f>
        <v>100.75</v>
      </c>
      <c r="G99" s="15">
        <v>100.75</v>
      </c>
      <c r="H99" s="15">
        <v>100.75</v>
      </c>
      <c r="J99" s="13">
        <f t="shared" ref="J99:J122" si="43">J98+1/24</f>
        <v>45689.291666666664</v>
      </c>
      <c r="K99" s="15" t="e">
        <f t="shared" ref="K99" si="44">U99/21600</f>
        <v>#N/A</v>
      </c>
      <c r="L99" s="15">
        <v>200.75</v>
      </c>
      <c r="M99" s="15">
        <v>12.546900000000001</v>
      </c>
      <c r="O99" s="13">
        <f t="shared" ref="O99:O122" si="45">O98+1/24</f>
        <v>45689.291666666664</v>
      </c>
      <c r="P99" s="15" t="e">
        <f t="shared" ref="P99:P122" si="46">U99/3600</f>
        <v>#N/A</v>
      </c>
      <c r="Q99" s="15">
        <v>100.375</v>
      </c>
      <c r="R99" s="15">
        <v>100.375</v>
      </c>
      <c r="T99" s="13">
        <f t="shared" ref="T99:T122" si="47">T98+1/24</f>
        <v>45689.291666666664</v>
      </c>
      <c r="U99" s="20" t="e">
        <f>AVERAGE(F98:F99)*(E99-E98)*86400</f>
        <v>#N/A</v>
      </c>
      <c r="V99" s="20">
        <v>271013</v>
      </c>
      <c r="W99" s="20">
        <v>271013</v>
      </c>
      <c r="Y99" s="13">
        <f>Y98+1/4</f>
        <v>45689.5</v>
      </c>
      <c r="Z99" s="15">
        <f>C98+(C99-C98)*(Y99-B98)/(B99-B98)</f>
        <v>105.75000000005821</v>
      </c>
      <c r="AA99" s="15">
        <v>105.75</v>
      </c>
      <c r="AB99" s="15">
        <v>105.75</v>
      </c>
      <c r="AD99" s="13">
        <f>AD98+1/4</f>
        <v>45689.5</v>
      </c>
      <c r="AE99" s="15" t="e">
        <f t="shared" ref="AE99" si="48">AO99/21600</f>
        <v>#N/A</v>
      </c>
      <c r="AF99" s="15">
        <v>205.75</v>
      </c>
      <c r="AG99" s="15">
        <v>98.588499999999996</v>
      </c>
      <c r="AI99" s="13">
        <f>AI98+1/4</f>
        <v>45689.5</v>
      </c>
      <c r="AJ99" s="15" t="e">
        <f t="shared" ref="AJ99:AJ102" si="49">AO99/21600</f>
        <v>#N/A</v>
      </c>
      <c r="AK99" s="15">
        <v>102.875</v>
      </c>
      <c r="AL99" s="15">
        <v>102.875</v>
      </c>
      <c r="AN99" s="13">
        <f>AN98+1/4</f>
        <v>45689.5</v>
      </c>
      <c r="AO99" s="20" t="e">
        <f>AVERAGE(Z98,C98)*(B98-Y98)*86400+AVERAGE(C98,Z99)*(Y99-B98)*86400</f>
        <v>#N/A</v>
      </c>
      <c r="AP99" s="20">
        <v>2129512.5</v>
      </c>
      <c r="AQ99" s="20">
        <v>2129512.5</v>
      </c>
    </row>
    <row r="100" spans="1:43" x14ac:dyDescent="0.25">
      <c r="A100" s="31"/>
      <c r="B100" s="13">
        <f t="shared" ref="B100:B102" si="50">B99+1/4</f>
        <v>45689.760416666664</v>
      </c>
      <c r="C100" s="15">
        <f t="shared" ref="C100:C102" si="51">C99+6</f>
        <v>112</v>
      </c>
      <c r="E100" s="13">
        <f t="shared" si="42"/>
        <v>45689.333333333328</v>
      </c>
      <c r="F100" s="15">
        <f>C98+(C99-C98)*(E100-B98)/(B99-B98)</f>
        <v>101.74999999994179</v>
      </c>
      <c r="G100" s="15">
        <v>101.75</v>
      </c>
      <c r="H100" s="15">
        <v>101.75</v>
      </c>
      <c r="J100" s="13">
        <f t="shared" si="43"/>
        <v>45689.333333333328</v>
      </c>
      <c r="K100" s="15">
        <f t="shared" ref="K100:K122" si="52">H100-H99</f>
        <v>1</v>
      </c>
      <c r="L100" s="15">
        <v>101.75</v>
      </c>
      <c r="M100" s="15">
        <v>16.875</v>
      </c>
      <c r="O100" s="13">
        <f t="shared" si="45"/>
        <v>45689.333333333328</v>
      </c>
      <c r="P100" s="15">
        <f t="shared" si="46"/>
        <v>101.24999999407737</v>
      </c>
      <c r="Q100" s="15">
        <v>101.25</v>
      </c>
      <c r="R100" s="15">
        <v>101.25</v>
      </c>
      <c r="T100" s="13">
        <f t="shared" si="47"/>
        <v>45689.333333333328</v>
      </c>
      <c r="U100" s="20">
        <f t="shared" ref="U100:U122" si="53">AVERAGE(F99:F100)*(E100-E99)*86400</f>
        <v>364499.99997867853</v>
      </c>
      <c r="V100" s="20">
        <v>364500</v>
      </c>
      <c r="W100" s="20">
        <v>364500</v>
      </c>
      <c r="Y100" s="13">
        <f t="shared" ref="Y100:Y102" si="54">Y99+1/4</f>
        <v>45689.75</v>
      </c>
      <c r="Z100" s="15">
        <f>C99+(C100-C99)*(Y100-B99)/(B100-B99)</f>
        <v>111.75000000005821</v>
      </c>
      <c r="AA100" s="15">
        <v>111.75</v>
      </c>
      <c r="AB100" s="15">
        <v>111.75</v>
      </c>
      <c r="AD100" s="13">
        <f t="shared" ref="AD100:AD102" si="55">AD99+1/4</f>
        <v>45689.75</v>
      </c>
      <c r="AE100" s="15">
        <f>AB100-AB99</f>
        <v>6</v>
      </c>
      <c r="AF100" s="15">
        <v>217.75</v>
      </c>
      <c r="AG100" s="15">
        <v>108.75</v>
      </c>
      <c r="AI100" s="13">
        <f t="shared" ref="AI100:AI102" si="56">AI99+1/4</f>
        <v>45689.75</v>
      </c>
      <c r="AJ100" s="15">
        <f t="shared" si="49"/>
        <v>108.75000000005821</v>
      </c>
      <c r="AK100" s="15">
        <v>108.75</v>
      </c>
      <c r="AL100" s="15">
        <v>108.75</v>
      </c>
      <c r="AN100" s="13">
        <f t="shared" ref="AN100:AN102" si="57">AN99+1/4</f>
        <v>45689.75</v>
      </c>
      <c r="AO100" s="20">
        <f>AVERAGE(Z99,C99)*(B99-Y99)*86400+AVERAGE(C99,Z100)*(Y100-B99)*86400</f>
        <v>2349000.0000012573</v>
      </c>
      <c r="AP100" s="20">
        <v>2349000</v>
      </c>
      <c r="AQ100" s="20">
        <v>2349000</v>
      </c>
    </row>
    <row r="101" spans="1:43" x14ac:dyDescent="0.25">
      <c r="A101" s="31"/>
      <c r="B101" s="13">
        <f t="shared" si="50"/>
        <v>45690.010416666664</v>
      </c>
      <c r="C101" s="15">
        <f t="shared" si="51"/>
        <v>118</v>
      </c>
      <c r="E101" s="13">
        <f t="shared" si="42"/>
        <v>45689.374999999993</v>
      </c>
      <c r="F101" s="15">
        <f>C98+(C99-C98)*(E101-B98)/(B99-B98)</f>
        <v>102.74999999988358</v>
      </c>
      <c r="G101" s="15">
        <v>102.75</v>
      </c>
      <c r="H101" s="15">
        <v>102.75</v>
      </c>
      <c r="J101" s="13">
        <f t="shared" si="43"/>
        <v>45689.374999999993</v>
      </c>
      <c r="K101" s="15">
        <f t="shared" si="52"/>
        <v>1</v>
      </c>
      <c r="L101" s="15">
        <v>102.75</v>
      </c>
      <c r="M101" s="15">
        <v>17.041699999999999</v>
      </c>
      <c r="O101" s="13">
        <f t="shared" si="45"/>
        <v>45689.374999999993</v>
      </c>
      <c r="P101" s="15">
        <f t="shared" si="46"/>
        <v>102.24999999396096</v>
      </c>
      <c r="Q101" s="15">
        <v>102.25</v>
      </c>
      <c r="R101" s="15">
        <v>102.25</v>
      </c>
      <c r="T101" s="13">
        <f t="shared" si="47"/>
        <v>45689.374999999993</v>
      </c>
      <c r="U101" s="20">
        <f t="shared" si="53"/>
        <v>368099.99997825944</v>
      </c>
      <c r="V101" s="20">
        <v>368100</v>
      </c>
      <c r="W101" s="20">
        <v>368100</v>
      </c>
      <c r="Y101" s="13">
        <f t="shared" si="54"/>
        <v>45690</v>
      </c>
      <c r="Z101" s="15">
        <f>C100+(C101-C100)*(Y101-B100)/(B101-B100)</f>
        <v>117.75000000005821</v>
      </c>
      <c r="AA101" s="15">
        <v>117.75</v>
      </c>
      <c r="AB101" s="15">
        <v>117.75</v>
      </c>
      <c r="AD101" s="13">
        <f t="shared" si="55"/>
        <v>45690</v>
      </c>
      <c r="AE101" s="15">
        <f>AB101-AB100</f>
        <v>6</v>
      </c>
      <c r="AF101" s="15">
        <v>229.75</v>
      </c>
      <c r="AG101" s="15">
        <v>114.75</v>
      </c>
      <c r="AI101" s="13">
        <f t="shared" si="56"/>
        <v>45690</v>
      </c>
      <c r="AJ101" s="15">
        <f t="shared" si="49"/>
        <v>114.75000000005821</v>
      </c>
      <c r="AK101" s="15">
        <v>114.75</v>
      </c>
      <c r="AL101" s="15">
        <v>114.75</v>
      </c>
      <c r="AN101" s="13">
        <f t="shared" si="57"/>
        <v>45690</v>
      </c>
      <c r="AO101" s="20">
        <f>AVERAGE(Z100,C100)*(B100-Y100)*86400+AVERAGE(C100,Z101)*(Y101-B100)*86400</f>
        <v>2478600.0000012573</v>
      </c>
      <c r="AP101" s="20">
        <v>2478600</v>
      </c>
      <c r="AQ101" s="20">
        <v>2478600</v>
      </c>
    </row>
    <row r="102" spans="1:43" x14ac:dyDescent="0.25">
      <c r="A102" s="31"/>
      <c r="B102" s="13">
        <f t="shared" si="50"/>
        <v>45690.260416666664</v>
      </c>
      <c r="C102" s="15">
        <f t="shared" si="51"/>
        <v>124</v>
      </c>
      <c r="E102" s="13">
        <f t="shared" si="42"/>
        <v>45689.416666666657</v>
      </c>
      <c r="F102" s="15">
        <f>C98+(C99-C98)*(E102-B98)/(B99-B98)</f>
        <v>103.74999999982538</v>
      </c>
      <c r="G102" s="15">
        <v>103.75</v>
      </c>
      <c r="H102" s="15">
        <v>103.75</v>
      </c>
      <c r="J102" s="13">
        <f t="shared" si="43"/>
        <v>45689.416666666657</v>
      </c>
      <c r="K102" s="15">
        <f t="shared" si="52"/>
        <v>1</v>
      </c>
      <c r="L102" s="15">
        <v>103.75</v>
      </c>
      <c r="M102" s="15">
        <v>17.208300000000001</v>
      </c>
      <c r="O102" s="13">
        <f t="shared" si="45"/>
        <v>45689.416666666657</v>
      </c>
      <c r="P102" s="15">
        <f t="shared" si="46"/>
        <v>103.24999999384454</v>
      </c>
      <c r="Q102" s="15">
        <v>103.25</v>
      </c>
      <c r="R102" s="15">
        <v>103.25</v>
      </c>
      <c r="T102" s="13">
        <f t="shared" si="47"/>
        <v>45689.416666666657</v>
      </c>
      <c r="U102" s="20">
        <f t="shared" si="53"/>
        <v>371699.99997784034</v>
      </c>
      <c r="V102" s="20">
        <v>371700</v>
      </c>
      <c r="W102" s="20">
        <v>371700</v>
      </c>
      <c r="Y102" s="13">
        <f t="shared" si="54"/>
        <v>45690.25</v>
      </c>
      <c r="Z102" s="15">
        <f>C101+(C102-C101)*(Y102-B101)/(B102-B101)</f>
        <v>123.75000000005821</v>
      </c>
      <c r="AA102" s="15">
        <v>123.75</v>
      </c>
      <c r="AB102" s="15">
        <v>123.75</v>
      </c>
      <c r="AD102" s="13">
        <f t="shared" si="55"/>
        <v>45690.25</v>
      </c>
      <c r="AE102" s="15">
        <f>AB102-AB101</f>
        <v>6</v>
      </c>
      <c r="AF102" s="15">
        <v>241.75</v>
      </c>
      <c r="AG102" s="15">
        <v>120.75</v>
      </c>
      <c r="AI102" s="13">
        <f t="shared" si="56"/>
        <v>45690.25</v>
      </c>
      <c r="AJ102" s="15">
        <f t="shared" si="49"/>
        <v>120.75000000005821</v>
      </c>
      <c r="AK102" s="15">
        <v>120.75</v>
      </c>
      <c r="AL102" s="15">
        <v>120.75</v>
      </c>
      <c r="AN102" s="13">
        <f t="shared" si="57"/>
        <v>45690.25</v>
      </c>
      <c r="AO102" s="20">
        <f>AVERAGE(Z101,C101)*(B101-Y101)*86400+AVERAGE(C101,Z102)*(Y102-B101)*86400</f>
        <v>2608200.0000012573</v>
      </c>
      <c r="AP102" s="20">
        <v>2608200</v>
      </c>
      <c r="AQ102" s="20">
        <v>2608200</v>
      </c>
    </row>
    <row r="103" spans="1:43" x14ac:dyDescent="0.25">
      <c r="A103" s="31"/>
      <c r="C103" s="14"/>
      <c r="E103" s="13">
        <f t="shared" si="42"/>
        <v>45689.458333333321</v>
      </c>
      <c r="F103" s="15">
        <f>C98+(C99-C98)*(E103-B98)/(B99-B98)</f>
        <v>104.74999999976717</v>
      </c>
      <c r="G103" s="15">
        <v>104.75</v>
      </c>
      <c r="H103" s="15">
        <v>104.75</v>
      </c>
      <c r="J103" s="13">
        <f t="shared" si="43"/>
        <v>45689.458333333321</v>
      </c>
      <c r="K103" s="15">
        <f t="shared" si="52"/>
        <v>1</v>
      </c>
      <c r="L103" s="15">
        <v>104.75</v>
      </c>
      <c r="M103" s="15">
        <v>17.375</v>
      </c>
      <c r="O103" s="13">
        <f t="shared" si="45"/>
        <v>45689.458333333321</v>
      </c>
      <c r="P103" s="15">
        <f t="shared" si="46"/>
        <v>104.24999999372812</v>
      </c>
      <c r="Q103" s="15">
        <v>104.25</v>
      </c>
      <c r="R103" s="15">
        <v>104.25</v>
      </c>
      <c r="T103" s="13">
        <f t="shared" si="47"/>
        <v>45689.458333333321</v>
      </c>
      <c r="U103" s="20">
        <f t="shared" si="53"/>
        <v>375299.99997742125</v>
      </c>
      <c r="V103" s="20">
        <v>375300</v>
      </c>
      <c r="W103" s="20">
        <v>375300</v>
      </c>
      <c r="Z103" s="14"/>
      <c r="AA103" s="14"/>
      <c r="AB103" s="14"/>
      <c r="AE103" s="14"/>
      <c r="AF103" s="14"/>
      <c r="AG103" s="14"/>
      <c r="AJ103" s="14"/>
      <c r="AK103" s="14"/>
      <c r="AL103" s="14"/>
    </row>
    <row r="104" spans="1:43" x14ac:dyDescent="0.25">
      <c r="A104" s="31"/>
      <c r="C104" s="14"/>
      <c r="E104" s="13">
        <f t="shared" si="42"/>
        <v>45689.499999999985</v>
      </c>
      <c r="F104" s="15">
        <f>C98+(C99-C98)*(E104-B98)/(B99-B98)</f>
        <v>105.74999999970896</v>
      </c>
      <c r="G104" s="15">
        <v>105.75</v>
      </c>
      <c r="H104" s="15">
        <v>105.75</v>
      </c>
      <c r="J104" s="13">
        <f t="shared" si="43"/>
        <v>45689.499999999985</v>
      </c>
      <c r="K104" s="15">
        <f t="shared" si="52"/>
        <v>1</v>
      </c>
      <c r="L104" s="15">
        <v>105.75</v>
      </c>
      <c r="M104" s="15">
        <v>17.541699999999999</v>
      </c>
      <c r="O104" s="13">
        <f t="shared" si="45"/>
        <v>45689.499999999985</v>
      </c>
      <c r="P104" s="15">
        <f t="shared" si="46"/>
        <v>105.24999999361171</v>
      </c>
      <c r="Q104" s="15">
        <v>105.25</v>
      </c>
      <c r="R104" s="15">
        <v>105.25</v>
      </c>
      <c r="T104" s="13">
        <f t="shared" si="47"/>
        <v>45689.499999999985</v>
      </c>
      <c r="U104" s="20">
        <f t="shared" si="53"/>
        <v>378899.99997700215</v>
      </c>
      <c r="V104" s="20">
        <v>378900</v>
      </c>
      <c r="W104" s="20">
        <v>378900</v>
      </c>
      <c r="Z104" s="14"/>
      <c r="AA104" s="14"/>
      <c r="AB104" s="14"/>
      <c r="AE104" s="14"/>
      <c r="AF104" s="14"/>
      <c r="AG104" s="14"/>
      <c r="AJ104" s="14"/>
      <c r="AK104" s="14"/>
      <c r="AL104" s="14"/>
    </row>
    <row r="105" spans="1:43" x14ac:dyDescent="0.25">
      <c r="A105" s="31"/>
      <c r="C105" s="14"/>
      <c r="E105" s="13">
        <f t="shared" si="42"/>
        <v>45689.54166666665</v>
      </c>
      <c r="F105" s="15">
        <f>C99+(C100-C99)*(E105-B99)/(B100-B99)</f>
        <v>106.74999999965075</v>
      </c>
      <c r="G105" s="15">
        <v>106.75</v>
      </c>
      <c r="H105" s="15">
        <v>106.75</v>
      </c>
      <c r="J105" s="13">
        <f t="shared" si="43"/>
        <v>45689.54166666665</v>
      </c>
      <c r="K105" s="15">
        <f t="shared" si="52"/>
        <v>1</v>
      </c>
      <c r="L105" s="15">
        <v>212.75</v>
      </c>
      <c r="M105" s="15">
        <v>17.708300000000001</v>
      </c>
      <c r="O105" s="13">
        <f t="shared" si="45"/>
        <v>45689.54166666665</v>
      </c>
      <c r="P105" s="15">
        <f t="shared" si="46"/>
        <v>106.24999999349529</v>
      </c>
      <c r="Q105" s="15">
        <v>106.25</v>
      </c>
      <c r="R105" s="15">
        <v>106.25</v>
      </c>
      <c r="T105" s="13">
        <f t="shared" si="47"/>
        <v>45689.54166666665</v>
      </c>
      <c r="U105" s="20">
        <f t="shared" si="53"/>
        <v>382499.99997658306</v>
      </c>
      <c r="V105" s="20">
        <v>382500</v>
      </c>
      <c r="W105" s="20">
        <v>382500</v>
      </c>
      <c r="Z105" s="14"/>
      <c r="AA105" s="14"/>
      <c r="AB105" s="14"/>
      <c r="AE105" s="14"/>
      <c r="AF105" s="14"/>
      <c r="AG105" s="14"/>
      <c r="AJ105" s="14"/>
      <c r="AK105" s="14"/>
      <c r="AL105" s="14"/>
    </row>
    <row r="106" spans="1:43" x14ac:dyDescent="0.25">
      <c r="A106" s="31"/>
      <c r="C106" s="14"/>
      <c r="E106" s="13">
        <f t="shared" si="42"/>
        <v>45689.583333333314</v>
      </c>
      <c r="F106" s="15">
        <f>C99+(C100-C99)*(E106-B99)/(B100-B99)</f>
        <v>107.74999999959255</v>
      </c>
      <c r="G106" s="15">
        <v>107.75</v>
      </c>
      <c r="H106" s="15">
        <v>107.75</v>
      </c>
      <c r="J106" s="13">
        <f t="shared" si="43"/>
        <v>45689.583333333314</v>
      </c>
      <c r="K106" s="15">
        <f t="shared" si="52"/>
        <v>1</v>
      </c>
      <c r="L106" s="15">
        <v>107.75</v>
      </c>
      <c r="M106" s="15">
        <v>17.875</v>
      </c>
      <c r="O106" s="13">
        <f t="shared" si="45"/>
        <v>45689.583333333314</v>
      </c>
      <c r="P106" s="15">
        <f t="shared" si="46"/>
        <v>107.24999999337888</v>
      </c>
      <c r="Q106" s="15">
        <v>107.25</v>
      </c>
      <c r="R106" s="15">
        <v>107.25</v>
      </c>
      <c r="T106" s="13">
        <f t="shared" si="47"/>
        <v>45689.583333333314</v>
      </c>
      <c r="U106" s="20">
        <f t="shared" si="53"/>
        <v>386099.99997616396</v>
      </c>
      <c r="V106" s="20">
        <v>386100</v>
      </c>
      <c r="W106" s="20">
        <v>386100</v>
      </c>
      <c r="Z106" s="14"/>
      <c r="AA106" s="14"/>
      <c r="AB106" s="14"/>
      <c r="AE106" s="14"/>
      <c r="AF106" s="14"/>
      <c r="AG106" s="14"/>
      <c r="AJ106" s="14"/>
      <c r="AK106" s="14"/>
      <c r="AL106" s="14"/>
    </row>
    <row r="107" spans="1:43" x14ac:dyDescent="0.25">
      <c r="A107" s="31"/>
      <c r="C107" s="14"/>
      <c r="E107" s="13">
        <f t="shared" si="42"/>
        <v>45689.624999999978</v>
      </c>
      <c r="F107" s="15">
        <f>C99+(C100-C99)*(E107-B99)/(B100-B99)</f>
        <v>108.74999999953434</v>
      </c>
      <c r="G107" s="15">
        <v>108.75</v>
      </c>
      <c r="H107" s="15">
        <v>108.75</v>
      </c>
      <c r="J107" s="13">
        <f t="shared" si="43"/>
        <v>45689.624999999978</v>
      </c>
      <c r="K107" s="15">
        <f t="shared" si="52"/>
        <v>1</v>
      </c>
      <c r="L107" s="15">
        <v>108.75</v>
      </c>
      <c r="M107" s="15">
        <v>18.041699999999999</v>
      </c>
      <c r="O107" s="13">
        <f t="shared" si="45"/>
        <v>45689.624999999978</v>
      </c>
      <c r="P107" s="15">
        <f t="shared" si="46"/>
        <v>108.24999999326246</v>
      </c>
      <c r="Q107" s="15">
        <v>108.25</v>
      </c>
      <c r="R107" s="15">
        <v>108.25</v>
      </c>
      <c r="T107" s="13">
        <f t="shared" si="47"/>
        <v>45689.624999999978</v>
      </c>
      <c r="U107" s="20">
        <f t="shared" si="53"/>
        <v>389699.99997574487</v>
      </c>
      <c r="V107" s="20">
        <v>389700</v>
      </c>
      <c r="W107" s="20">
        <v>389700</v>
      </c>
      <c r="Z107" s="14"/>
      <c r="AA107" s="14"/>
      <c r="AB107" s="14"/>
      <c r="AE107" s="14"/>
      <c r="AF107" s="14"/>
      <c r="AG107" s="14"/>
      <c r="AJ107" s="14"/>
      <c r="AK107" s="14"/>
      <c r="AL107" s="14"/>
    </row>
    <row r="108" spans="1:43" x14ac:dyDescent="0.25">
      <c r="A108" s="31"/>
      <c r="C108" s="14"/>
      <c r="E108" s="13">
        <f t="shared" si="42"/>
        <v>45689.666666666642</v>
      </c>
      <c r="F108" s="15">
        <f>C99+(C100-C99)*(E108-B99)/(B100-B99)</f>
        <v>109.74999999947613</v>
      </c>
      <c r="G108" s="15">
        <v>109.75</v>
      </c>
      <c r="H108" s="15">
        <v>109.75</v>
      </c>
      <c r="J108" s="13">
        <f t="shared" si="43"/>
        <v>45689.666666666642</v>
      </c>
      <c r="K108" s="15">
        <f t="shared" si="52"/>
        <v>1</v>
      </c>
      <c r="L108" s="15">
        <v>109.75</v>
      </c>
      <c r="M108" s="15">
        <v>18.208300000000001</v>
      </c>
      <c r="O108" s="13">
        <f t="shared" si="45"/>
        <v>45689.666666666642</v>
      </c>
      <c r="P108" s="15">
        <f t="shared" si="46"/>
        <v>109.24999999314605</v>
      </c>
      <c r="Q108" s="15">
        <v>109.25</v>
      </c>
      <c r="R108" s="15">
        <v>109.25</v>
      </c>
      <c r="T108" s="13">
        <f t="shared" si="47"/>
        <v>45689.666666666642</v>
      </c>
      <c r="U108" s="20">
        <f t="shared" si="53"/>
        <v>393299.99997532577</v>
      </c>
      <c r="V108" s="20">
        <v>393300</v>
      </c>
      <c r="W108" s="20">
        <v>393300</v>
      </c>
      <c r="Z108" s="14"/>
      <c r="AA108" s="14"/>
      <c r="AB108" s="14"/>
      <c r="AE108" s="14"/>
      <c r="AF108" s="14"/>
      <c r="AG108" s="14"/>
      <c r="AJ108" s="14"/>
      <c r="AK108" s="14"/>
      <c r="AL108" s="14"/>
    </row>
    <row r="109" spans="1:43" x14ac:dyDescent="0.25">
      <c r="A109" s="31"/>
      <c r="C109" s="14"/>
      <c r="E109" s="13">
        <f t="shared" si="42"/>
        <v>45689.708333333307</v>
      </c>
      <c r="F109" s="15">
        <f>C99+(C100-C99)*(E109-B99)/(B100-B99)</f>
        <v>110.74999999941792</v>
      </c>
      <c r="G109" s="15">
        <v>110.75</v>
      </c>
      <c r="H109" s="15">
        <v>110.75</v>
      </c>
      <c r="J109" s="13">
        <f t="shared" si="43"/>
        <v>45689.708333333307</v>
      </c>
      <c r="K109" s="15">
        <f t="shared" si="52"/>
        <v>1</v>
      </c>
      <c r="L109" s="15">
        <v>110.75</v>
      </c>
      <c r="M109" s="15">
        <v>18.375</v>
      </c>
      <c r="O109" s="13">
        <f t="shared" si="45"/>
        <v>45689.708333333307</v>
      </c>
      <c r="P109" s="15">
        <f t="shared" si="46"/>
        <v>110.24999999302963</v>
      </c>
      <c r="Q109" s="15">
        <v>110.25</v>
      </c>
      <c r="R109" s="15">
        <v>110.25</v>
      </c>
      <c r="T109" s="13">
        <f t="shared" si="47"/>
        <v>45689.708333333307</v>
      </c>
      <c r="U109" s="20">
        <f t="shared" si="53"/>
        <v>396899.99997490668</v>
      </c>
      <c r="V109" s="20">
        <v>396900</v>
      </c>
      <c r="W109" s="20">
        <v>396900</v>
      </c>
      <c r="Z109" s="14"/>
      <c r="AA109" s="14"/>
      <c r="AB109" s="14"/>
      <c r="AE109" s="14"/>
      <c r="AF109" s="14"/>
      <c r="AG109" s="14"/>
      <c r="AJ109" s="14"/>
      <c r="AK109" s="14"/>
      <c r="AL109" s="14"/>
    </row>
    <row r="110" spans="1:43" x14ac:dyDescent="0.25">
      <c r="A110" s="31"/>
      <c r="C110" s="14"/>
      <c r="E110" s="13">
        <f t="shared" si="42"/>
        <v>45689.749999999971</v>
      </c>
      <c r="F110" s="15">
        <f>C99+(C100-C99)*(E110-B99)/(B100-B99)</f>
        <v>111.74999999935972</v>
      </c>
      <c r="G110" s="15">
        <v>111.75</v>
      </c>
      <c r="H110" s="15">
        <v>111.75</v>
      </c>
      <c r="J110" s="13">
        <f t="shared" si="43"/>
        <v>45689.749999999971</v>
      </c>
      <c r="K110" s="15">
        <f t="shared" si="52"/>
        <v>1</v>
      </c>
      <c r="L110" s="15">
        <v>111.75</v>
      </c>
      <c r="M110" s="15">
        <v>18.541699999999999</v>
      </c>
      <c r="O110" s="13">
        <f t="shared" si="45"/>
        <v>45689.749999999971</v>
      </c>
      <c r="P110" s="15">
        <f t="shared" si="46"/>
        <v>111.24999999291322</v>
      </c>
      <c r="Q110" s="15">
        <v>111.25</v>
      </c>
      <c r="R110" s="15">
        <v>111.25</v>
      </c>
      <c r="T110" s="13">
        <f t="shared" si="47"/>
        <v>45689.749999999971</v>
      </c>
      <c r="U110" s="20">
        <f t="shared" si="53"/>
        <v>400499.99997448758</v>
      </c>
      <c r="V110" s="20">
        <v>400500</v>
      </c>
      <c r="W110" s="20">
        <v>400500</v>
      </c>
      <c r="Z110" s="14"/>
      <c r="AA110" s="14"/>
      <c r="AB110" s="14"/>
      <c r="AE110" s="14"/>
      <c r="AF110" s="14"/>
      <c r="AG110" s="14"/>
      <c r="AJ110" s="14"/>
      <c r="AK110" s="14"/>
      <c r="AL110" s="14"/>
    </row>
    <row r="111" spans="1:43" x14ac:dyDescent="0.25">
      <c r="A111" s="31"/>
      <c r="C111" s="14"/>
      <c r="E111" s="13">
        <f t="shared" si="42"/>
        <v>45689.791666666635</v>
      </c>
      <c r="F111" s="15">
        <f>C100+(C101-C100)*(E111-B100)/(B101-B100)</f>
        <v>112.74999999930151</v>
      </c>
      <c r="G111" s="15">
        <v>112.75</v>
      </c>
      <c r="H111" s="15">
        <v>112.75</v>
      </c>
      <c r="J111" s="13">
        <f t="shared" si="43"/>
        <v>45689.791666666635</v>
      </c>
      <c r="K111" s="15">
        <f t="shared" si="52"/>
        <v>1</v>
      </c>
      <c r="L111" s="15">
        <v>224.75</v>
      </c>
      <c r="M111" s="15">
        <v>18.708300000000001</v>
      </c>
      <c r="O111" s="13">
        <f t="shared" si="45"/>
        <v>45689.791666666635</v>
      </c>
      <c r="P111" s="15">
        <f t="shared" si="46"/>
        <v>112.2499999927968</v>
      </c>
      <c r="Q111" s="15">
        <v>112.25</v>
      </c>
      <c r="R111" s="15">
        <v>112.25</v>
      </c>
      <c r="T111" s="13">
        <f t="shared" si="47"/>
        <v>45689.791666666635</v>
      </c>
      <c r="U111" s="20">
        <f t="shared" si="53"/>
        <v>404099.99997406849</v>
      </c>
      <c r="V111" s="20">
        <v>404100</v>
      </c>
      <c r="W111" s="20">
        <v>404100</v>
      </c>
      <c r="Z111" s="14"/>
      <c r="AA111" s="14"/>
      <c r="AB111" s="14"/>
      <c r="AE111" s="14"/>
      <c r="AF111" s="14"/>
      <c r="AG111" s="14"/>
      <c r="AJ111" s="14"/>
      <c r="AK111" s="14"/>
      <c r="AL111" s="14"/>
    </row>
    <row r="112" spans="1:43" x14ac:dyDescent="0.25">
      <c r="A112" s="31"/>
      <c r="C112" s="14"/>
      <c r="E112" s="13">
        <f t="shared" si="42"/>
        <v>45689.833333333299</v>
      </c>
      <c r="F112" s="15">
        <f>C100+(C101-C100)*(E112-B100)/(B101-B100)</f>
        <v>113.7499999992433</v>
      </c>
      <c r="G112" s="15">
        <v>113.75</v>
      </c>
      <c r="H112" s="15">
        <v>113.75</v>
      </c>
      <c r="J112" s="13">
        <f t="shared" si="43"/>
        <v>45689.833333333299</v>
      </c>
      <c r="K112" s="15">
        <f t="shared" si="52"/>
        <v>1</v>
      </c>
      <c r="L112" s="15">
        <v>113.75</v>
      </c>
      <c r="M112" s="15">
        <v>18.875</v>
      </c>
      <c r="O112" s="13">
        <f t="shared" si="45"/>
        <v>45689.833333333299</v>
      </c>
      <c r="P112" s="15">
        <f t="shared" si="46"/>
        <v>113.24999999268039</v>
      </c>
      <c r="Q112" s="15">
        <v>113.25</v>
      </c>
      <c r="R112" s="15">
        <v>113.25</v>
      </c>
      <c r="T112" s="13">
        <f t="shared" si="47"/>
        <v>45689.833333333299</v>
      </c>
      <c r="U112" s="20">
        <f t="shared" si="53"/>
        <v>407699.99997364939</v>
      </c>
      <c r="V112" s="20">
        <v>407700</v>
      </c>
      <c r="W112" s="20">
        <v>407700</v>
      </c>
      <c r="Z112" s="14"/>
      <c r="AA112" s="14"/>
      <c r="AB112" s="14"/>
      <c r="AE112" s="14"/>
      <c r="AF112" s="14"/>
      <c r="AG112" s="14"/>
      <c r="AJ112" s="14"/>
      <c r="AK112" s="14"/>
      <c r="AL112" s="14"/>
    </row>
    <row r="113" spans="1:38" x14ac:dyDescent="0.25">
      <c r="A113" s="31"/>
      <c r="C113" s="14"/>
      <c r="E113" s="13">
        <f t="shared" si="42"/>
        <v>45689.874999999964</v>
      </c>
      <c r="F113" s="15">
        <f>C100+(C101-C100)*(E113-B100)/(B101-B100)</f>
        <v>114.74999999918509</v>
      </c>
      <c r="G113" s="15">
        <v>114.75</v>
      </c>
      <c r="H113" s="15">
        <v>114.75</v>
      </c>
      <c r="J113" s="13">
        <f t="shared" si="43"/>
        <v>45689.874999999964</v>
      </c>
      <c r="K113" s="15">
        <f t="shared" si="52"/>
        <v>1</v>
      </c>
      <c r="L113" s="15">
        <v>114.75</v>
      </c>
      <c r="M113" s="15">
        <v>19.041699999999999</v>
      </c>
      <c r="O113" s="13">
        <f t="shared" si="45"/>
        <v>45689.874999999964</v>
      </c>
      <c r="P113" s="15">
        <f t="shared" si="46"/>
        <v>114.24999999256397</v>
      </c>
      <c r="Q113" s="15">
        <v>114.25</v>
      </c>
      <c r="R113" s="15">
        <v>114.25</v>
      </c>
      <c r="T113" s="13">
        <f t="shared" si="47"/>
        <v>45689.874999999964</v>
      </c>
      <c r="U113" s="20">
        <f t="shared" si="53"/>
        <v>411299.9999732303</v>
      </c>
      <c r="V113" s="20">
        <v>411300</v>
      </c>
      <c r="W113" s="20">
        <v>411300</v>
      </c>
      <c r="Z113" s="14"/>
      <c r="AA113" s="14"/>
      <c r="AB113" s="14"/>
      <c r="AE113" s="14"/>
      <c r="AF113" s="14"/>
      <c r="AG113" s="14"/>
      <c r="AJ113" s="14"/>
      <c r="AK113" s="14"/>
      <c r="AL113" s="14"/>
    </row>
    <row r="114" spans="1:38" x14ac:dyDescent="0.25">
      <c r="A114" s="31"/>
      <c r="C114" s="14"/>
      <c r="E114" s="13">
        <f t="shared" si="42"/>
        <v>45689.916666666628</v>
      </c>
      <c r="F114" s="15">
        <f>C100+(C101-C100)*(E114-B100)/(B101-B100)</f>
        <v>115.74999999912689</v>
      </c>
      <c r="G114" s="15">
        <v>115.75</v>
      </c>
      <c r="H114" s="15">
        <v>115.75</v>
      </c>
      <c r="J114" s="13">
        <f t="shared" si="43"/>
        <v>45689.916666666628</v>
      </c>
      <c r="K114" s="15">
        <f t="shared" si="52"/>
        <v>1</v>
      </c>
      <c r="L114" s="15">
        <v>115.75</v>
      </c>
      <c r="M114" s="15">
        <v>19.208300000000001</v>
      </c>
      <c r="O114" s="13">
        <f t="shared" si="45"/>
        <v>45689.916666666628</v>
      </c>
      <c r="P114" s="15">
        <f t="shared" si="46"/>
        <v>115.24999999244756</v>
      </c>
      <c r="Q114" s="15">
        <v>115.25</v>
      </c>
      <c r="R114" s="15">
        <v>115.25</v>
      </c>
      <c r="T114" s="13">
        <f t="shared" si="47"/>
        <v>45689.916666666628</v>
      </c>
      <c r="U114" s="20">
        <f t="shared" si="53"/>
        <v>414899.9999728112</v>
      </c>
      <c r="V114" s="20">
        <v>414900</v>
      </c>
      <c r="W114" s="20">
        <v>414900</v>
      </c>
      <c r="Z114" s="14"/>
      <c r="AA114" s="14"/>
      <c r="AB114" s="14"/>
      <c r="AE114" s="14"/>
      <c r="AF114" s="14"/>
      <c r="AG114" s="14"/>
      <c r="AJ114" s="14"/>
      <c r="AK114" s="14"/>
      <c r="AL114" s="14"/>
    </row>
    <row r="115" spans="1:38" x14ac:dyDescent="0.25">
      <c r="A115" s="31"/>
      <c r="C115" s="14"/>
      <c r="E115" s="13">
        <f t="shared" si="42"/>
        <v>45689.958333333292</v>
      </c>
      <c r="F115" s="15">
        <f>C100+(C101-C100)*(E115-B100)/(B101-B100)</f>
        <v>116.74999999906868</v>
      </c>
      <c r="G115" s="15">
        <v>116.75</v>
      </c>
      <c r="H115" s="15">
        <v>116.75</v>
      </c>
      <c r="J115" s="13">
        <f t="shared" si="43"/>
        <v>45689.958333333292</v>
      </c>
      <c r="K115" s="15">
        <f t="shared" si="52"/>
        <v>1</v>
      </c>
      <c r="L115" s="15">
        <v>116.75</v>
      </c>
      <c r="M115" s="15">
        <v>19.375</v>
      </c>
      <c r="O115" s="13">
        <f t="shared" si="45"/>
        <v>45689.958333333292</v>
      </c>
      <c r="P115" s="15">
        <f t="shared" si="46"/>
        <v>116.24999999233114</v>
      </c>
      <c r="Q115" s="15">
        <v>116.25</v>
      </c>
      <c r="R115" s="15">
        <v>116.25</v>
      </c>
      <c r="T115" s="13">
        <f t="shared" si="47"/>
        <v>45689.958333333292</v>
      </c>
      <c r="U115" s="20">
        <f t="shared" si="53"/>
        <v>418499.99997239211</v>
      </c>
      <c r="V115" s="20">
        <v>418500</v>
      </c>
      <c r="W115" s="20">
        <v>418500</v>
      </c>
      <c r="Z115" s="14"/>
      <c r="AA115" s="14"/>
      <c r="AB115" s="14"/>
      <c r="AE115" s="14"/>
      <c r="AF115" s="14"/>
      <c r="AG115" s="14"/>
      <c r="AJ115" s="14"/>
      <c r="AK115" s="14"/>
      <c r="AL115" s="14"/>
    </row>
    <row r="116" spans="1:38" x14ac:dyDescent="0.25">
      <c r="A116" s="31"/>
      <c r="C116" s="14"/>
      <c r="E116" s="13">
        <f t="shared" si="42"/>
        <v>45689.999999999956</v>
      </c>
      <c r="F116" s="15">
        <f>C100+(C101-C100)*(E116-B100)/(B101-B100)</f>
        <v>117.74999999901047</v>
      </c>
      <c r="G116" s="15">
        <v>117.75</v>
      </c>
      <c r="H116" s="15">
        <v>117.75</v>
      </c>
      <c r="J116" s="13">
        <f t="shared" si="43"/>
        <v>45689.999999999956</v>
      </c>
      <c r="K116" s="15">
        <f t="shared" si="52"/>
        <v>1</v>
      </c>
      <c r="L116" s="15">
        <v>117.75</v>
      </c>
      <c r="M116" s="15">
        <v>19.541699999999999</v>
      </c>
      <c r="O116" s="13">
        <f t="shared" si="45"/>
        <v>45689.999999999956</v>
      </c>
      <c r="P116" s="15">
        <f t="shared" si="46"/>
        <v>117.24999999221473</v>
      </c>
      <c r="Q116" s="15">
        <v>117.25</v>
      </c>
      <c r="R116" s="15">
        <v>117.25</v>
      </c>
      <c r="T116" s="13">
        <f t="shared" si="47"/>
        <v>45689.999999999956</v>
      </c>
      <c r="U116" s="20">
        <f t="shared" si="53"/>
        <v>422099.99997197301</v>
      </c>
      <c r="V116" s="20">
        <v>422100</v>
      </c>
      <c r="W116" s="20">
        <v>422100</v>
      </c>
      <c r="Z116" s="14"/>
      <c r="AA116" s="14"/>
      <c r="AB116" s="14"/>
      <c r="AE116" s="14"/>
      <c r="AF116" s="14"/>
      <c r="AG116" s="14"/>
      <c r="AJ116" s="14"/>
      <c r="AK116" s="14"/>
      <c r="AL116" s="14"/>
    </row>
    <row r="117" spans="1:38" x14ac:dyDescent="0.25">
      <c r="A117" s="31"/>
      <c r="C117" s="14"/>
      <c r="E117" s="13">
        <f t="shared" si="42"/>
        <v>45690.041666666621</v>
      </c>
      <c r="F117" s="15">
        <f>C101+(C102-C101)*(E117-B101)/(B102-B101)</f>
        <v>118.74999999895226</v>
      </c>
      <c r="G117" s="15">
        <v>118.75</v>
      </c>
      <c r="H117" s="15">
        <v>118.75</v>
      </c>
      <c r="J117" s="13">
        <f t="shared" si="43"/>
        <v>45690.041666666621</v>
      </c>
      <c r="K117" s="15">
        <f t="shared" si="52"/>
        <v>1</v>
      </c>
      <c r="L117" s="15">
        <v>236.75</v>
      </c>
      <c r="M117" s="15">
        <v>19.708300000000001</v>
      </c>
      <c r="O117" s="13">
        <f t="shared" si="45"/>
        <v>45690.041666666621</v>
      </c>
      <c r="P117" s="15">
        <f t="shared" si="46"/>
        <v>118.24999999209831</v>
      </c>
      <c r="Q117" s="15">
        <v>118.25</v>
      </c>
      <c r="R117" s="15">
        <v>118.25</v>
      </c>
      <c r="T117" s="13">
        <f t="shared" si="47"/>
        <v>45690.041666666621</v>
      </c>
      <c r="U117" s="20">
        <f t="shared" si="53"/>
        <v>425699.99997155392</v>
      </c>
      <c r="V117" s="20">
        <v>425700</v>
      </c>
      <c r="W117" s="20">
        <v>425700</v>
      </c>
      <c r="Z117" s="14"/>
      <c r="AA117" s="14"/>
      <c r="AB117" s="14"/>
      <c r="AE117" s="14"/>
      <c r="AF117" s="14"/>
      <c r="AG117" s="14"/>
      <c r="AJ117" s="14"/>
      <c r="AK117" s="14"/>
      <c r="AL117" s="14"/>
    </row>
    <row r="118" spans="1:38" x14ac:dyDescent="0.25">
      <c r="A118" s="31"/>
      <c r="C118" s="14"/>
      <c r="E118" s="13">
        <f t="shared" si="42"/>
        <v>45690.083333333285</v>
      </c>
      <c r="F118" s="15">
        <f>C101+(C102-C101)*(E118-B101)/(B102-B101)</f>
        <v>119.74999999889405</v>
      </c>
      <c r="G118" s="15">
        <v>119.75</v>
      </c>
      <c r="H118" s="15">
        <v>119.75</v>
      </c>
      <c r="J118" s="13">
        <f t="shared" si="43"/>
        <v>45690.083333333285</v>
      </c>
      <c r="K118" s="15">
        <f t="shared" si="52"/>
        <v>1</v>
      </c>
      <c r="L118" s="15">
        <v>119.75</v>
      </c>
      <c r="M118" s="15">
        <v>19.875</v>
      </c>
      <c r="O118" s="13">
        <f t="shared" si="45"/>
        <v>45690.083333333285</v>
      </c>
      <c r="P118" s="15">
        <f t="shared" si="46"/>
        <v>119.24999999198189</v>
      </c>
      <c r="Q118" s="15">
        <v>119.25</v>
      </c>
      <c r="R118" s="15">
        <v>119.25</v>
      </c>
      <c r="T118" s="13">
        <f t="shared" si="47"/>
        <v>45690.083333333285</v>
      </c>
      <c r="U118" s="20">
        <f t="shared" si="53"/>
        <v>429299.99997113482</v>
      </c>
      <c r="V118" s="20">
        <v>429300</v>
      </c>
      <c r="W118" s="20">
        <v>429300</v>
      </c>
      <c r="Z118" s="14"/>
      <c r="AA118" s="14"/>
      <c r="AB118" s="14"/>
      <c r="AE118" s="14"/>
      <c r="AF118" s="14"/>
      <c r="AG118" s="14"/>
      <c r="AJ118" s="14"/>
      <c r="AK118" s="14"/>
      <c r="AL118" s="14"/>
    </row>
    <row r="119" spans="1:38" x14ac:dyDescent="0.25">
      <c r="A119" s="31"/>
      <c r="C119" s="14"/>
      <c r="E119" s="13">
        <f t="shared" si="42"/>
        <v>45690.124999999949</v>
      </c>
      <c r="F119" s="15">
        <f>C101+(C102-C101)*(E119-B101)/(B102-B101)</f>
        <v>120.74999999883585</v>
      </c>
      <c r="G119" s="15">
        <v>120.75</v>
      </c>
      <c r="H119" s="15">
        <v>120.75</v>
      </c>
      <c r="J119" s="13">
        <f t="shared" si="43"/>
        <v>45690.124999999949</v>
      </c>
      <c r="K119" s="15">
        <f t="shared" si="52"/>
        <v>1</v>
      </c>
      <c r="L119" s="15">
        <v>120.75</v>
      </c>
      <c r="M119" s="15">
        <v>20.041699999999999</v>
      </c>
      <c r="O119" s="13">
        <f t="shared" si="45"/>
        <v>45690.124999999949</v>
      </c>
      <c r="P119" s="15">
        <f t="shared" si="46"/>
        <v>120.24999999186548</v>
      </c>
      <c r="Q119" s="15">
        <v>120.25</v>
      </c>
      <c r="R119" s="15">
        <v>120.25</v>
      </c>
      <c r="T119" s="13">
        <f t="shared" si="47"/>
        <v>45690.124999999949</v>
      </c>
      <c r="U119" s="20">
        <f t="shared" si="53"/>
        <v>432899.99997071573</v>
      </c>
      <c r="V119" s="20">
        <v>432900</v>
      </c>
      <c r="W119" s="20">
        <v>432900</v>
      </c>
      <c r="Z119" s="14"/>
      <c r="AA119" s="14"/>
      <c r="AB119" s="14"/>
      <c r="AE119" s="14"/>
      <c r="AF119" s="14"/>
      <c r="AG119" s="14"/>
      <c r="AJ119" s="14"/>
      <c r="AK119" s="14"/>
      <c r="AL119" s="14"/>
    </row>
    <row r="120" spans="1:38" x14ac:dyDescent="0.25">
      <c r="A120" s="31"/>
      <c r="C120" s="14"/>
      <c r="E120" s="13">
        <f t="shared" si="42"/>
        <v>45690.166666666613</v>
      </c>
      <c r="F120" s="15">
        <f>C101+(C102-C101)*(E120-B101)/(B102-B101)</f>
        <v>121.74999999877764</v>
      </c>
      <c r="G120" s="15">
        <v>121.75</v>
      </c>
      <c r="H120" s="15">
        <v>121.75</v>
      </c>
      <c r="J120" s="13">
        <f t="shared" si="43"/>
        <v>45690.166666666613</v>
      </c>
      <c r="K120" s="15">
        <f t="shared" si="52"/>
        <v>1</v>
      </c>
      <c r="L120" s="15">
        <v>121.75</v>
      </c>
      <c r="M120" s="15">
        <v>20.208300000000001</v>
      </c>
      <c r="O120" s="13">
        <f t="shared" si="45"/>
        <v>45690.166666666613</v>
      </c>
      <c r="P120" s="15">
        <f t="shared" si="46"/>
        <v>121.24999999174906</v>
      </c>
      <c r="Q120" s="15">
        <v>121.25</v>
      </c>
      <c r="R120" s="15">
        <v>121.25</v>
      </c>
      <c r="T120" s="13">
        <f t="shared" si="47"/>
        <v>45690.166666666613</v>
      </c>
      <c r="U120" s="20">
        <f t="shared" si="53"/>
        <v>436499.99997029663</v>
      </c>
      <c r="V120" s="20">
        <v>436500</v>
      </c>
      <c r="W120" s="20">
        <v>436500</v>
      </c>
      <c r="Z120" s="14"/>
      <c r="AA120" s="14"/>
      <c r="AB120" s="14"/>
      <c r="AE120" s="14"/>
      <c r="AF120" s="14"/>
      <c r="AG120" s="14"/>
      <c r="AJ120" s="14"/>
      <c r="AK120" s="14"/>
      <c r="AL120" s="14"/>
    </row>
    <row r="121" spans="1:38" x14ac:dyDescent="0.25">
      <c r="A121" s="31"/>
      <c r="C121" s="14"/>
      <c r="E121" s="13">
        <f t="shared" si="42"/>
        <v>45690.208333333278</v>
      </c>
      <c r="F121" s="15">
        <f>C101+(C102-C101)*(E121-B101)/(B102-B101)</f>
        <v>122.74999999871943</v>
      </c>
      <c r="G121" s="15">
        <v>122.75</v>
      </c>
      <c r="H121" s="15">
        <v>122.75</v>
      </c>
      <c r="J121" s="13">
        <f t="shared" si="43"/>
        <v>45690.208333333278</v>
      </c>
      <c r="K121" s="15">
        <f t="shared" si="52"/>
        <v>1</v>
      </c>
      <c r="L121" s="15">
        <v>122.75</v>
      </c>
      <c r="M121" s="15">
        <v>20.375</v>
      </c>
      <c r="O121" s="13">
        <f t="shared" si="45"/>
        <v>45690.208333333278</v>
      </c>
      <c r="P121" s="15">
        <f t="shared" si="46"/>
        <v>122.24999999163265</v>
      </c>
      <c r="Q121" s="15">
        <v>122.25</v>
      </c>
      <c r="R121" s="15">
        <v>122.25</v>
      </c>
      <c r="T121" s="13">
        <f t="shared" si="47"/>
        <v>45690.208333333278</v>
      </c>
      <c r="U121" s="20">
        <f t="shared" si="53"/>
        <v>440099.99996987754</v>
      </c>
      <c r="V121" s="20">
        <v>440100</v>
      </c>
      <c r="W121" s="20">
        <v>440100</v>
      </c>
      <c r="Z121" s="14"/>
      <c r="AA121" s="14"/>
      <c r="AB121" s="14"/>
      <c r="AE121" s="14"/>
      <c r="AF121" s="14"/>
      <c r="AG121" s="14"/>
      <c r="AJ121" s="14"/>
      <c r="AK121" s="14"/>
      <c r="AL121" s="14"/>
    </row>
    <row r="122" spans="1:38" x14ac:dyDescent="0.25">
      <c r="A122" s="31"/>
      <c r="C122" s="14"/>
      <c r="E122" s="13">
        <f t="shared" si="42"/>
        <v>45690.249999999942</v>
      </c>
      <c r="F122" s="15">
        <f>C101+(C102-C101)*(E122-B101)/(B102-B101)</f>
        <v>123.74999999866122</v>
      </c>
      <c r="G122" s="15">
        <v>123.75</v>
      </c>
      <c r="H122" s="15">
        <v>123.75</v>
      </c>
      <c r="J122" s="13">
        <f t="shared" si="43"/>
        <v>45690.249999999942</v>
      </c>
      <c r="K122" s="15">
        <f t="shared" si="52"/>
        <v>1</v>
      </c>
      <c r="L122" s="15">
        <v>123.75</v>
      </c>
      <c r="M122" s="15">
        <v>20.541699999999999</v>
      </c>
      <c r="O122" s="13">
        <f t="shared" si="45"/>
        <v>45690.249999999942</v>
      </c>
      <c r="P122" s="15">
        <f t="shared" si="46"/>
        <v>123.24999999151623</v>
      </c>
      <c r="Q122" s="15">
        <v>123.25</v>
      </c>
      <c r="R122" s="15">
        <v>123.25</v>
      </c>
      <c r="T122" s="13">
        <f t="shared" si="47"/>
        <v>45690.249999999942</v>
      </c>
      <c r="U122" s="20">
        <f t="shared" si="53"/>
        <v>443699.99996945844</v>
      </c>
      <c r="V122" s="20">
        <v>443700</v>
      </c>
      <c r="W122" s="20">
        <v>443700</v>
      </c>
      <c r="Z122" s="14"/>
      <c r="AA122" s="14"/>
      <c r="AB122" s="14"/>
      <c r="AE122" s="14"/>
      <c r="AF122" s="14"/>
      <c r="AG122" s="14"/>
      <c r="AJ122" s="14"/>
      <c r="AK122" s="14"/>
      <c r="AL122" s="14"/>
    </row>
    <row r="123" spans="1:38" x14ac:dyDescent="0.25">
      <c r="A123" s="31"/>
      <c r="C123" s="14"/>
      <c r="F123" s="14"/>
      <c r="G123" s="14"/>
      <c r="H123" s="14"/>
      <c r="K123" s="14"/>
      <c r="L123" s="14"/>
      <c r="M123" s="14"/>
      <c r="P123" s="14"/>
      <c r="Q123" s="14"/>
      <c r="R123" s="14"/>
      <c r="Z123" s="14"/>
      <c r="AA123" s="14"/>
      <c r="AB123" s="14"/>
      <c r="AE123" s="14"/>
      <c r="AF123" s="14"/>
      <c r="AG123" s="14"/>
      <c r="AJ123" s="14"/>
      <c r="AK123" s="14"/>
      <c r="AL123" s="14"/>
    </row>
  </sheetData>
  <mergeCells count="48">
    <mergeCell ref="A98:A123"/>
    <mergeCell ref="A71:A94"/>
    <mergeCell ref="A37:A66"/>
    <mergeCell ref="E67:W67"/>
    <mergeCell ref="Y67:AQ67"/>
    <mergeCell ref="B68:C68"/>
    <mergeCell ref="F68:H68"/>
    <mergeCell ref="K68:M68"/>
    <mergeCell ref="P68:R68"/>
    <mergeCell ref="U68:W68"/>
    <mergeCell ref="Z68:AB68"/>
    <mergeCell ref="AE68:AG68"/>
    <mergeCell ref="AJ68:AL68"/>
    <mergeCell ref="AO68:AQ68"/>
    <mergeCell ref="E95:W95"/>
    <mergeCell ref="Y95:AQ95"/>
    <mergeCell ref="A4:A33"/>
    <mergeCell ref="E34:W34"/>
    <mergeCell ref="Y34:AQ34"/>
    <mergeCell ref="B35:C35"/>
    <mergeCell ref="F35:H35"/>
    <mergeCell ref="K35:M35"/>
    <mergeCell ref="P35:R35"/>
    <mergeCell ref="U35:W35"/>
    <mergeCell ref="Z35:AB35"/>
    <mergeCell ref="AE35:AG35"/>
    <mergeCell ref="AJ35:AL35"/>
    <mergeCell ref="AO35:AQ35"/>
    <mergeCell ref="E1:W1"/>
    <mergeCell ref="Y1:AQ1"/>
    <mergeCell ref="B2:C2"/>
    <mergeCell ref="F2:H2"/>
    <mergeCell ref="K2:M2"/>
    <mergeCell ref="P2:R2"/>
    <mergeCell ref="U2:W2"/>
    <mergeCell ref="Z2:AB2"/>
    <mergeCell ref="AE2:AG2"/>
    <mergeCell ref="AJ2:AL2"/>
    <mergeCell ref="AO2:AQ2"/>
    <mergeCell ref="Z96:AB96"/>
    <mergeCell ref="AE96:AG96"/>
    <mergeCell ref="AJ96:AL96"/>
    <mergeCell ref="AO96:AQ96"/>
    <mergeCell ref="B96:C96"/>
    <mergeCell ref="F96:H96"/>
    <mergeCell ref="K96:M96"/>
    <mergeCell ref="P96:R96"/>
    <mergeCell ref="U96:W96"/>
  </mergeCells>
  <conditionalFormatting sqref="G37:G66">
    <cfRule type="expression" dxfId="467" priority="137">
      <formula>ROUND(G37,2)=ROUND(F37,2)</formula>
    </cfRule>
    <cfRule type="expression" dxfId="466" priority="138">
      <formula>ROUND(G37,2)&lt;&gt;ROUND(F37,2)</formula>
    </cfRule>
  </conditionalFormatting>
  <conditionalFormatting sqref="G70:G94">
    <cfRule type="expression" dxfId="465" priority="71">
      <formula>ROUND(G70,2)&lt;&gt;ROUND(F70,2)</formula>
    </cfRule>
    <cfRule type="expression" dxfId="464" priority="70">
      <formula>ROUND(G70,2)=ROUND(F70,2)</formula>
    </cfRule>
    <cfRule type="expression" dxfId="463" priority="69">
      <formula>ROUND(G70,2)&lt;&gt;ROUND(H70,2)</formula>
    </cfRule>
  </conditionalFormatting>
  <conditionalFormatting sqref="G98:G122">
    <cfRule type="expression" dxfId="462" priority="68">
      <formula>ROUND(G98,2)&lt;&gt;ROUND(F98,2)</formula>
    </cfRule>
    <cfRule type="expression" dxfId="461" priority="67">
      <formula>ROUND(G98,2)=ROUND(F98,2)</formula>
    </cfRule>
    <cfRule type="expression" dxfId="460" priority="66">
      <formula>ROUND(G98,2)&lt;&gt;ROUND(H98,2)</formula>
    </cfRule>
  </conditionalFormatting>
  <conditionalFormatting sqref="H4:H33">
    <cfRule type="expression" dxfId="459" priority="158">
      <formula>H4&lt;&gt;F4</formula>
    </cfRule>
    <cfRule type="expression" dxfId="458" priority="159">
      <formula>H4=F4</formula>
    </cfRule>
  </conditionalFormatting>
  <conditionalFormatting sqref="H37:H66">
    <cfRule type="expression" dxfId="457" priority="136">
      <formula>ROUND(H37,2)=ROUND(F37,2)</formula>
    </cfRule>
    <cfRule type="expression" dxfId="456" priority="135">
      <formula>ROUND(H37,2)&lt;&gt;ROUND(F37,2)</formula>
    </cfRule>
  </conditionalFormatting>
  <conditionalFormatting sqref="H70:H94">
    <cfRule type="expression" dxfId="455" priority="124">
      <formula>ROUND(H70,2)=ROUND(F70,2)</formula>
    </cfRule>
    <cfRule type="expression" dxfId="454" priority="123">
      <formula>ROUND(H70,2)&lt;&gt;ROUND(F70,2)</formula>
    </cfRule>
  </conditionalFormatting>
  <conditionalFormatting sqref="H98:H122">
    <cfRule type="expression" dxfId="453" priority="111">
      <formula>ROUND(H98,2)&lt;&gt;ROUND(F98,2)</formula>
    </cfRule>
    <cfRule type="expression" dxfId="452" priority="112">
      <formula>ROUND(H98,2)=ROUND(F98,2)</formula>
    </cfRule>
  </conditionalFormatting>
  <conditionalFormatting sqref="L37:L66">
    <cfRule type="expression" dxfId="451" priority="134">
      <formula>ROUND(L37,2)&lt;&gt;ROUND(K37,2)</formula>
    </cfRule>
    <cfRule type="expression" dxfId="450" priority="133">
      <formula>ROUND(L37,2)=ROUND(K37,2)</formula>
    </cfRule>
  </conditionalFormatting>
  <conditionalFormatting sqref="L38:L66">
    <cfRule type="expression" dxfId="449" priority="99">
      <formula>ROUND(L38,2)&lt;&gt;ROUND(M38,2)</formula>
    </cfRule>
  </conditionalFormatting>
  <conditionalFormatting sqref="L70:L94">
    <cfRule type="expression" dxfId="448" priority="72">
      <formula>ROUND(L70,2)&lt;&gt;ROUND(M70,2)</formula>
    </cfRule>
    <cfRule type="expression" dxfId="447" priority="73">
      <formula>ROUND(L70,2)=ROUND(K70,2)</formula>
    </cfRule>
    <cfRule type="expression" dxfId="446" priority="74">
      <formula>ROUND(L70,2)&lt;&gt;ROUND(K70,2)</formula>
    </cfRule>
  </conditionalFormatting>
  <conditionalFormatting sqref="L98:L122">
    <cfRule type="expression" dxfId="445" priority="63">
      <formula>ROUND(L98,2)&lt;&gt;ROUND(M98,2)</formula>
    </cfRule>
    <cfRule type="expression" dxfId="444" priority="64">
      <formula>ROUND(L98,2)=ROUND(K98,2)</formula>
    </cfRule>
    <cfRule type="expression" dxfId="443" priority="65">
      <formula>ROUND(L98,2)&lt;&gt;ROUND(K98,2)</formula>
    </cfRule>
  </conditionalFormatting>
  <conditionalFormatting sqref="M4:M33">
    <cfRule type="expression" dxfId="442" priority="44">
      <formula>ROUND(M4,2)&lt;&gt;ROUND(K4,2)</formula>
    </cfRule>
    <cfRule type="expression" dxfId="441" priority="45">
      <formula>ROUND(M4,2)=ROUND(K4,2)</formula>
    </cfRule>
  </conditionalFormatting>
  <conditionalFormatting sqref="M37:M66">
    <cfRule type="expression" dxfId="440" priority="132">
      <formula>ROUND(M37,2)=ROUND(K37,2)</formula>
    </cfRule>
    <cfRule type="expression" dxfId="439" priority="131">
      <formula>ROUND(M37,2)&lt;&gt;ROUND(K37,2)</formula>
    </cfRule>
  </conditionalFormatting>
  <conditionalFormatting sqref="M70:M94">
    <cfRule type="expression" dxfId="438" priority="121">
      <formula>ROUND(M70,2)&lt;&gt;ROUND(K70,2)</formula>
    </cfRule>
    <cfRule type="expression" dxfId="437" priority="122">
      <formula>ROUND(M70,2)=ROUND(K70,2)</formula>
    </cfRule>
  </conditionalFormatting>
  <conditionalFormatting sqref="M98:M122">
    <cfRule type="expression" dxfId="436" priority="46">
      <formula>ROUND(M98,2)&lt;&gt;ROUND(K98,2)</formula>
    </cfRule>
    <cfRule type="expression" dxfId="435" priority="47">
      <formula>ROUND(M98,2)=ROUND(K98,2)</formula>
    </cfRule>
  </conditionalFormatting>
  <conditionalFormatting sqref="Q37:Q66">
    <cfRule type="expression" dxfId="434" priority="98">
      <formula>ROUND(Q37,2)&lt;&gt;ROUND(P37,2)</formula>
    </cfRule>
    <cfRule type="expression" dxfId="433" priority="97">
      <formula>ROUND(Q37,2)=ROUND(P37,2)</formula>
    </cfRule>
  </conditionalFormatting>
  <conditionalFormatting sqref="Q38:Q66">
    <cfRule type="expression" dxfId="432" priority="96">
      <formula>ROUND(Q38,2)&lt;&gt;ROUND(R38,2)</formula>
    </cfRule>
  </conditionalFormatting>
  <conditionalFormatting sqref="Q70:Q94">
    <cfRule type="expression" dxfId="431" priority="77">
      <formula>ROUND(Q70,2)&lt;&gt;ROUND(P70,2)</formula>
    </cfRule>
    <cfRule type="expression" dxfId="430" priority="75">
      <formula>ROUND(Q70,2)&lt;&gt;ROUND(R70,2)</formula>
    </cfRule>
    <cfRule type="expression" dxfId="429" priority="76">
      <formula>ROUND(Q70,2)=ROUND(P70,2)</formula>
    </cfRule>
  </conditionalFormatting>
  <conditionalFormatting sqref="Q98:Q122">
    <cfRule type="expression" dxfId="428" priority="60">
      <formula>ROUND(Q98,2)&lt;&gt;ROUND(R98,2)</formula>
    </cfRule>
    <cfRule type="expression" dxfId="427" priority="61">
      <formula>ROUND(Q98,2)=ROUND(P98,2)</formula>
    </cfRule>
    <cfRule type="expression" dxfId="426" priority="62">
      <formula>ROUND(Q98,2)&lt;&gt;ROUND(P98,2)</formula>
    </cfRule>
  </conditionalFormatting>
  <conditionalFormatting sqref="R4:R33">
    <cfRule type="expression" dxfId="425" priority="154">
      <formula>R4&lt;&gt;P4</formula>
    </cfRule>
    <cfRule type="expression" dxfId="424" priority="155">
      <formula>R4=P4</formula>
    </cfRule>
  </conditionalFormatting>
  <conditionalFormatting sqref="R37:R66">
    <cfRule type="expression" dxfId="423" priority="139">
      <formula>ROUND(R37,2)&lt;&gt;ROUND(P37,2)</formula>
    </cfRule>
    <cfRule type="expression" dxfId="422" priority="140">
      <formula>ROUND(R37,2)=ROUND(P37,2)</formula>
    </cfRule>
  </conditionalFormatting>
  <conditionalFormatting sqref="R70:R94">
    <cfRule type="expression" dxfId="421" priority="119">
      <formula>ROUND(R70,2)&lt;&gt;ROUND(P70,2)</formula>
    </cfRule>
    <cfRule type="expression" dxfId="420" priority="120">
      <formula>ROUND(R70,2)=ROUND(P70,2)</formula>
    </cfRule>
  </conditionalFormatting>
  <conditionalFormatting sqref="R98:R122">
    <cfRule type="expression" dxfId="419" priority="110">
      <formula>ROUND(R98,2)=ROUND(P98,2)</formula>
    </cfRule>
    <cfRule type="expression" dxfId="418" priority="109">
      <formula>ROUND(R98,2)&lt;&gt;ROUND(P98,2)</formula>
    </cfRule>
  </conditionalFormatting>
  <conditionalFormatting sqref="V4:V33">
    <cfRule type="expression" dxfId="417" priority="152">
      <formula>ROUND(V4,0)&lt;&gt;ROUND(U4,0)</formula>
    </cfRule>
    <cfRule type="expression" dxfId="416" priority="36">
      <formula>ROUND(V4,0)&lt;&gt;ROUND(W4,0)</formula>
    </cfRule>
    <cfRule type="expression" dxfId="415" priority="153">
      <formula>ROUND(V4,0)=ROUND(U4,0)</formula>
    </cfRule>
  </conditionalFormatting>
  <conditionalFormatting sqref="V37:V66">
    <cfRule type="expression" dxfId="414" priority="34">
      <formula>ROUND(V37,0)&lt;&gt;ROUND(U37,0)</formula>
    </cfRule>
    <cfRule type="expression" dxfId="413" priority="35">
      <formula>ROUND(V37,0)=ROUND(U37,0)</formula>
    </cfRule>
    <cfRule type="expression" dxfId="412" priority="31">
      <formula>ROUND(V37,0)&lt;&gt;ROUND(W37,0)</formula>
    </cfRule>
  </conditionalFormatting>
  <conditionalFormatting sqref="V70:V94">
    <cfRule type="expression" dxfId="411" priority="20">
      <formula>ROUND(V70,0)=ROUND(U70,0)</formula>
    </cfRule>
    <cfRule type="expression" dxfId="410" priority="19">
      <formula>ROUND(V70,0)&lt;&gt;ROUND(U70,0)</formula>
    </cfRule>
    <cfRule type="expression" dxfId="409" priority="16">
      <formula>ROUND(V70,0)&lt;&gt;ROUND(W70,0)</formula>
    </cfRule>
  </conditionalFormatting>
  <conditionalFormatting sqref="V98:V122">
    <cfRule type="expression" dxfId="408" priority="15">
      <formula>ROUND(V98,0)=ROUND(U98,0)</formula>
    </cfRule>
    <cfRule type="expression" dxfId="407" priority="11">
      <formula>ROUND(V98,0)&lt;&gt;ROUND(W98,0)</formula>
    </cfRule>
    <cfRule type="expression" dxfId="406" priority="14">
      <formula>ROUND(V98,0)&lt;&gt;ROUND(U98,0)</formula>
    </cfRule>
  </conditionalFormatting>
  <conditionalFormatting sqref="W4:W33">
    <cfRule type="expression" dxfId="405" priority="151">
      <formula>ROUND(W4,0)=ROUND(U4,0)</formula>
    </cfRule>
    <cfRule type="expression" dxfId="404" priority="150">
      <formula>ROUND(W4,0)&lt;&gt;ROUND(U4,0)</formula>
    </cfRule>
  </conditionalFormatting>
  <conditionalFormatting sqref="W37:W66">
    <cfRule type="expression" dxfId="403" priority="32">
      <formula>ROUND(W37,0)&lt;&gt;ROUND(U37,0)</formula>
    </cfRule>
    <cfRule type="expression" dxfId="402" priority="33">
      <formula>ROUND(W37,0)=ROUND(U37,0)</formula>
    </cfRule>
  </conditionalFormatting>
  <conditionalFormatting sqref="W70:W94">
    <cfRule type="expression" dxfId="401" priority="18">
      <formula>ROUND(W70,0)=ROUND(U70,0)</formula>
    </cfRule>
    <cfRule type="expression" dxfId="400" priority="17">
      <formula>ROUND(W70,0)&lt;&gt;ROUND(U70,0)</formula>
    </cfRule>
  </conditionalFormatting>
  <conditionalFormatting sqref="W98:W122">
    <cfRule type="expression" dxfId="399" priority="13">
      <formula>ROUND(W98,0)=ROUND(U98,0)</formula>
    </cfRule>
    <cfRule type="expression" dxfId="398" priority="12">
      <formula>ROUND(W98,0)&lt;&gt;ROUND(U98,0)</formula>
    </cfRule>
  </conditionalFormatting>
  <conditionalFormatting sqref="AA4:AA8 G4:G33 L4:L33 Q4:Q33">
    <cfRule type="expression" dxfId="397" priority="39">
      <formula>G4=F4</formula>
    </cfRule>
    <cfRule type="expression" dxfId="396" priority="38">
      <formula>G4&lt;&gt;F4</formula>
    </cfRule>
  </conditionalFormatting>
  <conditionalFormatting sqref="AA4:AA8 G4:G33 L4:L33 Q5:Q33">
    <cfRule type="expression" dxfId="395" priority="37">
      <formula>ROUND(G4,2)&lt;&gt;ROUND(H4,2)</formula>
    </cfRule>
  </conditionalFormatting>
  <conditionalFormatting sqref="AA37:AA41">
    <cfRule type="expression" dxfId="394" priority="93">
      <formula>ROUND(AA37,2)&lt;&gt;ROUND(AB37,2)</formula>
    </cfRule>
    <cfRule type="expression" dxfId="393" priority="95">
      <formula>ROUND(AA37,2)&lt;&gt;ROUND(Z37,2)</formula>
    </cfRule>
    <cfRule type="expression" dxfId="392" priority="94">
      <formula>ROUND(AA37,2)=ROUND(Z37,2)</formula>
    </cfRule>
  </conditionalFormatting>
  <conditionalFormatting sqref="AA70:AA74">
    <cfRule type="expression" dxfId="391" priority="79">
      <formula>ROUND(AA70,2)=ROUND(Z70,2)</formula>
    </cfRule>
    <cfRule type="expression" dxfId="390" priority="78">
      <formula>ROUND(AA70,2)&lt;&gt;ROUND(AB70,2)</formula>
    </cfRule>
    <cfRule type="expression" dxfId="389" priority="80">
      <formula>ROUND(AA70,2)&lt;&gt;ROUND(Z70,2)</formula>
    </cfRule>
  </conditionalFormatting>
  <conditionalFormatting sqref="AA98:AA102">
    <cfRule type="expression" dxfId="388" priority="58">
      <formula>ROUND(AA98,2)=ROUND(Z98,2)</formula>
    </cfRule>
    <cfRule type="expression" dxfId="387" priority="59">
      <formula>ROUND(AA98,2)&lt;&gt;ROUND(Z98,2)</formula>
    </cfRule>
    <cfRule type="expression" dxfId="386" priority="57">
      <formula>ROUND(AA98,2)&lt;&gt;ROUND(AB98,2)</formula>
    </cfRule>
  </conditionalFormatting>
  <conditionalFormatting sqref="AB4:AB8">
    <cfRule type="expression" dxfId="385" priority="149">
      <formula>AB4=Z4</formula>
    </cfRule>
    <cfRule type="expression" dxfId="384" priority="148">
      <formula>AB4&lt;&gt;Z4</formula>
    </cfRule>
    <cfRule type="expression" dxfId="383" priority="147">
      <formula>AB4&lt;&gt;AA4</formula>
    </cfRule>
  </conditionalFormatting>
  <conditionalFormatting sqref="AB37:AB41">
    <cfRule type="expression" dxfId="382" priority="129">
      <formula>ROUND(AB37,2)&lt;&gt;ROUND(Z37,2)</formula>
    </cfRule>
    <cfRule type="expression" dxfId="381" priority="130">
      <formula>ROUND(AB37,2)=ROUND(Z37,2)</formula>
    </cfRule>
  </conditionalFormatting>
  <conditionalFormatting sqref="AB70:AB74">
    <cfRule type="expression" dxfId="380" priority="117">
      <formula>ROUND(AB70,2)&lt;&gt;ROUND(Z70,2)</formula>
    </cfRule>
    <cfRule type="expression" dxfId="379" priority="118">
      <formula>ROUND(AB70,2)=ROUND(Z70,2)</formula>
    </cfRule>
  </conditionalFormatting>
  <conditionalFormatting sqref="AB98:AB102">
    <cfRule type="expression" dxfId="378" priority="105">
      <formula>ROUND(AB98,2)&lt;&gt;ROUND(Z98,2)</formula>
    </cfRule>
    <cfRule type="expression" dxfId="377" priority="106">
      <formula>ROUND(AB98,2)=ROUND(Z98,2)</formula>
    </cfRule>
  </conditionalFormatting>
  <conditionalFormatting sqref="AF4:AF8">
    <cfRule type="expression" dxfId="376" priority="43">
      <formula>ROUND(AF4,2)&lt;&gt;ROUND(AG4,2)</formula>
    </cfRule>
    <cfRule type="expression" dxfId="375" priority="145">
      <formula>AF4&lt;&gt;AE4</formula>
    </cfRule>
    <cfRule type="expression" dxfId="374" priority="146">
      <formula>AF4=AE4</formula>
    </cfRule>
  </conditionalFormatting>
  <conditionalFormatting sqref="AF37:AF41">
    <cfRule type="expression" dxfId="373" priority="90">
      <formula>ROUND(AF37,2)&lt;&gt;ROUND(AG37,2)</formula>
    </cfRule>
    <cfRule type="expression" dxfId="372" priority="92">
      <formula>ROUND(AF37,2)&lt;&gt;ROUND(AE37,2)</formula>
    </cfRule>
    <cfRule type="expression" dxfId="371" priority="91">
      <formula>ROUND(AF37,2)=ROUND(AE37,2)</formula>
    </cfRule>
  </conditionalFormatting>
  <conditionalFormatting sqref="AF70:AF74">
    <cfRule type="expression" dxfId="370" priority="82">
      <formula>ROUND(AF70,2)=ROUND(AE70,2)</formula>
    </cfRule>
    <cfRule type="expression" dxfId="369" priority="83">
      <formula>ROUND(AF70,2)&lt;&gt;ROUND(AE70,2)</formula>
    </cfRule>
    <cfRule type="expression" dxfId="368" priority="81">
      <formula>ROUND(AF70,2)&lt;&gt;ROUND(AG70,2)</formula>
    </cfRule>
  </conditionalFormatting>
  <conditionalFormatting sqref="AF98:AF102">
    <cfRule type="expression" dxfId="367" priority="56">
      <formula>ROUND(AF98,2)&lt;&gt;ROUND(AE98,2)</formula>
    </cfRule>
    <cfRule type="expression" dxfId="366" priority="55">
      <formula>ROUND(AF98,2)=ROUND(AE98,2)</formula>
    </cfRule>
    <cfRule type="expression" dxfId="365" priority="54">
      <formula>ROUND(AF98,2)&lt;&gt;ROUND(AG98,2)</formula>
    </cfRule>
  </conditionalFormatting>
  <conditionalFormatting sqref="AG4:AG8">
    <cfRule type="expression" dxfId="364" priority="143">
      <formula>AG4&lt;&gt;AE4</formula>
    </cfRule>
    <cfRule type="expression" dxfId="363" priority="144">
      <formula>AG4=AE4</formula>
    </cfRule>
  </conditionalFormatting>
  <conditionalFormatting sqref="AG37:AG41">
    <cfRule type="expression" dxfId="362" priority="128">
      <formula>ROUND(AG37,2)=ROUND(AE37,2)</formula>
    </cfRule>
    <cfRule type="expression" dxfId="361" priority="127">
      <formula>ROUND(AG37,2)&lt;&gt;ROUND(AE37,2)</formula>
    </cfRule>
  </conditionalFormatting>
  <conditionalFormatting sqref="AG70:AG74">
    <cfRule type="expression" dxfId="360" priority="116">
      <formula>ROUND(AG70,2)=ROUND(AE70,2)</formula>
    </cfRule>
    <cfRule type="expression" dxfId="359" priority="115">
      <formula>ROUND(AG70,2)&lt;&gt;ROUND(AE70,2)</formula>
    </cfRule>
  </conditionalFormatting>
  <conditionalFormatting sqref="AG98:AG102">
    <cfRule type="expression" dxfId="358" priority="103">
      <formula>ROUND(AG98,2)&lt;&gt;ROUND(AE98,2)</formula>
    </cfRule>
    <cfRule type="expression" dxfId="357" priority="104">
      <formula>ROUND(AG98,2)=ROUND(AE98,2)</formula>
    </cfRule>
  </conditionalFormatting>
  <conditionalFormatting sqref="AK4:AK8">
    <cfRule type="expression" dxfId="356" priority="40">
      <formula>ROUND(AK4,2)&lt;&gt;ROUND(AL4,2)</formula>
    </cfRule>
    <cfRule type="expression" dxfId="355" priority="41">
      <formula>AK4&lt;&gt;AJ4</formula>
    </cfRule>
    <cfRule type="expression" dxfId="354" priority="42">
      <formula>AK4=AJ4</formula>
    </cfRule>
  </conditionalFormatting>
  <conditionalFormatting sqref="AK37:AK41">
    <cfRule type="expression" dxfId="353" priority="89">
      <formula>ROUND(AK37,2)&lt;&gt;ROUND(AJ37,2)</formula>
    </cfRule>
    <cfRule type="expression" dxfId="352" priority="87">
      <formula>ROUND(AK37,2)&lt;&gt;ROUND(AL37,2)</formula>
    </cfRule>
    <cfRule type="expression" dxfId="351" priority="88">
      <formula>ROUND(AK37,2)=ROUND(AJ37,2)</formula>
    </cfRule>
  </conditionalFormatting>
  <conditionalFormatting sqref="AK70:AK74">
    <cfRule type="expression" dxfId="350" priority="86">
      <formula>ROUND(AK70,2)&lt;&gt;ROUND(AJ70,2)</formula>
    </cfRule>
    <cfRule type="expression" dxfId="349" priority="85">
      <formula>ROUND(AK70,2)=ROUND(AJ70,2)</formula>
    </cfRule>
    <cfRule type="expression" dxfId="348" priority="84">
      <formula>ROUND(AK70,2)&lt;&gt;ROUND(AL70,2)</formula>
    </cfRule>
  </conditionalFormatting>
  <conditionalFormatting sqref="AK98:AK102">
    <cfRule type="expression" dxfId="347" priority="53">
      <formula>ROUND(AK98,2)&lt;&gt;ROUND(AJ98,2)</formula>
    </cfRule>
    <cfRule type="expression" dxfId="346" priority="52">
      <formula>ROUND(AK98,2)=ROUND(AJ98,2)</formula>
    </cfRule>
    <cfRule type="expression" dxfId="345" priority="51">
      <formula>ROUND(AK98,2)&lt;&gt;ROUND(AL98,2)</formula>
    </cfRule>
  </conditionalFormatting>
  <conditionalFormatting sqref="AL4:AL8">
    <cfRule type="expression" dxfId="344" priority="142">
      <formula>AL4=AJ4</formula>
    </cfRule>
    <cfRule type="expression" dxfId="343" priority="141">
      <formula>AL4&lt;&gt;AJ4</formula>
    </cfRule>
  </conditionalFormatting>
  <conditionalFormatting sqref="AL37:AL41">
    <cfRule type="expression" dxfId="342" priority="125">
      <formula>ROUND(AL37,2)&lt;&gt;ROUND(AJ37,2)</formula>
    </cfRule>
    <cfRule type="expression" dxfId="341" priority="126">
      <formula>ROUND(AL37,2)=ROUND(AJ37,2)</formula>
    </cfRule>
  </conditionalFormatting>
  <conditionalFormatting sqref="AL70:AL74">
    <cfRule type="expression" dxfId="340" priority="113">
      <formula>ROUND(AL70,2)&lt;&gt;ROUND(AJ70,2)</formula>
    </cfRule>
    <cfRule type="expression" dxfId="339" priority="114">
      <formula>ROUND(AL70,2)=ROUND(AJ70,2)</formula>
    </cfRule>
  </conditionalFormatting>
  <conditionalFormatting sqref="AL98:AL102">
    <cfRule type="expression" dxfId="338" priority="101">
      <formula>ROUND(AL98,2)&lt;&gt;ROUND(AJ98,2)</formula>
    </cfRule>
    <cfRule type="expression" dxfId="337" priority="102">
      <formula>ROUND(AL98,2)=ROUND(AJ98,2)</formula>
    </cfRule>
  </conditionalFormatting>
  <conditionalFormatting sqref="AP4:AP8">
    <cfRule type="expression" dxfId="336" priority="30">
      <formula>ROUND(AP4,0)=ROUND(AO4,0)</formula>
    </cfRule>
    <cfRule type="expression" dxfId="335" priority="29">
      <formula>ROUND(AP4,0)&lt;&gt;ROUND(AO4,0)</formula>
    </cfRule>
    <cfRule type="expression" dxfId="334" priority="26">
      <formula>ROUND(AP4,0)&lt;&gt;ROUND(AQ4,0)</formula>
    </cfRule>
  </conditionalFormatting>
  <conditionalFormatting sqref="AP37:AP41">
    <cfRule type="expression" dxfId="333" priority="21">
      <formula>ROUND(AP37,0)&lt;&gt;ROUND(AQ37,0)</formula>
    </cfRule>
    <cfRule type="expression" dxfId="332" priority="25">
      <formula>ROUND(AP37,0)=ROUND(AO37,0)</formula>
    </cfRule>
    <cfRule type="expression" dxfId="331" priority="24">
      <formula>ROUND(AP37,0)&lt;&gt;ROUND(AO37,0)</formula>
    </cfRule>
  </conditionalFormatting>
  <conditionalFormatting sqref="AP70:AP74">
    <cfRule type="expression" dxfId="330" priority="9">
      <formula>ROUND(AP70,0)&lt;&gt;ROUND(AO70,0)</formula>
    </cfRule>
    <cfRule type="expression" dxfId="329" priority="6">
      <formula>ROUND(AP70,0)&lt;&gt;ROUND(AQ70,0)</formula>
    </cfRule>
    <cfRule type="expression" dxfId="328" priority="10">
      <formula>ROUND(AP70,0)=ROUND(AO70,0)</formula>
    </cfRule>
  </conditionalFormatting>
  <conditionalFormatting sqref="AP98">
    <cfRule type="expression" dxfId="327" priority="48">
      <formula>ROUND(AP98,2)&lt;&gt;ROUND(AQ98,2)</formula>
    </cfRule>
    <cfRule type="expression" dxfId="326" priority="50">
      <formula>ROUND(AP98,2)&lt;&gt;ROUND(AO98,2)</formula>
    </cfRule>
    <cfRule type="expression" dxfId="325" priority="49">
      <formula>ROUND(AP98,2)=ROUND(AO98,2)</formula>
    </cfRule>
  </conditionalFormatting>
  <conditionalFormatting sqref="AP99:AP102">
    <cfRule type="expression" dxfId="324" priority="5">
      <formula>ROUND(AP99,0)=ROUND(AO99,0)</formula>
    </cfRule>
    <cfRule type="expression" dxfId="323" priority="4">
      <formula>ROUND(AP99,0)&lt;&gt;ROUND(AO99,0)</formula>
    </cfRule>
    <cfRule type="expression" dxfId="322" priority="1">
      <formula>ROUND(AP99,0)&lt;&gt;ROUND(AQ99,0)</formula>
    </cfRule>
  </conditionalFormatting>
  <conditionalFormatting sqref="AQ4:AQ8">
    <cfRule type="expression" dxfId="321" priority="28">
      <formula>ROUND(AQ4,0)=ROUND(AO4,0)</formula>
    </cfRule>
    <cfRule type="expression" dxfId="320" priority="27">
      <formula>ROUND(AQ4,0)&lt;&gt;ROUND(AO4,0)</formula>
    </cfRule>
  </conditionalFormatting>
  <conditionalFormatting sqref="AQ37:AQ41">
    <cfRule type="expression" dxfId="319" priority="22">
      <formula>ROUND(AQ37,0)&lt;&gt;ROUND(AO37,0)</formula>
    </cfRule>
    <cfRule type="expression" dxfId="318" priority="23">
      <formula>ROUND(AQ37,0)=ROUND(AO37,0)</formula>
    </cfRule>
  </conditionalFormatting>
  <conditionalFormatting sqref="AQ70:AQ74">
    <cfRule type="expression" dxfId="317" priority="8">
      <formula>ROUND(AQ70,0)=ROUND(AO70,0)</formula>
    </cfRule>
    <cfRule type="expression" dxfId="316" priority="7">
      <formula>ROUND(AQ70,0)&lt;&gt;ROUND(AO70,0)</formula>
    </cfRule>
  </conditionalFormatting>
  <conditionalFormatting sqref="AQ98">
    <cfRule type="expression" dxfId="315" priority="107">
      <formula>ROUND(AQ98,2)&lt;&gt;ROUND(AO98,2)</formula>
    </cfRule>
    <cfRule type="expression" dxfId="314" priority="108">
      <formula>ROUND(AQ98,2)=ROUND(AO98,2)</formula>
    </cfRule>
  </conditionalFormatting>
  <conditionalFormatting sqref="AQ99:AQ102">
    <cfRule type="expression" dxfId="313" priority="3">
      <formula>ROUND(AQ99,0)=ROUND(AO99,0)</formula>
    </cfRule>
    <cfRule type="expression" dxfId="312" priority="2">
      <formula>ROUND(AQ99,0)&lt;&gt;ROUND(AO99,0)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9F93-4118-49C6-94C6-0C5F9BF79836}">
  <sheetPr codeName="Sheet13"/>
  <dimension ref="A1:AQ123"/>
  <sheetViews>
    <sheetView topLeftCell="A92" workbookViewId="0">
      <selection activeCell="W99" sqref="W99"/>
    </sheetView>
  </sheetViews>
  <sheetFormatPr defaultRowHeight="15" x14ac:dyDescent="0.25"/>
  <cols>
    <col min="2" max="2" width="18.5703125" customWidth="1"/>
    <col min="3" max="3" width="9.140625" style="14" customWidth="1"/>
    <col min="5" max="5" width="16.7109375" customWidth="1"/>
    <col min="6" max="6" width="7.42578125" style="14" customWidth="1"/>
    <col min="7" max="7" width="9.140625" style="14" hidden="1" customWidth="1"/>
    <col min="8" max="8" width="9" style="14" customWidth="1"/>
    <col min="10" max="10" width="16.7109375" customWidth="1"/>
    <col min="11" max="11" width="9.140625" style="14" customWidth="1"/>
    <col min="12" max="12" width="9.140625" style="14" hidden="1" customWidth="1"/>
    <col min="13" max="13" width="9" style="14" customWidth="1"/>
    <col min="15" max="15" width="16.7109375" customWidth="1"/>
    <col min="16" max="16" width="9.140625" style="14" customWidth="1"/>
    <col min="17" max="17" width="9.140625" style="14" hidden="1" customWidth="1"/>
    <col min="18" max="18" width="9" style="14" customWidth="1"/>
    <col min="20" max="20" width="16.7109375" customWidth="1"/>
    <col min="21" max="21" width="9.140625" style="20" customWidth="1"/>
    <col min="22" max="22" width="9.140625" style="20" hidden="1" customWidth="1"/>
    <col min="23" max="23" width="9" style="20" customWidth="1"/>
    <col min="25" max="25" width="16.7109375" bestFit="1" customWidth="1"/>
    <col min="26" max="26" width="9.140625" style="14" customWidth="1"/>
    <col min="27" max="27" width="9.140625" style="14" hidden="1" customWidth="1"/>
    <col min="28" max="28" width="9" style="14" bestFit="1" customWidth="1"/>
    <col min="30" max="30" width="16.7109375" bestFit="1" customWidth="1"/>
    <col min="31" max="31" width="9.140625" style="14" customWidth="1"/>
    <col min="32" max="32" width="9.140625" style="14" hidden="1" customWidth="1"/>
    <col min="33" max="33" width="9" style="14" bestFit="1" customWidth="1"/>
    <col min="35" max="35" width="16.7109375" bestFit="1" customWidth="1"/>
    <col min="36" max="36" width="9.140625" style="14" customWidth="1"/>
    <col min="37" max="37" width="9.140625" style="14" hidden="1" customWidth="1"/>
    <col min="38" max="38" width="9" style="14" bestFit="1" customWidth="1"/>
    <col min="40" max="40" width="16.7109375" bestFit="1" customWidth="1"/>
    <col min="41" max="41" width="9.140625" style="20" customWidth="1"/>
    <col min="42" max="42" width="12" style="19" hidden="1" customWidth="1"/>
    <col min="43" max="43" width="9.140625" style="19"/>
  </cols>
  <sheetData>
    <row r="1" spans="1:43" x14ac:dyDescent="0.25">
      <c r="E1" s="30" t="s">
        <v>12</v>
      </c>
      <c r="F1" s="30"/>
      <c r="G1" s="30"/>
      <c r="H1" s="30"/>
      <c r="I1" s="30"/>
      <c r="J1" s="30"/>
      <c r="K1" s="30"/>
      <c r="L1" s="30"/>
      <c r="M1" s="30"/>
      <c r="N1" s="30"/>
      <c r="O1" s="30"/>
      <c r="P1" s="30"/>
      <c r="Q1" s="30"/>
      <c r="R1" s="30"/>
      <c r="S1" s="30"/>
      <c r="T1" s="30"/>
      <c r="U1" s="30"/>
      <c r="V1" s="30"/>
      <c r="W1" s="30"/>
      <c r="Y1" s="30" t="s">
        <v>13</v>
      </c>
      <c r="Z1" s="30"/>
      <c r="AA1" s="30"/>
      <c r="AB1" s="30"/>
      <c r="AC1" s="30"/>
      <c r="AD1" s="30"/>
      <c r="AE1" s="30"/>
      <c r="AF1" s="30"/>
      <c r="AG1" s="30"/>
      <c r="AH1" s="30"/>
      <c r="AI1" s="30"/>
      <c r="AJ1" s="30"/>
      <c r="AK1" s="30"/>
      <c r="AL1" s="30"/>
      <c r="AM1" s="30"/>
      <c r="AN1" s="30"/>
      <c r="AO1" s="30"/>
      <c r="AP1" s="30"/>
      <c r="AQ1" s="30"/>
    </row>
    <row r="2" spans="1:43" x14ac:dyDescent="0.25">
      <c r="B2" s="30" t="s">
        <v>7</v>
      </c>
      <c r="C2" s="30"/>
      <c r="D2" s="17"/>
      <c r="F2" s="30" t="s">
        <v>3</v>
      </c>
      <c r="G2" s="30"/>
      <c r="H2" s="30"/>
      <c r="K2" s="30" t="s">
        <v>1</v>
      </c>
      <c r="L2" s="30"/>
      <c r="M2" s="30"/>
      <c r="P2" s="30" t="s">
        <v>0</v>
      </c>
      <c r="Q2" s="30"/>
      <c r="R2" s="30"/>
      <c r="U2" s="32" t="s">
        <v>2</v>
      </c>
      <c r="V2" s="32"/>
      <c r="W2" s="32"/>
      <c r="Z2" s="30" t="s">
        <v>3</v>
      </c>
      <c r="AA2" s="30"/>
      <c r="AB2" s="30"/>
      <c r="AC2" s="17"/>
      <c r="AE2" s="30" t="s">
        <v>1</v>
      </c>
      <c r="AF2" s="30"/>
      <c r="AG2" s="30"/>
      <c r="AH2" s="17"/>
      <c r="AJ2" s="30" t="s">
        <v>0</v>
      </c>
      <c r="AK2" s="30"/>
      <c r="AL2" s="30"/>
      <c r="AO2" s="32" t="s">
        <v>2</v>
      </c>
      <c r="AP2" s="32"/>
      <c r="AQ2" s="32"/>
    </row>
    <row r="3" spans="1:43" x14ac:dyDescent="0.25">
      <c r="B3" s="17"/>
      <c r="C3" s="17"/>
      <c r="D3" s="17"/>
      <c r="E3" s="17"/>
      <c r="F3" s="2" t="s">
        <v>14</v>
      </c>
      <c r="G3" s="2" t="s">
        <v>6</v>
      </c>
      <c r="H3" s="2" t="s">
        <v>15</v>
      </c>
      <c r="J3" s="17"/>
      <c r="K3" s="2" t="s">
        <v>14</v>
      </c>
      <c r="L3" s="2" t="s">
        <v>6</v>
      </c>
      <c r="M3" s="2" t="s">
        <v>15</v>
      </c>
      <c r="O3" s="17"/>
      <c r="P3" s="2" t="s">
        <v>14</v>
      </c>
      <c r="Q3" s="2" t="s">
        <v>6</v>
      </c>
      <c r="R3" s="2" t="s">
        <v>15</v>
      </c>
      <c r="T3" s="17"/>
      <c r="U3" s="18" t="s">
        <v>14</v>
      </c>
      <c r="V3" s="18" t="s">
        <v>6</v>
      </c>
      <c r="W3" s="18" t="s">
        <v>15</v>
      </c>
      <c r="Y3" s="17"/>
      <c r="Z3" s="2" t="s">
        <v>14</v>
      </c>
      <c r="AA3" s="2" t="s">
        <v>6</v>
      </c>
      <c r="AB3" s="2" t="s">
        <v>15</v>
      </c>
      <c r="AD3" s="17"/>
      <c r="AE3" s="2" t="s">
        <v>14</v>
      </c>
      <c r="AF3" s="2" t="s">
        <v>6</v>
      </c>
      <c r="AG3" s="2" t="s">
        <v>15</v>
      </c>
      <c r="AI3" s="17"/>
      <c r="AJ3" s="2" t="s">
        <v>14</v>
      </c>
      <c r="AK3" s="2" t="s">
        <v>6</v>
      </c>
      <c r="AL3" s="2" t="s">
        <v>15</v>
      </c>
      <c r="AN3" s="17"/>
      <c r="AO3" s="18" t="s">
        <v>14</v>
      </c>
      <c r="AP3" s="18" t="s">
        <v>6</v>
      </c>
      <c r="AQ3" s="18" t="s">
        <v>15</v>
      </c>
    </row>
    <row r="4" spans="1:43" ht="15" customHeight="1" x14ac:dyDescent="0.25">
      <c r="A4" s="31" t="s">
        <v>8</v>
      </c>
      <c r="B4" s="13">
        <f>DATE(2025,2,1)+TIME(1,0,0)</f>
        <v>45689.041666666664</v>
      </c>
      <c r="C4" s="15">
        <v>100</v>
      </c>
      <c r="E4" s="13">
        <f>DATE(2025,2,1)+TIME(1,0,0)</f>
        <v>45689.041666666664</v>
      </c>
      <c r="F4" s="15">
        <f t="shared" ref="F4:F33" si="0">C4</f>
        <v>100</v>
      </c>
      <c r="G4" s="15">
        <v>100</v>
      </c>
      <c r="H4" s="15">
        <v>100</v>
      </c>
      <c r="J4" s="13">
        <f>DATE(2025,2,1)+TIME(1,0,0)</f>
        <v>45689.041666666664</v>
      </c>
      <c r="K4" s="15" t="e">
        <f>NA()</f>
        <v>#N/A</v>
      </c>
      <c r="L4" s="15">
        <v>100</v>
      </c>
      <c r="M4" s="15">
        <v>100</v>
      </c>
      <c r="O4" s="13">
        <f>DATE(2025,2,1)+TIME(1,0,0)</f>
        <v>45689.041666666664</v>
      </c>
      <c r="P4" s="15" t="e">
        <f>U4/3600</f>
        <v>#N/A</v>
      </c>
      <c r="Q4" s="15">
        <v>100</v>
      </c>
      <c r="R4" s="15">
        <v>100</v>
      </c>
      <c r="T4" s="13">
        <f>DATE(2025,2,1)+TIME(1,0,0)</f>
        <v>45689.041666666664</v>
      </c>
      <c r="U4" s="20" t="e">
        <f>NA()</f>
        <v>#N/A</v>
      </c>
      <c r="V4" s="20">
        <v>360000</v>
      </c>
      <c r="W4" s="20">
        <v>360000</v>
      </c>
      <c r="Y4" s="13">
        <f>DATE(2025,2,1)+TIME(6,0,0)</f>
        <v>45689.25</v>
      </c>
      <c r="Z4" s="15">
        <f>C9</f>
        <v>105</v>
      </c>
      <c r="AA4" s="15">
        <v>105</v>
      </c>
      <c r="AB4" s="15">
        <v>105</v>
      </c>
      <c r="AD4" s="13">
        <f>DATE(2025,2,1)+TIME(6,0,0)</f>
        <v>45689.25</v>
      </c>
      <c r="AE4" s="15" t="e">
        <f>NA()</f>
        <v>#N/A</v>
      </c>
      <c r="AF4" s="15">
        <v>615</v>
      </c>
      <c r="AG4" s="15">
        <v>615</v>
      </c>
      <c r="AI4" s="13">
        <f>DATE(2025,2,1)+TIME(6,0,0)</f>
        <v>45689.25</v>
      </c>
      <c r="AJ4" s="15">
        <f>AO4/21600</f>
        <v>102.49999999403371</v>
      </c>
      <c r="AK4" s="15">
        <v>102.5</v>
      </c>
      <c r="AL4" s="15">
        <v>102.5</v>
      </c>
      <c r="AN4" s="13">
        <f>DATE(2025,2,1)+TIME(6,0,0)</f>
        <v>45689.25</v>
      </c>
      <c r="AO4" s="20">
        <f>F4*(E5-E4)*86400+F5*(E5-E4)*86400+F6*(E6-E5)*86400+F7*(E7-E6)*86400+F8*(E8-E7)*86400+F9*(E9-E8)*86400</f>
        <v>2213999.9998711282</v>
      </c>
      <c r="AP4" s="20">
        <v>2214000</v>
      </c>
      <c r="AQ4" s="20">
        <v>2214000</v>
      </c>
    </row>
    <row r="5" spans="1:43" x14ac:dyDescent="0.25">
      <c r="A5" s="31"/>
      <c r="B5" s="13">
        <f>B4+1/24</f>
        <v>45689.083333333328</v>
      </c>
      <c r="C5" s="15">
        <v>101</v>
      </c>
      <c r="E5" s="13">
        <f>E4+1/24</f>
        <v>45689.083333333328</v>
      </c>
      <c r="F5" s="15">
        <f t="shared" si="0"/>
        <v>101</v>
      </c>
      <c r="G5" s="15">
        <v>101</v>
      </c>
      <c r="H5" s="15">
        <v>101</v>
      </c>
      <c r="J5" s="13">
        <f>J4+1/24</f>
        <v>45689.083333333328</v>
      </c>
      <c r="K5" s="15">
        <f t="shared" ref="K5:K32" si="1">H5-H4</f>
        <v>1</v>
      </c>
      <c r="L5" s="15">
        <v>101</v>
      </c>
      <c r="M5" s="15">
        <v>101</v>
      </c>
      <c r="O5" s="13">
        <f>O4+1/24</f>
        <v>45689.083333333328</v>
      </c>
      <c r="P5" s="15">
        <f t="shared" ref="P5:P33" si="2">U5/3600</f>
        <v>100.99999999412103</v>
      </c>
      <c r="Q5" s="15">
        <v>101</v>
      </c>
      <c r="R5" s="15">
        <v>101</v>
      </c>
      <c r="T5" s="13">
        <f>T4+1/24</f>
        <v>45689.083333333328</v>
      </c>
      <c r="U5" s="20">
        <f>F5*(E5-E4)*86400</f>
        <v>363599.99997883569</v>
      </c>
      <c r="V5" s="20">
        <v>363600</v>
      </c>
      <c r="W5" s="20">
        <v>363600</v>
      </c>
      <c r="Y5" s="13">
        <f>Y4+1/4</f>
        <v>45689.5</v>
      </c>
      <c r="Z5" s="15">
        <f>C15</f>
        <v>111</v>
      </c>
      <c r="AA5" s="15">
        <v>111</v>
      </c>
      <c r="AB5" s="15">
        <v>111</v>
      </c>
      <c r="AD5" s="13">
        <f>AD4+1/4</f>
        <v>45689.5</v>
      </c>
      <c r="AE5" s="15">
        <f>AB5-AB4</f>
        <v>6</v>
      </c>
      <c r="AF5" s="15">
        <v>651</v>
      </c>
      <c r="AG5" s="15">
        <v>651</v>
      </c>
      <c r="AI5" s="13">
        <f>AI4+1/4</f>
        <v>45689.5</v>
      </c>
      <c r="AJ5" s="15">
        <f t="shared" ref="AJ5:AJ8" si="3">AO5/21600</f>
        <v>108.49999999368447</v>
      </c>
      <c r="AK5" s="15">
        <v>108.5</v>
      </c>
      <c r="AL5" s="15">
        <v>108.5</v>
      </c>
      <c r="AN5" s="13">
        <f>AN4+1/4</f>
        <v>45689.5</v>
      </c>
      <c r="AO5" s="20">
        <f>SUM(U10:U15)</f>
        <v>2343599.9998635845</v>
      </c>
      <c r="AP5" s="20">
        <v>2343600</v>
      </c>
      <c r="AQ5" s="20">
        <v>2343600</v>
      </c>
    </row>
    <row r="6" spans="1:43" x14ac:dyDescent="0.25">
      <c r="A6" s="31"/>
      <c r="B6" s="13">
        <f t="shared" ref="B6:B33" si="4">B5+1/24</f>
        <v>45689.124999999993</v>
      </c>
      <c r="C6" s="15">
        <v>102</v>
      </c>
      <c r="E6" s="13">
        <f t="shared" ref="E6:E33" si="5">E5+1/24</f>
        <v>45689.124999999993</v>
      </c>
      <c r="F6" s="15">
        <f t="shared" si="0"/>
        <v>102</v>
      </c>
      <c r="G6" s="15">
        <v>102</v>
      </c>
      <c r="H6" s="15">
        <v>102</v>
      </c>
      <c r="J6" s="13">
        <f t="shared" ref="J6:J33" si="6">J5+1/24</f>
        <v>45689.124999999993</v>
      </c>
      <c r="K6" s="15">
        <f t="shared" si="1"/>
        <v>1</v>
      </c>
      <c r="L6" s="15">
        <v>102</v>
      </c>
      <c r="M6" s="15">
        <v>102</v>
      </c>
      <c r="O6" s="13">
        <f t="shared" ref="O6:O33" si="7">O5+1/24</f>
        <v>45689.124999999993</v>
      </c>
      <c r="P6" s="15">
        <f t="shared" si="2"/>
        <v>101.99999999406282</v>
      </c>
      <c r="Q6" s="15">
        <v>102</v>
      </c>
      <c r="R6" s="15">
        <v>102</v>
      </c>
      <c r="T6" s="13">
        <f t="shared" ref="T6:T33" si="8">T5+1/24</f>
        <v>45689.124999999993</v>
      </c>
      <c r="U6" s="20">
        <f t="shared" ref="U6:U33" si="9">F6*(E6-E5)*86400</f>
        <v>367199.99997862615</v>
      </c>
      <c r="V6" s="20">
        <v>367200</v>
      </c>
      <c r="W6" s="20">
        <v>367200</v>
      </c>
      <c r="Y6" s="13">
        <f t="shared" ref="Y6:Y8" si="10">Y5+1/4</f>
        <v>45689.75</v>
      </c>
      <c r="Z6" s="15">
        <f>C21</f>
        <v>117</v>
      </c>
      <c r="AA6" s="15">
        <v>117</v>
      </c>
      <c r="AB6" s="15">
        <v>117</v>
      </c>
      <c r="AD6" s="13">
        <f t="shared" ref="AD6:AD8" si="11">AD5+1/4</f>
        <v>45689.75</v>
      </c>
      <c r="AE6" s="15">
        <f>AB6-AB5</f>
        <v>6</v>
      </c>
      <c r="AF6" s="15">
        <v>687</v>
      </c>
      <c r="AG6" s="15">
        <v>687</v>
      </c>
      <c r="AI6" s="13">
        <f t="shared" ref="AI6:AI8" si="12">AI5+1/4</f>
        <v>45689.75</v>
      </c>
      <c r="AJ6" s="15">
        <f t="shared" si="3"/>
        <v>114.49999999333522</v>
      </c>
      <c r="AK6" s="15">
        <v>114.5</v>
      </c>
      <c r="AL6" s="15">
        <v>114.5</v>
      </c>
      <c r="AN6" s="13">
        <f t="shared" ref="AN6:AN8" si="13">AN5+1/4</f>
        <v>45689.75</v>
      </c>
      <c r="AO6" s="20">
        <f>SUM(U16:U21)</f>
        <v>2473199.9998560408</v>
      </c>
      <c r="AP6" s="20">
        <v>2473200</v>
      </c>
      <c r="AQ6" s="20">
        <v>2473200</v>
      </c>
    </row>
    <row r="7" spans="1:43" x14ac:dyDescent="0.25">
      <c r="A7" s="31"/>
      <c r="B7" s="13">
        <f t="shared" si="4"/>
        <v>45689.166666666657</v>
      </c>
      <c r="C7" s="15">
        <v>103</v>
      </c>
      <c r="E7" s="13">
        <f t="shared" si="5"/>
        <v>45689.166666666657</v>
      </c>
      <c r="F7" s="15">
        <f t="shared" si="0"/>
        <v>103</v>
      </c>
      <c r="G7" s="15">
        <v>103</v>
      </c>
      <c r="H7" s="15">
        <v>103</v>
      </c>
      <c r="J7" s="13">
        <f t="shared" si="6"/>
        <v>45689.166666666657</v>
      </c>
      <c r="K7" s="15">
        <f t="shared" si="1"/>
        <v>1</v>
      </c>
      <c r="L7" s="15">
        <v>103</v>
      </c>
      <c r="M7" s="15">
        <v>103</v>
      </c>
      <c r="O7" s="13">
        <f t="shared" si="7"/>
        <v>45689.166666666657</v>
      </c>
      <c r="P7" s="15">
        <f t="shared" si="2"/>
        <v>102.99999999400461</v>
      </c>
      <c r="Q7" s="15">
        <v>103</v>
      </c>
      <c r="R7" s="15">
        <v>103</v>
      </c>
      <c r="T7" s="13">
        <f t="shared" si="8"/>
        <v>45689.166666666657</v>
      </c>
      <c r="U7" s="20">
        <f t="shared" si="9"/>
        <v>370799.9999784166</v>
      </c>
      <c r="V7" s="20">
        <v>370800</v>
      </c>
      <c r="W7" s="20">
        <v>370800</v>
      </c>
      <c r="Y7" s="13">
        <f t="shared" si="10"/>
        <v>45690</v>
      </c>
      <c r="Z7" s="15">
        <f>C27</f>
        <v>123</v>
      </c>
      <c r="AA7" s="15">
        <v>123</v>
      </c>
      <c r="AB7" s="15">
        <v>123</v>
      </c>
      <c r="AD7" s="13">
        <f t="shared" si="11"/>
        <v>45690</v>
      </c>
      <c r="AE7" s="15">
        <f>AB7-AB6</f>
        <v>6</v>
      </c>
      <c r="AF7" s="15">
        <v>723</v>
      </c>
      <c r="AG7" s="15">
        <v>723</v>
      </c>
      <c r="AI7" s="13">
        <f t="shared" si="12"/>
        <v>45690</v>
      </c>
      <c r="AJ7" s="15">
        <f t="shared" si="3"/>
        <v>120.49999999298598</v>
      </c>
      <c r="AK7" s="15">
        <v>120.5</v>
      </c>
      <c r="AL7" s="15">
        <v>120.5</v>
      </c>
      <c r="AN7" s="13">
        <f t="shared" si="13"/>
        <v>45690</v>
      </c>
      <c r="AO7" s="20">
        <f>SUM(U22:U27)</f>
        <v>2602799.9998484971</v>
      </c>
      <c r="AP7" s="20">
        <v>2602800</v>
      </c>
      <c r="AQ7" s="20">
        <v>2602800</v>
      </c>
    </row>
    <row r="8" spans="1:43" x14ac:dyDescent="0.25">
      <c r="A8" s="31"/>
      <c r="B8" s="13">
        <f t="shared" si="4"/>
        <v>45689.208333333321</v>
      </c>
      <c r="C8" s="15">
        <v>104</v>
      </c>
      <c r="E8" s="13">
        <f t="shared" si="5"/>
        <v>45689.208333333321</v>
      </c>
      <c r="F8" s="15">
        <f t="shared" si="0"/>
        <v>104</v>
      </c>
      <c r="G8" s="15">
        <v>104</v>
      </c>
      <c r="H8" s="15">
        <v>104</v>
      </c>
      <c r="J8" s="13">
        <f t="shared" si="6"/>
        <v>45689.208333333321</v>
      </c>
      <c r="K8" s="15">
        <f t="shared" si="1"/>
        <v>1</v>
      </c>
      <c r="L8" s="15">
        <v>104</v>
      </c>
      <c r="M8" s="15">
        <v>104</v>
      </c>
      <c r="O8" s="13">
        <f t="shared" si="7"/>
        <v>45689.208333333321</v>
      </c>
      <c r="P8" s="15">
        <f t="shared" si="2"/>
        <v>103.9999999939464</v>
      </c>
      <c r="Q8" s="15">
        <v>104</v>
      </c>
      <c r="R8" s="15">
        <v>104</v>
      </c>
      <c r="T8" s="13">
        <f t="shared" si="8"/>
        <v>45689.208333333321</v>
      </c>
      <c r="U8" s="20">
        <f t="shared" si="9"/>
        <v>374399.99997820705</v>
      </c>
      <c r="V8" s="20">
        <v>374400</v>
      </c>
      <c r="W8" s="20">
        <v>374400</v>
      </c>
      <c r="Y8" s="13">
        <f t="shared" si="10"/>
        <v>45690.25</v>
      </c>
      <c r="Z8" s="15">
        <f>C33</f>
        <v>129</v>
      </c>
      <c r="AA8" s="15">
        <v>129</v>
      </c>
      <c r="AB8" s="15">
        <v>129</v>
      </c>
      <c r="AD8" s="13">
        <f t="shared" si="11"/>
        <v>45690.25</v>
      </c>
      <c r="AE8" s="15">
        <f>AB8-AB7</f>
        <v>6</v>
      </c>
      <c r="AF8" s="15">
        <v>759</v>
      </c>
      <c r="AG8" s="15">
        <v>759</v>
      </c>
      <c r="AI8" s="13">
        <f t="shared" si="12"/>
        <v>45690.25</v>
      </c>
      <c r="AJ8" s="15">
        <f t="shared" si="3"/>
        <v>126.49999999263673</v>
      </c>
      <c r="AK8" s="15">
        <v>126.5</v>
      </c>
      <c r="AL8" s="15">
        <v>126.5</v>
      </c>
      <c r="AN8" s="13">
        <f t="shared" si="13"/>
        <v>45690.25</v>
      </c>
      <c r="AO8" s="20">
        <f>SUM(U28:U33)</f>
        <v>2732399.9998409534</v>
      </c>
      <c r="AP8" s="20">
        <v>2732400</v>
      </c>
      <c r="AQ8" s="20">
        <v>2732400</v>
      </c>
    </row>
    <row r="9" spans="1:43" x14ac:dyDescent="0.25">
      <c r="A9" s="31"/>
      <c r="B9" s="13">
        <f t="shared" si="4"/>
        <v>45689.249999999985</v>
      </c>
      <c r="C9" s="15">
        <v>105</v>
      </c>
      <c r="E9" s="13">
        <f t="shared" si="5"/>
        <v>45689.249999999985</v>
      </c>
      <c r="F9" s="15">
        <f t="shared" si="0"/>
        <v>105</v>
      </c>
      <c r="G9" s="15">
        <v>105</v>
      </c>
      <c r="H9" s="15">
        <v>105</v>
      </c>
      <c r="J9" s="13">
        <f t="shared" si="6"/>
        <v>45689.249999999985</v>
      </c>
      <c r="K9" s="15">
        <f t="shared" si="1"/>
        <v>1</v>
      </c>
      <c r="L9" s="15">
        <v>105</v>
      </c>
      <c r="M9" s="15">
        <v>105</v>
      </c>
      <c r="O9" s="13">
        <f t="shared" si="7"/>
        <v>45689.249999999985</v>
      </c>
      <c r="P9" s="15">
        <f t="shared" si="2"/>
        <v>104.9999999938882</v>
      </c>
      <c r="Q9" s="15">
        <v>105</v>
      </c>
      <c r="R9" s="15">
        <v>105</v>
      </c>
      <c r="T9" s="13">
        <f t="shared" si="8"/>
        <v>45689.249999999985</v>
      </c>
      <c r="U9" s="20">
        <f t="shared" si="9"/>
        <v>377999.9999779975</v>
      </c>
      <c r="V9" s="20">
        <v>378000</v>
      </c>
      <c r="W9" s="20">
        <v>378000</v>
      </c>
    </row>
    <row r="10" spans="1:43" x14ac:dyDescent="0.25">
      <c r="A10" s="31"/>
      <c r="B10" s="13">
        <f t="shared" si="4"/>
        <v>45689.29166666665</v>
      </c>
      <c r="C10" s="15">
        <v>106</v>
      </c>
      <c r="E10" s="13">
        <f t="shared" si="5"/>
        <v>45689.29166666665</v>
      </c>
      <c r="F10" s="15">
        <f t="shared" si="0"/>
        <v>106</v>
      </c>
      <c r="G10" s="15">
        <v>106</v>
      </c>
      <c r="H10" s="15">
        <v>106</v>
      </c>
      <c r="J10" s="13">
        <f t="shared" si="6"/>
        <v>45689.29166666665</v>
      </c>
      <c r="K10" s="15">
        <f t="shared" si="1"/>
        <v>1</v>
      </c>
      <c r="L10" s="15">
        <v>106</v>
      </c>
      <c r="M10" s="15">
        <v>106</v>
      </c>
      <c r="O10" s="13">
        <f t="shared" si="7"/>
        <v>45689.29166666665</v>
      </c>
      <c r="P10" s="15">
        <f t="shared" si="2"/>
        <v>105.99999999382999</v>
      </c>
      <c r="Q10" s="15">
        <v>106</v>
      </c>
      <c r="R10" s="15">
        <v>106</v>
      </c>
      <c r="T10" s="13">
        <f t="shared" si="8"/>
        <v>45689.29166666665</v>
      </c>
      <c r="U10" s="20">
        <f t="shared" si="9"/>
        <v>381599.99997778796</v>
      </c>
      <c r="V10" s="20">
        <v>381600</v>
      </c>
      <c r="W10" s="20">
        <v>381600</v>
      </c>
    </row>
    <row r="11" spans="1:43" x14ac:dyDescent="0.25">
      <c r="A11" s="31"/>
      <c r="B11" s="13">
        <f t="shared" si="4"/>
        <v>45689.333333333314</v>
      </c>
      <c r="C11" s="15">
        <v>107</v>
      </c>
      <c r="E11" s="13">
        <f t="shared" si="5"/>
        <v>45689.333333333314</v>
      </c>
      <c r="F11" s="15">
        <f t="shared" si="0"/>
        <v>107</v>
      </c>
      <c r="G11" s="15">
        <v>107</v>
      </c>
      <c r="H11" s="15">
        <v>107</v>
      </c>
      <c r="J11" s="13">
        <f t="shared" si="6"/>
        <v>45689.333333333314</v>
      </c>
      <c r="K11" s="15">
        <f t="shared" si="1"/>
        <v>1</v>
      </c>
      <c r="L11" s="15">
        <v>107</v>
      </c>
      <c r="M11" s="15">
        <v>107</v>
      </c>
      <c r="O11" s="13">
        <f t="shared" si="7"/>
        <v>45689.333333333314</v>
      </c>
      <c r="P11" s="15">
        <f t="shared" si="2"/>
        <v>106.99999999377178</v>
      </c>
      <c r="Q11" s="15">
        <v>107</v>
      </c>
      <c r="R11" s="15">
        <v>107</v>
      </c>
      <c r="T11" s="13">
        <f t="shared" si="8"/>
        <v>45689.333333333314</v>
      </c>
      <c r="U11" s="20">
        <f t="shared" si="9"/>
        <v>385199.99997757841</v>
      </c>
      <c r="V11" s="20">
        <v>385200</v>
      </c>
      <c r="W11" s="20">
        <v>385200</v>
      </c>
    </row>
    <row r="12" spans="1:43" x14ac:dyDescent="0.25">
      <c r="A12" s="31"/>
      <c r="B12" s="13">
        <f t="shared" si="4"/>
        <v>45689.374999999978</v>
      </c>
      <c r="C12" s="15">
        <v>108</v>
      </c>
      <c r="E12" s="13">
        <f t="shared" si="5"/>
        <v>45689.374999999978</v>
      </c>
      <c r="F12" s="15">
        <f t="shared" si="0"/>
        <v>108</v>
      </c>
      <c r="G12" s="15">
        <v>108</v>
      </c>
      <c r="H12" s="15">
        <v>108</v>
      </c>
      <c r="J12" s="13">
        <f t="shared" si="6"/>
        <v>45689.374999999978</v>
      </c>
      <c r="K12" s="15">
        <f t="shared" si="1"/>
        <v>1</v>
      </c>
      <c r="L12" s="15">
        <v>108</v>
      </c>
      <c r="M12" s="15">
        <v>108</v>
      </c>
      <c r="O12" s="13">
        <f t="shared" si="7"/>
        <v>45689.374999999978</v>
      </c>
      <c r="P12" s="15">
        <f t="shared" si="2"/>
        <v>107.99999999371357</v>
      </c>
      <c r="Q12" s="15">
        <v>108</v>
      </c>
      <c r="R12" s="15">
        <v>108</v>
      </c>
      <c r="T12" s="13">
        <f t="shared" si="8"/>
        <v>45689.374999999978</v>
      </c>
      <c r="U12" s="20">
        <f t="shared" si="9"/>
        <v>388799.99997736886</v>
      </c>
      <c r="V12" s="20">
        <v>388800</v>
      </c>
      <c r="W12" s="20">
        <v>388800</v>
      </c>
    </row>
    <row r="13" spans="1:43" x14ac:dyDescent="0.25">
      <c r="A13" s="31"/>
      <c r="B13" s="13">
        <f t="shared" si="4"/>
        <v>45689.416666666642</v>
      </c>
      <c r="C13" s="15">
        <v>109</v>
      </c>
      <c r="E13" s="13">
        <f t="shared" si="5"/>
        <v>45689.416666666642</v>
      </c>
      <c r="F13" s="15">
        <f t="shared" si="0"/>
        <v>109</v>
      </c>
      <c r="G13" s="15">
        <v>109</v>
      </c>
      <c r="H13" s="15">
        <v>109</v>
      </c>
      <c r="J13" s="13">
        <f t="shared" si="6"/>
        <v>45689.416666666642</v>
      </c>
      <c r="K13" s="15">
        <f t="shared" si="1"/>
        <v>1</v>
      </c>
      <c r="L13" s="15">
        <v>109</v>
      </c>
      <c r="M13" s="15">
        <v>109</v>
      </c>
      <c r="O13" s="13">
        <f t="shared" si="7"/>
        <v>45689.416666666642</v>
      </c>
      <c r="P13" s="15">
        <f t="shared" si="2"/>
        <v>108.99999999365536</v>
      </c>
      <c r="Q13" s="15">
        <v>109</v>
      </c>
      <c r="R13" s="15">
        <v>109</v>
      </c>
      <c r="T13" s="13">
        <f t="shared" si="8"/>
        <v>45689.416666666642</v>
      </c>
      <c r="U13" s="20">
        <f t="shared" si="9"/>
        <v>392399.99997715931</v>
      </c>
      <c r="V13" s="20">
        <v>392400</v>
      </c>
      <c r="W13" s="20">
        <v>392400</v>
      </c>
    </row>
    <row r="14" spans="1:43" x14ac:dyDescent="0.25">
      <c r="A14" s="31"/>
      <c r="B14" s="13">
        <f t="shared" si="4"/>
        <v>45689.458333333307</v>
      </c>
      <c r="C14" s="15">
        <v>110</v>
      </c>
      <c r="E14" s="13">
        <f t="shared" si="5"/>
        <v>45689.458333333307</v>
      </c>
      <c r="F14" s="15">
        <f t="shared" si="0"/>
        <v>110</v>
      </c>
      <c r="G14" s="15">
        <v>110</v>
      </c>
      <c r="H14" s="15">
        <v>110</v>
      </c>
      <c r="J14" s="13">
        <f t="shared" si="6"/>
        <v>45689.458333333307</v>
      </c>
      <c r="K14" s="15">
        <f t="shared" si="1"/>
        <v>1</v>
      </c>
      <c r="L14" s="15">
        <v>110</v>
      </c>
      <c r="M14" s="15">
        <v>110</v>
      </c>
      <c r="O14" s="13">
        <f t="shared" si="7"/>
        <v>45689.458333333307</v>
      </c>
      <c r="P14" s="15">
        <f t="shared" si="2"/>
        <v>109.99999999359716</v>
      </c>
      <c r="Q14" s="15">
        <v>110</v>
      </c>
      <c r="R14" s="15">
        <v>110</v>
      </c>
      <c r="T14" s="13">
        <f t="shared" si="8"/>
        <v>45689.458333333307</v>
      </c>
      <c r="U14" s="20">
        <f t="shared" si="9"/>
        <v>395999.99997694977</v>
      </c>
      <c r="V14" s="20">
        <v>396000</v>
      </c>
      <c r="W14" s="20">
        <v>396000</v>
      </c>
    </row>
    <row r="15" spans="1:43" x14ac:dyDescent="0.25">
      <c r="A15" s="31"/>
      <c r="B15" s="13">
        <f t="shared" si="4"/>
        <v>45689.499999999971</v>
      </c>
      <c r="C15" s="15">
        <v>111</v>
      </c>
      <c r="E15" s="13">
        <f t="shared" si="5"/>
        <v>45689.499999999971</v>
      </c>
      <c r="F15" s="15">
        <f t="shared" si="0"/>
        <v>111</v>
      </c>
      <c r="G15" s="15">
        <v>111</v>
      </c>
      <c r="H15" s="15">
        <v>111</v>
      </c>
      <c r="J15" s="13">
        <f t="shared" si="6"/>
        <v>45689.499999999971</v>
      </c>
      <c r="K15" s="15">
        <f t="shared" si="1"/>
        <v>1</v>
      </c>
      <c r="L15" s="15">
        <v>111</v>
      </c>
      <c r="M15" s="15">
        <v>111</v>
      </c>
      <c r="O15" s="13">
        <f t="shared" si="7"/>
        <v>45689.499999999971</v>
      </c>
      <c r="P15" s="15">
        <f t="shared" si="2"/>
        <v>110.99999999353895</v>
      </c>
      <c r="Q15" s="15">
        <v>111</v>
      </c>
      <c r="R15" s="15">
        <v>111</v>
      </c>
      <c r="T15" s="13">
        <f t="shared" si="8"/>
        <v>45689.499999999971</v>
      </c>
      <c r="U15" s="20">
        <f t="shared" si="9"/>
        <v>399599.99997674022</v>
      </c>
      <c r="V15" s="20">
        <v>399600</v>
      </c>
      <c r="W15" s="20">
        <v>399600</v>
      </c>
    </row>
    <row r="16" spans="1:43" x14ac:dyDescent="0.25">
      <c r="A16" s="31"/>
      <c r="B16" s="13">
        <f t="shared" si="4"/>
        <v>45689.541666666635</v>
      </c>
      <c r="C16" s="15">
        <v>112</v>
      </c>
      <c r="E16" s="13">
        <f t="shared" si="5"/>
        <v>45689.541666666635</v>
      </c>
      <c r="F16" s="15">
        <f t="shared" si="0"/>
        <v>112</v>
      </c>
      <c r="G16" s="15">
        <v>112</v>
      </c>
      <c r="H16" s="15">
        <v>112</v>
      </c>
      <c r="J16" s="13">
        <f t="shared" si="6"/>
        <v>45689.541666666635</v>
      </c>
      <c r="K16" s="15">
        <f t="shared" si="1"/>
        <v>1</v>
      </c>
      <c r="L16" s="15">
        <v>112</v>
      </c>
      <c r="M16" s="15">
        <v>112</v>
      </c>
      <c r="O16" s="13">
        <f t="shared" si="7"/>
        <v>45689.541666666635</v>
      </c>
      <c r="P16" s="15">
        <f t="shared" si="2"/>
        <v>111.99999999348074</v>
      </c>
      <c r="Q16" s="15">
        <v>112</v>
      </c>
      <c r="R16" s="15">
        <v>112</v>
      </c>
      <c r="T16" s="13">
        <f t="shared" si="8"/>
        <v>45689.541666666635</v>
      </c>
      <c r="U16" s="20">
        <f t="shared" si="9"/>
        <v>403199.99997653067</v>
      </c>
      <c r="V16" s="20">
        <v>403200</v>
      </c>
      <c r="W16" s="20">
        <v>403200</v>
      </c>
    </row>
    <row r="17" spans="1:23" x14ac:dyDescent="0.25">
      <c r="A17" s="31"/>
      <c r="B17" s="13">
        <f t="shared" si="4"/>
        <v>45689.583333333299</v>
      </c>
      <c r="C17" s="15">
        <v>113</v>
      </c>
      <c r="E17" s="13">
        <f t="shared" si="5"/>
        <v>45689.583333333299</v>
      </c>
      <c r="F17" s="15">
        <f t="shared" si="0"/>
        <v>113</v>
      </c>
      <c r="G17" s="15">
        <v>113</v>
      </c>
      <c r="H17" s="15">
        <v>113</v>
      </c>
      <c r="J17" s="13">
        <f t="shared" si="6"/>
        <v>45689.583333333299</v>
      </c>
      <c r="K17" s="15">
        <f t="shared" si="1"/>
        <v>1</v>
      </c>
      <c r="L17" s="15">
        <v>113</v>
      </c>
      <c r="M17" s="15">
        <v>113</v>
      </c>
      <c r="O17" s="13">
        <f t="shared" si="7"/>
        <v>45689.583333333299</v>
      </c>
      <c r="P17" s="15">
        <f t="shared" si="2"/>
        <v>112.99999999342253</v>
      </c>
      <c r="Q17" s="15">
        <v>113</v>
      </c>
      <c r="R17" s="15">
        <v>113</v>
      </c>
      <c r="T17" s="13">
        <f t="shared" si="8"/>
        <v>45689.583333333299</v>
      </c>
      <c r="U17" s="20">
        <f t="shared" si="9"/>
        <v>406799.99997632112</v>
      </c>
      <c r="V17" s="20">
        <v>406800</v>
      </c>
      <c r="W17" s="20">
        <v>406800</v>
      </c>
    </row>
    <row r="18" spans="1:23" x14ac:dyDescent="0.25">
      <c r="A18" s="31"/>
      <c r="B18" s="13">
        <f t="shared" si="4"/>
        <v>45689.624999999964</v>
      </c>
      <c r="C18" s="15">
        <v>114</v>
      </c>
      <c r="E18" s="13">
        <f t="shared" si="5"/>
        <v>45689.624999999964</v>
      </c>
      <c r="F18" s="15">
        <f t="shared" si="0"/>
        <v>114</v>
      </c>
      <c r="G18" s="15">
        <v>114</v>
      </c>
      <c r="H18" s="15">
        <v>114</v>
      </c>
      <c r="J18" s="13">
        <f t="shared" si="6"/>
        <v>45689.624999999964</v>
      </c>
      <c r="K18" s="15">
        <f t="shared" si="1"/>
        <v>1</v>
      </c>
      <c r="L18" s="15">
        <v>114</v>
      </c>
      <c r="M18" s="15">
        <v>114</v>
      </c>
      <c r="O18" s="13">
        <f t="shared" si="7"/>
        <v>45689.624999999964</v>
      </c>
      <c r="P18" s="15">
        <f t="shared" si="2"/>
        <v>113.99999999336433</v>
      </c>
      <c r="Q18" s="15">
        <v>114</v>
      </c>
      <c r="R18" s="15">
        <v>114</v>
      </c>
      <c r="T18" s="13">
        <f t="shared" si="8"/>
        <v>45689.624999999964</v>
      </c>
      <c r="U18" s="20">
        <f t="shared" si="9"/>
        <v>410399.99997611158</v>
      </c>
      <c r="V18" s="20">
        <v>410400</v>
      </c>
      <c r="W18" s="20">
        <v>410400</v>
      </c>
    </row>
    <row r="19" spans="1:23" x14ac:dyDescent="0.25">
      <c r="A19" s="31"/>
      <c r="B19" s="13">
        <f t="shared" si="4"/>
        <v>45689.666666666628</v>
      </c>
      <c r="C19" s="15">
        <v>115</v>
      </c>
      <c r="E19" s="13">
        <f t="shared" si="5"/>
        <v>45689.666666666628</v>
      </c>
      <c r="F19" s="15">
        <f t="shared" si="0"/>
        <v>115</v>
      </c>
      <c r="G19" s="15">
        <v>115</v>
      </c>
      <c r="H19" s="15">
        <v>115</v>
      </c>
      <c r="J19" s="13">
        <f t="shared" si="6"/>
        <v>45689.666666666628</v>
      </c>
      <c r="K19" s="15">
        <f t="shared" si="1"/>
        <v>1</v>
      </c>
      <c r="L19" s="15">
        <v>115</v>
      </c>
      <c r="M19" s="15">
        <v>115</v>
      </c>
      <c r="O19" s="13">
        <f t="shared" si="7"/>
        <v>45689.666666666628</v>
      </c>
      <c r="P19" s="15">
        <f t="shared" si="2"/>
        <v>114.99999999330612</v>
      </c>
      <c r="Q19" s="15">
        <v>115</v>
      </c>
      <c r="R19" s="15">
        <v>115</v>
      </c>
      <c r="T19" s="13">
        <f t="shared" si="8"/>
        <v>45689.666666666628</v>
      </c>
      <c r="U19" s="20">
        <f t="shared" si="9"/>
        <v>413999.99997590203</v>
      </c>
      <c r="V19" s="20">
        <v>414000</v>
      </c>
      <c r="W19" s="20">
        <v>414000</v>
      </c>
    </row>
    <row r="20" spans="1:23" x14ac:dyDescent="0.25">
      <c r="A20" s="31"/>
      <c r="B20" s="13">
        <f t="shared" si="4"/>
        <v>45689.708333333292</v>
      </c>
      <c r="C20" s="15">
        <v>116</v>
      </c>
      <c r="E20" s="13">
        <f t="shared" si="5"/>
        <v>45689.708333333292</v>
      </c>
      <c r="F20" s="15">
        <f t="shared" si="0"/>
        <v>116</v>
      </c>
      <c r="G20" s="15">
        <v>116</v>
      </c>
      <c r="H20" s="15">
        <v>116</v>
      </c>
      <c r="J20" s="13">
        <f t="shared" si="6"/>
        <v>45689.708333333292</v>
      </c>
      <c r="K20" s="15">
        <f t="shared" si="1"/>
        <v>1</v>
      </c>
      <c r="L20" s="15">
        <v>116</v>
      </c>
      <c r="M20" s="15">
        <v>116</v>
      </c>
      <c r="O20" s="13">
        <f t="shared" si="7"/>
        <v>45689.708333333292</v>
      </c>
      <c r="P20" s="15">
        <f t="shared" si="2"/>
        <v>115.99999999324791</v>
      </c>
      <c r="Q20" s="15">
        <v>116</v>
      </c>
      <c r="R20" s="15">
        <v>116</v>
      </c>
      <c r="T20" s="13">
        <f t="shared" si="8"/>
        <v>45689.708333333292</v>
      </c>
      <c r="U20" s="20">
        <f t="shared" si="9"/>
        <v>417599.99997569248</v>
      </c>
      <c r="V20" s="20">
        <v>417600</v>
      </c>
      <c r="W20" s="20">
        <v>417600</v>
      </c>
    </row>
    <row r="21" spans="1:23" x14ac:dyDescent="0.25">
      <c r="A21" s="31"/>
      <c r="B21" s="13">
        <f t="shared" si="4"/>
        <v>45689.749999999956</v>
      </c>
      <c r="C21" s="15">
        <v>117</v>
      </c>
      <c r="E21" s="13">
        <f t="shared" si="5"/>
        <v>45689.749999999956</v>
      </c>
      <c r="F21" s="15">
        <f t="shared" si="0"/>
        <v>117</v>
      </c>
      <c r="G21" s="15">
        <v>117</v>
      </c>
      <c r="H21" s="15">
        <v>117</v>
      </c>
      <c r="J21" s="13">
        <f t="shared" si="6"/>
        <v>45689.749999999956</v>
      </c>
      <c r="K21" s="15">
        <f t="shared" si="1"/>
        <v>1</v>
      </c>
      <c r="L21" s="15">
        <v>117</v>
      </c>
      <c r="M21" s="15">
        <v>117</v>
      </c>
      <c r="O21" s="13">
        <f t="shared" si="7"/>
        <v>45689.749999999956</v>
      </c>
      <c r="P21" s="15">
        <f t="shared" si="2"/>
        <v>116.9999999931897</v>
      </c>
      <c r="Q21" s="15">
        <v>117</v>
      </c>
      <c r="R21" s="15">
        <v>117</v>
      </c>
      <c r="T21" s="13">
        <f t="shared" si="8"/>
        <v>45689.749999999956</v>
      </c>
      <c r="U21" s="20">
        <f t="shared" si="9"/>
        <v>421199.99997548293</v>
      </c>
      <c r="V21" s="20">
        <v>421200</v>
      </c>
      <c r="W21" s="20">
        <v>421200</v>
      </c>
    </row>
    <row r="22" spans="1:23" x14ac:dyDescent="0.25">
      <c r="A22" s="31"/>
      <c r="B22" s="13">
        <f t="shared" si="4"/>
        <v>45689.791666666621</v>
      </c>
      <c r="C22" s="15">
        <v>118</v>
      </c>
      <c r="E22" s="13">
        <f t="shared" si="5"/>
        <v>45689.791666666621</v>
      </c>
      <c r="F22" s="15">
        <f t="shared" si="0"/>
        <v>118</v>
      </c>
      <c r="G22" s="15">
        <v>118</v>
      </c>
      <c r="H22" s="15">
        <v>118</v>
      </c>
      <c r="J22" s="13">
        <f t="shared" si="6"/>
        <v>45689.791666666621</v>
      </c>
      <c r="K22" s="15">
        <f t="shared" si="1"/>
        <v>1</v>
      </c>
      <c r="L22" s="15">
        <v>118</v>
      </c>
      <c r="M22" s="15">
        <v>118</v>
      </c>
      <c r="O22" s="13">
        <f t="shared" si="7"/>
        <v>45689.791666666621</v>
      </c>
      <c r="P22" s="15">
        <f t="shared" si="2"/>
        <v>117.9999999931315</v>
      </c>
      <c r="Q22" s="15">
        <v>118</v>
      </c>
      <c r="R22" s="15">
        <v>118</v>
      </c>
      <c r="T22" s="13">
        <f t="shared" si="8"/>
        <v>45689.791666666621</v>
      </c>
      <c r="U22" s="20">
        <f t="shared" si="9"/>
        <v>424799.99997527339</v>
      </c>
      <c r="V22" s="20">
        <v>424800</v>
      </c>
      <c r="W22" s="20">
        <v>424800</v>
      </c>
    </row>
    <row r="23" spans="1:23" x14ac:dyDescent="0.25">
      <c r="A23" s="31"/>
      <c r="B23" s="13">
        <f t="shared" si="4"/>
        <v>45689.833333333285</v>
      </c>
      <c r="C23" s="15">
        <v>119</v>
      </c>
      <c r="E23" s="13">
        <f t="shared" si="5"/>
        <v>45689.833333333285</v>
      </c>
      <c r="F23" s="15">
        <f t="shared" si="0"/>
        <v>119</v>
      </c>
      <c r="G23" s="15">
        <v>119</v>
      </c>
      <c r="H23" s="15">
        <v>119</v>
      </c>
      <c r="J23" s="13">
        <f t="shared" si="6"/>
        <v>45689.833333333285</v>
      </c>
      <c r="K23" s="15">
        <f t="shared" si="1"/>
        <v>1</v>
      </c>
      <c r="L23" s="15">
        <v>119</v>
      </c>
      <c r="M23" s="15">
        <v>119</v>
      </c>
      <c r="O23" s="13">
        <f t="shared" si="7"/>
        <v>45689.833333333285</v>
      </c>
      <c r="P23" s="15">
        <f t="shared" si="2"/>
        <v>118.99999999307329</v>
      </c>
      <c r="Q23" s="15">
        <v>119</v>
      </c>
      <c r="R23" s="15">
        <v>119</v>
      </c>
      <c r="T23" s="13">
        <f t="shared" si="8"/>
        <v>45689.833333333285</v>
      </c>
      <c r="U23" s="20">
        <f t="shared" si="9"/>
        <v>428399.99997506384</v>
      </c>
      <c r="V23" s="20">
        <v>428400</v>
      </c>
      <c r="W23" s="20">
        <v>428400</v>
      </c>
    </row>
    <row r="24" spans="1:23" x14ac:dyDescent="0.25">
      <c r="A24" s="31"/>
      <c r="B24" s="13">
        <f t="shared" si="4"/>
        <v>45689.874999999949</v>
      </c>
      <c r="C24" s="15">
        <v>120</v>
      </c>
      <c r="E24" s="13">
        <f t="shared" si="5"/>
        <v>45689.874999999949</v>
      </c>
      <c r="F24" s="15">
        <f t="shared" si="0"/>
        <v>120</v>
      </c>
      <c r="G24" s="15">
        <v>120</v>
      </c>
      <c r="H24" s="15">
        <v>120</v>
      </c>
      <c r="J24" s="13">
        <f t="shared" si="6"/>
        <v>45689.874999999949</v>
      </c>
      <c r="K24" s="15">
        <f t="shared" si="1"/>
        <v>1</v>
      </c>
      <c r="L24" s="15">
        <v>120</v>
      </c>
      <c r="M24" s="15">
        <v>120</v>
      </c>
      <c r="O24" s="13">
        <f t="shared" si="7"/>
        <v>45689.874999999949</v>
      </c>
      <c r="P24" s="15">
        <f t="shared" si="2"/>
        <v>119.99999999301508</v>
      </c>
      <c r="Q24" s="15">
        <v>120</v>
      </c>
      <c r="R24" s="15">
        <v>120</v>
      </c>
      <c r="T24" s="13">
        <f t="shared" si="8"/>
        <v>45689.874999999949</v>
      </c>
      <c r="U24" s="20">
        <f t="shared" si="9"/>
        <v>431999.99997485429</v>
      </c>
      <c r="V24" s="20">
        <v>432000</v>
      </c>
      <c r="W24" s="20">
        <v>432000</v>
      </c>
    </row>
    <row r="25" spans="1:23" x14ac:dyDescent="0.25">
      <c r="A25" s="31"/>
      <c r="B25" s="13">
        <f t="shared" si="4"/>
        <v>45689.916666666613</v>
      </c>
      <c r="C25" s="15">
        <v>121</v>
      </c>
      <c r="E25" s="13">
        <f t="shared" si="5"/>
        <v>45689.916666666613</v>
      </c>
      <c r="F25" s="15">
        <f t="shared" si="0"/>
        <v>121</v>
      </c>
      <c r="G25" s="15">
        <v>121</v>
      </c>
      <c r="H25" s="15">
        <v>121</v>
      </c>
      <c r="J25" s="13">
        <f t="shared" si="6"/>
        <v>45689.916666666613</v>
      </c>
      <c r="K25" s="15">
        <f t="shared" si="1"/>
        <v>1</v>
      </c>
      <c r="L25" s="15">
        <v>121</v>
      </c>
      <c r="M25" s="15">
        <v>121</v>
      </c>
      <c r="O25" s="13">
        <f t="shared" si="7"/>
        <v>45689.916666666613</v>
      </c>
      <c r="P25" s="15">
        <f t="shared" si="2"/>
        <v>120.99999999295687</v>
      </c>
      <c r="Q25" s="15">
        <v>121</v>
      </c>
      <c r="R25" s="15">
        <v>121</v>
      </c>
      <c r="T25" s="13">
        <f t="shared" si="8"/>
        <v>45689.916666666613</v>
      </c>
      <c r="U25" s="20">
        <f t="shared" si="9"/>
        <v>435599.99997464474</v>
      </c>
      <c r="V25" s="20">
        <v>435600</v>
      </c>
      <c r="W25" s="20">
        <v>435600</v>
      </c>
    </row>
    <row r="26" spans="1:23" x14ac:dyDescent="0.25">
      <c r="A26" s="31"/>
      <c r="B26" s="13">
        <f t="shared" si="4"/>
        <v>45689.958333333278</v>
      </c>
      <c r="C26" s="15">
        <v>122</v>
      </c>
      <c r="E26" s="13">
        <f t="shared" si="5"/>
        <v>45689.958333333278</v>
      </c>
      <c r="F26" s="15">
        <f t="shared" si="0"/>
        <v>122</v>
      </c>
      <c r="G26" s="15">
        <v>122</v>
      </c>
      <c r="H26" s="15">
        <v>122</v>
      </c>
      <c r="J26" s="13">
        <f t="shared" si="6"/>
        <v>45689.958333333278</v>
      </c>
      <c r="K26" s="15">
        <f t="shared" si="1"/>
        <v>1</v>
      </c>
      <c r="L26" s="15">
        <v>122</v>
      </c>
      <c r="M26" s="15">
        <v>122</v>
      </c>
      <c r="O26" s="13">
        <f t="shared" si="7"/>
        <v>45689.958333333278</v>
      </c>
      <c r="P26" s="15">
        <f t="shared" si="2"/>
        <v>121.99999999289867</v>
      </c>
      <c r="Q26" s="15">
        <v>122</v>
      </c>
      <c r="R26" s="15">
        <v>122</v>
      </c>
      <c r="T26" s="13">
        <f t="shared" si="8"/>
        <v>45689.958333333278</v>
      </c>
      <c r="U26" s="20">
        <f t="shared" si="9"/>
        <v>439199.9999744352</v>
      </c>
      <c r="V26" s="20">
        <v>439200</v>
      </c>
      <c r="W26" s="20">
        <v>439200</v>
      </c>
    </row>
    <row r="27" spans="1:23" x14ac:dyDescent="0.25">
      <c r="A27" s="31"/>
      <c r="B27" s="13">
        <f t="shared" si="4"/>
        <v>45689.999999999942</v>
      </c>
      <c r="C27" s="15">
        <v>123</v>
      </c>
      <c r="E27" s="13">
        <f t="shared" si="5"/>
        <v>45689.999999999942</v>
      </c>
      <c r="F27" s="15">
        <f t="shared" si="0"/>
        <v>123</v>
      </c>
      <c r="G27" s="15">
        <v>123</v>
      </c>
      <c r="H27" s="15">
        <v>123</v>
      </c>
      <c r="J27" s="13">
        <f t="shared" si="6"/>
        <v>45689.999999999942</v>
      </c>
      <c r="K27" s="15">
        <f t="shared" si="1"/>
        <v>1</v>
      </c>
      <c r="L27" s="15">
        <v>123</v>
      </c>
      <c r="M27" s="15">
        <v>123</v>
      </c>
      <c r="O27" s="13">
        <f t="shared" si="7"/>
        <v>45689.999999999942</v>
      </c>
      <c r="P27" s="15">
        <f t="shared" si="2"/>
        <v>122.99999999284046</v>
      </c>
      <c r="Q27" s="15">
        <v>123</v>
      </c>
      <c r="R27" s="15">
        <v>123</v>
      </c>
      <c r="T27" s="13">
        <f t="shared" si="8"/>
        <v>45689.999999999942</v>
      </c>
      <c r="U27" s="20">
        <f t="shared" si="9"/>
        <v>442799.99997422565</v>
      </c>
      <c r="V27" s="20">
        <v>442800</v>
      </c>
      <c r="W27" s="20">
        <v>442800</v>
      </c>
    </row>
    <row r="28" spans="1:23" x14ac:dyDescent="0.25">
      <c r="A28" s="31"/>
      <c r="B28" s="13">
        <f t="shared" si="4"/>
        <v>45690.041666666606</v>
      </c>
      <c r="C28" s="15">
        <v>124</v>
      </c>
      <c r="E28" s="13">
        <f t="shared" si="5"/>
        <v>45690.041666666606</v>
      </c>
      <c r="F28" s="15">
        <f t="shared" si="0"/>
        <v>124</v>
      </c>
      <c r="G28" s="15">
        <v>124</v>
      </c>
      <c r="H28" s="15">
        <v>124</v>
      </c>
      <c r="J28" s="13">
        <f t="shared" si="6"/>
        <v>45690.041666666606</v>
      </c>
      <c r="K28" s="15">
        <f t="shared" si="1"/>
        <v>1</v>
      </c>
      <c r="L28" s="15">
        <v>124</v>
      </c>
      <c r="M28" s="15">
        <v>124</v>
      </c>
      <c r="O28" s="13">
        <f t="shared" si="7"/>
        <v>45690.041666666606</v>
      </c>
      <c r="P28" s="15">
        <f t="shared" si="2"/>
        <v>123.99999999278225</v>
      </c>
      <c r="Q28" s="15">
        <v>124</v>
      </c>
      <c r="R28" s="15">
        <v>124</v>
      </c>
      <c r="T28" s="13">
        <f t="shared" si="8"/>
        <v>45690.041666666606</v>
      </c>
      <c r="U28" s="20">
        <f t="shared" si="9"/>
        <v>446399.9999740161</v>
      </c>
      <c r="V28" s="20">
        <v>446400</v>
      </c>
      <c r="W28" s="20">
        <v>446400</v>
      </c>
    </row>
    <row r="29" spans="1:23" x14ac:dyDescent="0.25">
      <c r="A29" s="31"/>
      <c r="B29" s="13">
        <f t="shared" si="4"/>
        <v>45690.08333333327</v>
      </c>
      <c r="C29" s="15">
        <v>125</v>
      </c>
      <c r="E29" s="13">
        <f t="shared" si="5"/>
        <v>45690.08333333327</v>
      </c>
      <c r="F29" s="15">
        <f t="shared" si="0"/>
        <v>125</v>
      </c>
      <c r="G29" s="15">
        <v>125</v>
      </c>
      <c r="H29" s="15">
        <v>125</v>
      </c>
      <c r="J29" s="13">
        <f t="shared" si="6"/>
        <v>45690.08333333327</v>
      </c>
      <c r="K29" s="15">
        <f t="shared" si="1"/>
        <v>1</v>
      </c>
      <c r="L29" s="15">
        <v>125</v>
      </c>
      <c r="M29" s="15">
        <v>125</v>
      </c>
      <c r="O29" s="13">
        <f t="shared" si="7"/>
        <v>45690.08333333327</v>
      </c>
      <c r="P29" s="15">
        <f t="shared" si="2"/>
        <v>124.99999999272404</v>
      </c>
      <c r="Q29" s="15">
        <v>125</v>
      </c>
      <c r="R29" s="15">
        <v>125</v>
      </c>
      <c r="T29" s="13">
        <f t="shared" si="8"/>
        <v>45690.08333333327</v>
      </c>
      <c r="U29" s="20">
        <f t="shared" si="9"/>
        <v>449999.99997380655</v>
      </c>
      <c r="V29" s="20">
        <v>450000</v>
      </c>
      <c r="W29" s="20">
        <v>450000</v>
      </c>
    </row>
    <row r="30" spans="1:23" x14ac:dyDescent="0.25">
      <c r="A30" s="31"/>
      <c r="B30" s="13">
        <f t="shared" si="4"/>
        <v>45690.124999999935</v>
      </c>
      <c r="C30" s="15">
        <v>126</v>
      </c>
      <c r="E30" s="13">
        <f t="shared" si="5"/>
        <v>45690.124999999935</v>
      </c>
      <c r="F30" s="15">
        <f t="shared" si="0"/>
        <v>126</v>
      </c>
      <c r="G30" s="15">
        <v>126</v>
      </c>
      <c r="H30" s="15">
        <v>126</v>
      </c>
      <c r="J30" s="13">
        <f t="shared" si="6"/>
        <v>45690.124999999935</v>
      </c>
      <c r="K30" s="15">
        <f t="shared" si="1"/>
        <v>1</v>
      </c>
      <c r="L30" s="15">
        <v>126</v>
      </c>
      <c r="M30" s="15">
        <v>126</v>
      </c>
      <c r="O30" s="13">
        <f t="shared" si="7"/>
        <v>45690.124999999935</v>
      </c>
      <c r="P30" s="15">
        <f t="shared" si="2"/>
        <v>125.99999999266583</v>
      </c>
      <c r="Q30" s="15">
        <v>126</v>
      </c>
      <c r="R30" s="15">
        <v>126</v>
      </c>
      <c r="T30" s="13">
        <f t="shared" si="8"/>
        <v>45690.124999999935</v>
      </c>
      <c r="U30" s="20">
        <f t="shared" si="9"/>
        <v>453599.99997359701</v>
      </c>
      <c r="V30" s="20">
        <v>453600</v>
      </c>
      <c r="W30" s="20">
        <v>453600</v>
      </c>
    </row>
    <row r="31" spans="1:23" x14ac:dyDescent="0.25">
      <c r="A31" s="31"/>
      <c r="B31" s="13">
        <f t="shared" si="4"/>
        <v>45690.166666666599</v>
      </c>
      <c r="C31" s="15">
        <v>127</v>
      </c>
      <c r="E31" s="13">
        <f t="shared" si="5"/>
        <v>45690.166666666599</v>
      </c>
      <c r="F31" s="15">
        <f t="shared" si="0"/>
        <v>127</v>
      </c>
      <c r="G31" s="15">
        <v>127</v>
      </c>
      <c r="H31" s="15">
        <v>127</v>
      </c>
      <c r="J31" s="13">
        <f t="shared" si="6"/>
        <v>45690.166666666599</v>
      </c>
      <c r="K31" s="15">
        <f t="shared" si="1"/>
        <v>1</v>
      </c>
      <c r="L31" s="15">
        <v>127</v>
      </c>
      <c r="M31" s="15">
        <v>127</v>
      </c>
      <c r="O31" s="13">
        <f t="shared" si="7"/>
        <v>45690.166666666599</v>
      </c>
      <c r="P31" s="15">
        <f t="shared" si="2"/>
        <v>126.99999999260763</v>
      </c>
      <c r="Q31" s="15">
        <v>127</v>
      </c>
      <c r="R31" s="15">
        <v>127</v>
      </c>
      <c r="T31" s="13">
        <f t="shared" si="8"/>
        <v>45690.166666666599</v>
      </c>
      <c r="U31" s="20">
        <f t="shared" si="9"/>
        <v>457199.99997338746</v>
      </c>
      <c r="V31" s="20">
        <v>457200</v>
      </c>
      <c r="W31" s="20">
        <v>457200</v>
      </c>
    </row>
    <row r="32" spans="1:23" x14ac:dyDescent="0.25">
      <c r="A32" s="31"/>
      <c r="B32" s="13">
        <f t="shared" si="4"/>
        <v>45690.208333333263</v>
      </c>
      <c r="C32" s="15">
        <v>128</v>
      </c>
      <c r="E32" s="13">
        <f t="shared" si="5"/>
        <v>45690.208333333263</v>
      </c>
      <c r="F32" s="15">
        <f t="shared" si="0"/>
        <v>128</v>
      </c>
      <c r="G32" s="15">
        <v>128</v>
      </c>
      <c r="H32" s="15">
        <v>128</v>
      </c>
      <c r="J32" s="13">
        <f t="shared" si="6"/>
        <v>45690.208333333263</v>
      </c>
      <c r="K32" s="15">
        <f t="shared" si="1"/>
        <v>1</v>
      </c>
      <c r="L32" s="15">
        <v>128</v>
      </c>
      <c r="M32" s="15">
        <v>128</v>
      </c>
      <c r="O32" s="13">
        <f t="shared" si="7"/>
        <v>45690.208333333263</v>
      </c>
      <c r="P32" s="15">
        <f t="shared" si="2"/>
        <v>127.99999999254942</v>
      </c>
      <c r="Q32" s="15">
        <v>128</v>
      </c>
      <c r="R32" s="15">
        <v>128</v>
      </c>
      <c r="T32" s="13">
        <f t="shared" si="8"/>
        <v>45690.208333333263</v>
      </c>
      <c r="U32" s="20">
        <f t="shared" si="9"/>
        <v>460799.99997317791</v>
      </c>
      <c r="V32" s="20">
        <v>460800</v>
      </c>
      <c r="W32" s="20">
        <v>460800</v>
      </c>
    </row>
    <row r="33" spans="1:43" x14ac:dyDescent="0.25">
      <c r="A33" s="31"/>
      <c r="B33" s="13">
        <f t="shared" si="4"/>
        <v>45690.249999999927</v>
      </c>
      <c r="C33" s="15">
        <v>129</v>
      </c>
      <c r="E33" s="13">
        <f t="shared" si="5"/>
        <v>45690.249999999927</v>
      </c>
      <c r="F33" s="15">
        <f t="shared" si="0"/>
        <v>129</v>
      </c>
      <c r="G33" s="15">
        <v>129</v>
      </c>
      <c r="H33" s="15">
        <v>129</v>
      </c>
      <c r="J33" s="13">
        <f t="shared" si="6"/>
        <v>45690.249999999927</v>
      </c>
      <c r="K33" s="15">
        <f t="shared" ref="K33" si="14">U33/3600</f>
        <v>128.99999999249121</v>
      </c>
      <c r="L33" s="15">
        <v>129</v>
      </c>
      <c r="M33" s="15">
        <v>129</v>
      </c>
      <c r="O33" s="13">
        <f t="shared" si="7"/>
        <v>45690.249999999927</v>
      </c>
      <c r="P33" s="15">
        <f t="shared" si="2"/>
        <v>128.99999999249121</v>
      </c>
      <c r="Q33" s="15">
        <v>129</v>
      </c>
      <c r="R33" s="15">
        <v>129</v>
      </c>
      <c r="T33" s="13">
        <f t="shared" si="8"/>
        <v>45690.249999999927</v>
      </c>
      <c r="U33" s="20">
        <f t="shared" si="9"/>
        <v>464399.99997296836</v>
      </c>
      <c r="V33" s="20">
        <v>464400</v>
      </c>
      <c r="W33" s="20">
        <v>464400</v>
      </c>
    </row>
    <row r="34" spans="1:43" x14ac:dyDescent="0.25">
      <c r="E34" s="30" t="s">
        <v>12</v>
      </c>
      <c r="F34" s="30"/>
      <c r="G34" s="30"/>
      <c r="H34" s="30"/>
      <c r="I34" s="30"/>
      <c r="J34" s="30"/>
      <c r="K34" s="30"/>
      <c r="L34" s="30"/>
      <c r="M34" s="30"/>
      <c r="N34" s="30"/>
      <c r="O34" s="30"/>
      <c r="P34" s="30"/>
      <c r="Q34" s="30"/>
      <c r="R34" s="30"/>
      <c r="S34" s="30"/>
      <c r="T34" s="30"/>
      <c r="U34" s="30"/>
      <c r="V34" s="30"/>
      <c r="W34" s="30"/>
      <c r="Y34" s="30" t="s">
        <v>13</v>
      </c>
      <c r="Z34" s="30"/>
      <c r="AA34" s="30"/>
      <c r="AB34" s="30"/>
      <c r="AC34" s="30"/>
      <c r="AD34" s="30"/>
      <c r="AE34" s="30"/>
      <c r="AF34" s="30"/>
      <c r="AG34" s="30"/>
      <c r="AH34" s="30"/>
      <c r="AI34" s="30"/>
      <c r="AJ34" s="30"/>
      <c r="AK34" s="30"/>
      <c r="AL34" s="30"/>
      <c r="AM34" s="30"/>
      <c r="AN34" s="30"/>
      <c r="AO34" s="30"/>
      <c r="AP34" s="30"/>
      <c r="AQ34" s="30"/>
    </row>
    <row r="35" spans="1:43" x14ac:dyDescent="0.25">
      <c r="B35" s="30" t="s">
        <v>7</v>
      </c>
      <c r="C35" s="30"/>
      <c r="D35" s="17"/>
      <c r="F35" s="30" t="s">
        <v>3</v>
      </c>
      <c r="G35" s="30"/>
      <c r="H35" s="30"/>
      <c r="K35" s="30" t="s">
        <v>1</v>
      </c>
      <c r="L35" s="30"/>
      <c r="M35" s="30"/>
      <c r="P35" s="30" t="s">
        <v>0</v>
      </c>
      <c r="Q35" s="30"/>
      <c r="R35" s="30"/>
      <c r="U35" s="32" t="s">
        <v>2</v>
      </c>
      <c r="V35" s="32"/>
      <c r="W35" s="32"/>
      <c r="Z35" s="30" t="s">
        <v>3</v>
      </c>
      <c r="AA35" s="30"/>
      <c r="AB35" s="30"/>
      <c r="AC35" s="17"/>
      <c r="AE35" s="30" t="s">
        <v>1</v>
      </c>
      <c r="AF35" s="30"/>
      <c r="AG35" s="30"/>
      <c r="AH35" s="17"/>
      <c r="AJ35" s="30" t="s">
        <v>0</v>
      </c>
      <c r="AK35" s="30"/>
      <c r="AL35" s="30"/>
      <c r="AO35" s="32" t="s">
        <v>2</v>
      </c>
      <c r="AP35" s="32"/>
      <c r="AQ35" s="32"/>
    </row>
    <row r="36" spans="1:43" x14ac:dyDescent="0.25">
      <c r="B36" s="17"/>
      <c r="C36" s="17"/>
      <c r="D36" s="17"/>
      <c r="E36" s="17"/>
      <c r="F36" s="2" t="s">
        <v>14</v>
      </c>
      <c r="G36" s="2" t="s">
        <v>6</v>
      </c>
      <c r="H36" s="2" t="s">
        <v>15</v>
      </c>
      <c r="J36" s="17"/>
      <c r="K36" s="2" t="s">
        <v>14</v>
      </c>
      <c r="L36" s="2" t="s">
        <v>6</v>
      </c>
      <c r="M36" s="2" t="s">
        <v>15</v>
      </c>
      <c r="O36" s="17"/>
      <c r="P36" s="2" t="s">
        <v>14</v>
      </c>
      <c r="Q36" s="2" t="s">
        <v>6</v>
      </c>
      <c r="R36" s="2" t="s">
        <v>15</v>
      </c>
      <c r="T36" s="17"/>
      <c r="U36" s="18" t="s">
        <v>14</v>
      </c>
      <c r="V36" s="18" t="s">
        <v>6</v>
      </c>
      <c r="W36" s="18" t="s">
        <v>15</v>
      </c>
      <c r="Y36" s="17"/>
      <c r="Z36" s="2" t="s">
        <v>14</v>
      </c>
      <c r="AA36" s="2" t="s">
        <v>6</v>
      </c>
      <c r="AB36" s="2" t="s">
        <v>15</v>
      </c>
      <c r="AD36" s="17"/>
      <c r="AE36" s="2" t="s">
        <v>14</v>
      </c>
      <c r="AF36" s="2" t="s">
        <v>6</v>
      </c>
      <c r="AG36" s="2" t="s">
        <v>15</v>
      </c>
      <c r="AI36" s="17"/>
      <c r="AJ36" s="2" t="s">
        <v>14</v>
      </c>
      <c r="AK36" s="2" t="s">
        <v>6</v>
      </c>
      <c r="AL36" s="2" t="s">
        <v>15</v>
      </c>
      <c r="AN36" s="17"/>
      <c r="AO36" s="18" t="s">
        <v>14</v>
      </c>
      <c r="AP36" s="18" t="s">
        <v>6</v>
      </c>
      <c r="AQ36" s="18" t="s">
        <v>15</v>
      </c>
    </row>
    <row r="37" spans="1:43" ht="15" customHeight="1" x14ac:dyDescent="0.25">
      <c r="A37" s="31" t="s">
        <v>9</v>
      </c>
      <c r="B37" s="13">
        <f>DATE(2025,2,1)+TIME(1,10,0)</f>
        <v>45689.048611111109</v>
      </c>
      <c r="C37" s="15">
        <v>100</v>
      </c>
      <c r="E37" s="13">
        <f>DATE(2025,2,1)+TIME(1,0,0)</f>
        <v>45689.041666666664</v>
      </c>
      <c r="F37" s="15">
        <f>C37</f>
        <v>100</v>
      </c>
      <c r="G37" s="15" t="s">
        <v>16</v>
      </c>
      <c r="H37" s="15" t="s">
        <v>16</v>
      </c>
      <c r="J37" s="13">
        <f>DATE(2025,2,1)+TIME(1,0,0)</f>
        <v>45689.041666666664</v>
      </c>
      <c r="K37" s="15" t="e">
        <f>U37/3600</f>
        <v>#N/A</v>
      </c>
      <c r="L37" s="15" t="s">
        <v>16</v>
      </c>
      <c r="M37" s="15" t="s">
        <v>16</v>
      </c>
      <c r="O37" s="13">
        <f>DATE(2025,2,1)+TIME(1,0,0)</f>
        <v>45689.041666666664</v>
      </c>
      <c r="P37" s="15" t="e">
        <f>U37/3600</f>
        <v>#N/A</v>
      </c>
      <c r="Q37" s="15" t="s">
        <v>16</v>
      </c>
      <c r="R37" s="15" t="s">
        <v>16</v>
      </c>
      <c r="T37" s="13">
        <f>DATE(2025,2,1)+TIME(1,0,0)</f>
        <v>45689.041666666664</v>
      </c>
      <c r="U37" s="20" t="e">
        <f>NA()</f>
        <v>#N/A</v>
      </c>
      <c r="V37" s="20" t="s">
        <v>16</v>
      </c>
      <c r="W37" s="20" t="s">
        <v>16</v>
      </c>
      <c r="Y37" s="13">
        <f>DATE(2025,2,1)+TIME(6,0,0)</f>
        <v>45689.25</v>
      </c>
      <c r="Z37" s="15">
        <f>C42</f>
        <v>105</v>
      </c>
      <c r="AA37" s="15">
        <v>105</v>
      </c>
      <c r="AB37" s="15">
        <v>105</v>
      </c>
      <c r="AD37" s="13">
        <f>DATE(2025,2,1)+TIME(6,0,0)</f>
        <v>45689.25</v>
      </c>
      <c r="AE37" s="15" t="e">
        <f>NA()</f>
        <v>#N/A</v>
      </c>
      <c r="AF37" s="15">
        <v>105</v>
      </c>
      <c r="AG37" s="15">
        <v>614.16669999999999</v>
      </c>
      <c r="AI37" s="13">
        <f>DATE(2025,2,1)+TIME(6,0,0)</f>
        <v>45689.25</v>
      </c>
      <c r="AJ37" s="15">
        <f>AO37/((Y37-B37+B38-B37)*86400)</f>
        <v>102.42857142242613</v>
      </c>
      <c r="AK37" s="15">
        <v>102.4286</v>
      </c>
      <c r="AL37" s="15">
        <v>102.36109999999999</v>
      </c>
      <c r="AN37" s="13">
        <f>DATE(2025,2,1)+TIME(6,0,0)</f>
        <v>45689.25</v>
      </c>
      <c r="AO37" s="20">
        <f>C37*(B38-B37)*86400+C38*(B38-B37)*86400+C39*(B39-B38)*86400+C40*(B40-B39)*86400+C41*(B41-B40)*86400+C42*(E42-B41)*86400</f>
        <v>2150999.9998637941</v>
      </c>
      <c r="AP37" s="20">
        <v>2151000</v>
      </c>
      <c r="AQ37" s="20">
        <v>2211000</v>
      </c>
    </row>
    <row r="38" spans="1:43" x14ac:dyDescent="0.25">
      <c r="A38" s="31"/>
      <c r="B38" s="13">
        <f>B37+1/24</f>
        <v>45689.090277777774</v>
      </c>
      <c r="C38" s="15">
        <v>101</v>
      </c>
      <c r="E38" s="13">
        <f>E37+1/24</f>
        <v>45689.083333333328</v>
      </c>
      <c r="F38" s="15">
        <f>C38</f>
        <v>101</v>
      </c>
      <c r="G38" s="15">
        <v>101</v>
      </c>
      <c r="H38" s="15">
        <v>101</v>
      </c>
      <c r="J38" s="13">
        <f>J37+1/24</f>
        <v>45689.083333333328</v>
      </c>
      <c r="K38" s="15" t="e">
        <f>NA()</f>
        <v>#N/A</v>
      </c>
      <c r="L38" s="15">
        <v>201</v>
      </c>
      <c r="M38" s="15">
        <v>100.83329999999999</v>
      </c>
      <c r="O38" s="13">
        <f>O37+1/24</f>
        <v>45689.083333333328</v>
      </c>
      <c r="P38" s="15">
        <f t="shared" ref="P38:P66" si="15">U38/3600</f>
        <v>100.83333332743496</v>
      </c>
      <c r="Q38" s="15">
        <v>100.4545</v>
      </c>
      <c r="R38" s="15">
        <v>100.83329999999999</v>
      </c>
      <c r="T38" s="13">
        <f>T37+1/24</f>
        <v>45689.083333333328</v>
      </c>
      <c r="U38" s="20">
        <f>F37*(B37-E37)*86400+F38*(E38-B37)*86400</f>
        <v>362999.99997876585</v>
      </c>
      <c r="V38" s="20">
        <v>663000</v>
      </c>
      <c r="W38" s="20">
        <v>363000</v>
      </c>
      <c r="Y38" s="13">
        <f>Y37+1/4</f>
        <v>45689.5</v>
      </c>
      <c r="Z38" s="15">
        <f>C48</f>
        <v>111</v>
      </c>
      <c r="AA38" s="15">
        <v>111</v>
      </c>
      <c r="AB38" s="15">
        <v>111</v>
      </c>
      <c r="AD38" s="13">
        <f>AD37+1/4</f>
        <v>45689.5</v>
      </c>
      <c r="AE38" s="15">
        <f>AB38-AB37</f>
        <v>6</v>
      </c>
      <c r="AF38" s="15">
        <v>111</v>
      </c>
      <c r="AG38" s="15">
        <v>650</v>
      </c>
      <c r="AI38" s="13">
        <f>AI37+1/4</f>
        <v>45689.5</v>
      </c>
      <c r="AJ38" s="15">
        <f t="shared" ref="AJ38:AJ41" si="16">AO38/21600</f>
        <v>108.3333333269984</v>
      </c>
      <c r="AK38" s="15">
        <v>108.33329999999999</v>
      </c>
      <c r="AL38" s="15">
        <v>108.33329999999999</v>
      </c>
      <c r="AN38" s="13">
        <f>AN37+1/4</f>
        <v>45689.5</v>
      </c>
      <c r="AO38" s="20">
        <f>C42*(B42-E42)*86400+C43*(B43-B42)*86400+C44*(B44-B43)*86400+C45*(B45-B44)*86400+C46*(B46-B45)*86400+C47*(B47-B46)*86400+C48*(E48-B47)*86400</f>
        <v>2339999.9998631654</v>
      </c>
      <c r="AP38" s="20">
        <v>2340000</v>
      </c>
      <c r="AQ38" s="20">
        <v>2340000</v>
      </c>
    </row>
    <row r="39" spans="1:43" x14ac:dyDescent="0.25">
      <c r="A39" s="31"/>
      <c r="B39" s="13">
        <f t="shared" ref="B39:B66" si="17">B38+1/24</f>
        <v>45689.131944444438</v>
      </c>
      <c r="C39" s="15">
        <v>102</v>
      </c>
      <c r="E39" s="13">
        <f t="shared" ref="E39:E66" si="18">E38+1/24</f>
        <v>45689.124999999993</v>
      </c>
      <c r="F39" s="15">
        <f t="shared" ref="F39:F66" si="19">C39</f>
        <v>102</v>
      </c>
      <c r="G39" s="15">
        <v>102</v>
      </c>
      <c r="H39" s="15">
        <v>102</v>
      </c>
      <c r="J39" s="13">
        <f t="shared" ref="J39:J66" si="20">J38+1/24</f>
        <v>45689.124999999993</v>
      </c>
      <c r="K39" s="15">
        <f t="shared" ref="K39:K66" si="21">H39-H38</f>
        <v>1</v>
      </c>
      <c r="L39" s="15">
        <v>203</v>
      </c>
      <c r="M39" s="15">
        <v>101.83329999999999</v>
      </c>
      <c r="O39" s="13">
        <f t="shared" ref="O39:O66" si="22">O38+1/24</f>
        <v>45689.124999999993</v>
      </c>
      <c r="P39" s="15">
        <f t="shared" si="15"/>
        <v>101.83333332737675</v>
      </c>
      <c r="Q39" s="15">
        <v>101.83329999999999</v>
      </c>
      <c r="R39" s="15">
        <v>101.83329999999999</v>
      </c>
      <c r="T39" s="13">
        <f t="shared" ref="T39:T66" si="23">T38+1/24</f>
        <v>45689.124999999993</v>
      </c>
      <c r="U39" s="20">
        <f>F38*(B38-E38)*86400+F39*(E39-B38)*86400</f>
        <v>366599.9999785563</v>
      </c>
      <c r="V39" s="20">
        <v>366600</v>
      </c>
      <c r="W39" s="20">
        <v>366600</v>
      </c>
      <c r="Y39" s="13">
        <f t="shared" ref="Y39:Y41" si="24">Y38+1/4</f>
        <v>45689.75</v>
      </c>
      <c r="Z39" s="15">
        <f>C54</f>
        <v>117</v>
      </c>
      <c r="AA39" s="15">
        <v>117</v>
      </c>
      <c r="AB39" s="15">
        <v>117</v>
      </c>
      <c r="AD39" s="13">
        <f t="shared" ref="AD39:AD41" si="25">AD38+1/4</f>
        <v>45689.75</v>
      </c>
      <c r="AE39" s="15">
        <f>AB39-AB38</f>
        <v>6</v>
      </c>
      <c r="AF39" s="15">
        <v>117</v>
      </c>
      <c r="AG39" s="15">
        <v>686</v>
      </c>
      <c r="AI39" s="13">
        <f t="shared" ref="AI39:AI41" si="26">AI38+1/4</f>
        <v>45689.75</v>
      </c>
      <c r="AJ39" s="15">
        <f t="shared" si="16"/>
        <v>114.33333332664915</v>
      </c>
      <c r="AK39" s="15">
        <v>114.33329999999999</v>
      </c>
      <c r="AL39" s="15">
        <v>114.33329999999999</v>
      </c>
      <c r="AN39" s="13">
        <f t="shared" ref="AN39:AN41" si="27">AN38+1/4</f>
        <v>45689.75</v>
      </c>
      <c r="AO39" s="20">
        <f>C48*(B47-E47)*86400+C49*(B49-B48)*86400+C50*(B50-B49)*86400+C51*(B51-B50)*86400+C52*(B52-B51)*86400+C53*(B53-B52)*86400+C54*(E54-B53)*86400</f>
        <v>2469599.9998556217</v>
      </c>
      <c r="AP39" s="20">
        <v>2469600</v>
      </c>
      <c r="AQ39" s="20">
        <v>2469600</v>
      </c>
    </row>
    <row r="40" spans="1:43" x14ac:dyDescent="0.25">
      <c r="A40" s="31"/>
      <c r="B40" s="13">
        <f t="shared" si="17"/>
        <v>45689.173611111102</v>
      </c>
      <c r="C40" s="15">
        <v>103</v>
      </c>
      <c r="E40" s="13">
        <f t="shared" si="18"/>
        <v>45689.166666666657</v>
      </c>
      <c r="F40" s="15">
        <f t="shared" si="19"/>
        <v>103</v>
      </c>
      <c r="G40" s="15">
        <v>103</v>
      </c>
      <c r="H40" s="15">
        <v>103</v>
      </c>
      <c r="J40" s="13">
        <f t="shared" si="20"/>
        <v>45689.166666666657</v>
      </c>
      <c r="K40" s="15">
        <f t="shared" si="21"/>
        <v>1</v>
      </c>
      <c r="L40" s="15">
        <v>205</v>
      </c>
      <c r="M40" s="15">
        <v>102.83329999999999</v>
      </c>
      <c r="O40" s="13">
        <f t="shared" si="22"/>
        <v>45689.166666666657</v>
      </c>
      <c r="P40" s="15">
        <f t="shared" si="15"/>
        <v>102.83333332731854</v>
      </c>
      <c r="Q40" s="15">
        <v>102.83329999999999</v>
      </c>
      <c r="R40" s="15">
        <v>102.83329999999999</v>
      </c>
      <c r="T40" s="13">
        <f t="shared" si="23"/>
        <v>45689.166666666657</v>
      </c>
      <c r="U40" s="20">
        <f t="shared" ref="U40:U66" si="28">F39*(B39-E39)*86400+F40*(E40-B39)*86400</f>
        <v>370199.99997834675</v>
      </c>
      <c r="V40" s="20">
        <v>370200</v>
      </c>
      <c r="W40" s="20">
        <v>370200</v>
      </c>
      <c r="Y40" s="13">
        <f t="shared" si="24"/>
        <v>45690</v>
      </c>
      <c r="Z40" s="15">
        <f>C60</f>
        <v>123</v>
      </c>
      <c r="AA40" s="15">
        <v>123</v>
      </c>
      <c r="AB40" s="15">
        <v>123</v>
      </c>
      <c r="AD40" s="13">
        <f t="shared" si="25"/>
        <v>45690</v>
      </c>
      <c r="AE40" s="15">
        <f>AB40-AB39</f>
        <v>6</v>
      </c>
      <c r="AF40" s="15">
        <v>123</v>
      </c>
      <c r="AG40" s="15">
        <v>722</v>
      </c>
      <c r="AI40" s="13">
        <f t="shared" si="26"/>
        <v>45690</v>
      </c>
      <c r="AJ40" s="15">
        <f t="shared" si="16"/>
        <v>120.33333332629991</v>
      </c>
      <c r="AK40" s="15">
        <v>120.33329999999999</v>
      </c>
      <c r="AL40" s="15">
        <v>120.33329999999999</v>
      </c>
      <c r="AN40" s="13">
        <f t="shared" si="27"/>
        <v>45690</v>
      </c>
      <c r="AO40" s="20">
        <f>C54*(B53-E53)*86400+C55*(B55-B54)*86400+C56*(B56-B55)*86400+C57*(B57-B56)*86400+C58*(B58-B57)*86400+C59*(B59-B58)*86400+C60*(E60-B59)*86400</f>
        <v>2599199.999848078</v>
      </c>
      <c r="AP40" s="20">
        <v>2599200</v>
      </c>
      <c r="AQ40" s="20">
        <v>2599200</v>
      </c>
    </row>
    <row r="41" spans="1:43" x14ac:dyDescent="0.25">
      <c r="A41" s="31"/>
      <c r="B41" s="13">
        <f t="shared" si="17"/>
        <v>45689.215277777766</v>
      </c>
      <c r="C41" s="15">
        <v>104</v>
      </c>
      <c r="E41" s="13">
        <f t="shared" si="18"/>
        <v>45689.208333333321</v>
      </c>
      <c r="F41" s="15">
        <f t="shared" si="19"/>
        <v>104</v>
      </c>
      <c r="G41" s="15">
        <v>104</v>
      </c>
      <c r="H41" s="15">
        <v>104</v>
      </c>
      <c r="J41" s="13">
        <f t="shared" si="20"/>
        <v>45689.208333333321</v>
      </c>
      <c r="K41" s="15">
        <f t="shared" si="21"/>
        <v>1</v>
      </c>
      <c r="L41" s="15">
        <v>207</v>
      </c>
      <c r="M41" s="15">
        <v>103.83329999999999</v>
      </c>
      <c r="O41" s="13">
        <f t="shared" si="22"/>
        <v>45689.208333333321</v>
      </c>
      <c r="P41" s="15">
        <f t="shared" si="15"/>
        <v>103.83333332726033</v>
      </c>
      <c r="Q41" s="15">
        <v>103.83329999999999</v>
      </c>
      <c r="R41" s="15">
        <v>103.83329999999999</v>
      </c>
      <c r="T41" s="13">
        <f t="shared" si="23"/>
        <v>45689.208333333321</v>
      </c>
      <c r="U41" s="20">
        <f t="shared" si="28"/>
        <v>373799.9999781372</v>
      </c>
      <c r="V41" s="20">
        <v>373800</v>
      </c>
      <c r="W41" s="20">
        <v>373800</v>
      </c>
      <c r="Y41" s="13">
        <f t="shared" si="24"/>
        <v>45690.25</v>
      </c>
      <c r="Z41" s="15">
        <f>C66</f>
        <v>129</v>
      </c>
      <c r="AA41" s="15">
        <v>129</v>
      </c>
      <c r="AB41" s="15">
        <v>129</v>
      </c>
      <c r="AD41" s="13">
        <f t="shared" si="25"/>
        <v>45690.25</v>
      </c>
      <c r="AE41" s="15">
        <f>AB41-AB40</f>
        <v>6</v>
      </c>
      <c r="AF41" s="15">
        <v>129</v>
      </c>
      <c r="AG41" s="15">
        <v>758</v>
      </c>
      <c r="AI41" s="13">
        <f t="shared" si="26"/>
        <v>45690.25</v>
      </c>
      <c r="AJ41" s="15">
        <f t="shared" si="16"/>
        <v>126.33333332595066</v>
      </c>
      <c r="AK41" s="15">
        <v>126.33329999999999</v>
      </c>
      <c r="AL41" s="15">
        <v>126.33329999999999</v>
      </c>
      <c r="AN41" s="13">
        <f t="shared" si="27"/>
        <v>45690.25</v>
      </c>
      <c r="AO41" s="20">
        <f>C60*(B60-E60)*86400+C61*(B61-B60)*86400+C62*(B62-B61)*86400+C63*(B63-B62)*86400+C64*(B64-B63)*86400+C65*(B65-B64)*86400+C66*(E66-B65)*86400</f>
        <v>2728799.9998405343</v>
      </c>
      <c r="AP41" s="20">
        <v>2728800</v>
      </c>
      <c r="AQ41" s="20">
        <v>2728800</v>
      </c>
    </row>
    <row r="42" spans="1:43" x14ac:dyDescent="0.25">
      <c r="A42" s="31"/>
      <c r="B42" s="13">
        <f t="shared" si="17"/>
        <v>45689.256944444431</v>
      </c>
      <c r="C42" s="15">
        <v>105</v>
      </c>
      <c r="E42" s="13">
        <f t="shared" si="18"/>
        <v>45689.249999999985</v>
      </c>
      <c r="F42" s="15">
        <f t="shared" si="19"/>
        <v>105</v>
      </c>
      <c r="G42" s="15">
        <v>105</v>
      </c>
      <c r="H42" s="15">
        <v>105</v>
      </c>
      <c r="J42" s="13">
        <f t="shared" si="20"/>
        <v>45689.249999999985</v>
      </c>
      <c r="K42" s="15">
        <f t="shared" si="21"/>
        <v>1</v>
      </c>
      <c r="L42" s="15">
        <v>209</v>
      </c>
      <c r="M42" s="15">
        <v>104.83329999999999</v>
      </c>
      <c r="O42" s="13">
        <f t="shared" si="22"/>
        <v>45689.249999999985</v>
      </c>
      <c r="P42" s="15">
        <f t="shared" si="15"/>
        <v>104.83333332720213</v>
      </c>
      <c r="Q42" s="15">
        <v>104.83329999999999</v>
      </c>
      <c r="R42" s="15">
        <v>104.83329999999999</v>
      </c>
      <c r="T42" s="13">
        <f t="shared" si="23"/>
        <v>45689.249999999985</v>
      </c>
      <c r="U42" s="20">
        <f t="shared" si="28"/>
        <v>377399.99997792765</v>
      </c>
      <c r="V42" s="20">
        <v>377400</v>
      </c>
      <c r="W42" s="20">
        <v>377400</v>
      </c>
    </row>
    <row r="43" spans="1:43" x14ac:dyDescent="0.25">
      <c r="A43" s="31"/>
      <c r="B43" s="13">
        <f t="shared" si="17"/>
        <v>45689.298611111095</v>
      </c>
      <c r="C43" s="15">
        <v>106</v>
      </c>
      <c r="E43" s="13">
        <f t="shared" si="18"/>
        <v>45689.29166666665</v>
      </c>
      <c r="F43" s="15">
        <f t="shared" si="19"/>
        <v>106</v>
      </c>
      <c r="G43" s="15">
        <v>106</v>
      </c>
      <c r="H43" s="15">
        <v>106</v>
      </c>
      <c r="J43" s="13">
        <f t="shared" si="20"/>
        <v>45689.29166666665</v>
      </c>
      <c r="K43" s="15">
        <f t="shared" si="21"/>
        <v>1</v>
      </c>
      <c r="L43" s="15">
        <v>211</v>
      </c>
      <c r="M43" s="15">
        <v>105.83329999999999</v>
      </c>
      <c r="O43" s="13">
        <f t="shared" si="22"/>
        <v>45689.29166666665</v>
      </c>
      <c r="P43" s="15">
        <f t="shared" si="15"/>
        <v>105.83333332714392</v>
      </c>
      <c r="Q43" s="15">
        <v>105.83329999999999</v>
      </c>
      <c r="R43" s="15">
        <v>105.83329999999999</v>
      </c>
      <c r="T43" s="13">
        <f t="shared" si="23"/>
        <v>45689.29166666665</v>
      </c>
      <c r="U43" s="20">
        <f t="shared" si="28"/>
        <v>380999.99997771811</v>
      </c>
      <c r="V43" s="20">
        <v>381000</v>
      </c>
      <c r="W43" s="20">
        <v>381000</v>
      </c>
    </row>
    <row r="44" spans="1:43" x14ac:dyDescent="0.25">
      <c r="A44" s="31"/>
      <c r="B44" s="13">
        <f t="shared" si="17"/>
        <v>45689.340277777759</v>
      </c>
      <c r="C44" s="15">
        <v>107</v>
      </c>
      <c r="E44" s="13">
        <f t="shared" si="18"/>
        <v>45689.333333333314</v>
      </c>
      <c r="F44" s="15">
        <f t="shared" si="19"/>
        <v>107</v>
      </c>
      <c r="G44" s="15">
        <v>107</v>
      </c>
      <c r="H44" s="15">
        <v>107</v>
      </c>
      <c r="J44" s="13">
        <f t="shared" si="20"/>
        <v>45689.333333333314</v>
      </c>
      <c r="K44" s="15">
        <f t="shared" si="21"/>
        <v>1</v>
      </c>
      <c r="L44" s="15">
        <v>213</v>
      </c>
      <c r="M44" s="15">
        <v>106.83329999999999</v>
      </c>
      <c r="O44" s="13">
        <f t="shared" si="22"/>
        <v>45689.333333333314</v>
      </c>
      <c r="P44" s="15">
        <f t="shared" si="15"/>
        <v>106.83333332708571</v>
      </c>
      <c r="Q44" s="15">
        <v>106.83329999999999</v>
      </c>
      <c r="R44" s="15">
        <v>106.83329999999999</v>
      </c>
      <c r="T44" s="13">
        <f t="shared" si="23"/>
        <v>45689.333333333314</v>
      </c>
      <c r="U44" s="20">
        <f t="shared" si="28"/>
        <v>384599.99997750856</v>
      </c>
      <c r="V44" s="20">
        <v>384600</v>
      </c>
      <c r="W44" s="20">
        <v>384600</v>
      </c>
    </row>
    <row r="45" spans="1:43" x14ac:dyDescent="0.25">
      <c r="A45" s="31"/>
      <c r="B45" s="13">
        <f t="shared" si="17"/>
        <v>45689.381944444423</v>
      </c>
      <c r="C45" s="15">
        <v>108</v>
      </c>
      <c r="E45" s="13">
        <f t="shared" si="18"/>
        <v>45689.374999999978</v>
      </c>
      <c r="F45" s="15">
        <f t="shared" si="19"/>
        <v>108</v>
      </c>
      <c r="G45" s="15">
        <v>108</v>
      </c>
      <c r="H45" s="15">
        <v>108</v>
      </c>
      <c r="J45" s="13">
        <f t="shared" si="20"/>
        <v>45689.374999999978</v>
      </c>
      <c r="K45" s="15">
        <f t="shared" si="21"/>
        <v>1</v>
      </c>
      <c r="L45" s="15">
        <v>215</v>
      </c>
      <c r="M45" s="15">
        <v>107.83329999999999</v>
      </c>
      <c r="O45" s="13">
        <f t="shared" si="22"/>
        <v>45689.374999999978</v>
      </c>
      <c r="P45" s="15">
        <f t="shared" si="15"/>
        <v>107.8333333270275</v>
      </c>
      <c r="Q45" s="15">
        <v>107.83329999999999</v>
      </c>
      <c r="R45" s="15">
        <v>107.83329999999999</v>
      </c>
      <c r="T45" s="13">
        <f t="shared" si="23"/>
        <v>45689.374999999978</v>
      </c>
      <c r="U45" s="20">
        <f t="shared" si="28"/>
        <v>388199.99997729901</v>
      </c>
      <c r="V45" s="20">
        <v>388200</v>
      </c>
      <c r="W45" s="20">
        <v>388200</v>
      </c>
      <c r="AJ45" s="14">
        <f>AVERAGE(C42,F42)*(B42-E42)*86400</f>
        <v>63000.000007334165</v>
      </c>
    </row>
    <row r="46" spans="1:43" x14ac:dyDescent="0.25">
      <c r="A46" s="31"/>
      <c r="B46" s="13">
        <f t="shared" si="17"/>
        <v>45689.423611111088</v>
      </c>
      <c r="C46" s="15">
        <v>109</v>
      </c>
      <c r="E46" s="13">
        <f t="shared" si="18"/>
        <v>45689.416666666642</v>
      </c>
      <c r="F46" s="15">
        <f t="shared" si="19"/>
        <v>109</v>
      </c>
      <c r="G46" s="15">
        <v>109</v>
      </c>
      <c r="H46" s="15">
        <v>109</v>
      </c>
      <c r="J46" s="13">
        <f t="shared" si="20"/>
        <v>45689.416666666642</v>
      </c>
      <c r="K46" s="15">
        <f t="shared" si="21"/>
        <v>1</v>
      </c>
      <c r="L46" s="15">
        <v>217</v>
      </c>
      <c r="M46" s="15">
        <v>108.83329999999999</v>
      </c>
      <c r="O46" s="13">
        <f t="shared" si="22"/>
        <v>45689.416666666642</v>
      </c>
      <c r="P46" s="15">
        <f t="shared" si="15"/>
        <v>108.8333333269693</v>
      </c>
      <c r="Q46" s="15">
        <v>108.83329999999999</v>
      </c>
      <c r="R46" s="15">
        <v>108.83329999999999</v>
      </c>
      <c r="T46" s="13">
        <f t="shared" si="23"/>
        <v>45689.416666666642</v>
      </c>
      <c r="U46" s="20">
        <f t="shared" si="28"/>
        <v>391799.99997708946</v>
      </c>
      <c r="V46" s="20">
        <v>391800</v>
      </c>
      <c r="W46" s="20">
        <v>391800</v>
      </c>
      <c r="AJ46" s="14">
        <f>C44/2*(B44-B43)*86400</f>
        <v>192599.9999887892</v>
      </c>
    </row>
    <row r="47" spans="1:43" x14ac:dyDescent="0.25">
      <c r="A47" s="31"/>
      <c r="B47" s="13">
        <f t="shared" si="17"/>
        <v>45689.465277777752</v>
      </c>
      <c r="C47" s="15">
        <v>110</v>
      </c>
      <c r="E47" s="13">
        <f t="shared" si="18"/>
        <v>45689.458333333307</v>
      </c>
      <c r="F47" s="15">
        <f t="shared" si="19"/>
        <v>110</v>
      </c>
      <c r="G47" s="15">
        <v>110</v>
      </c>
      <c r="H47" s="15">
        <v>110</v>
      </c>
      <c r="J47" s="13">
        <f t="shared" si="20"/>
        <v>45689.458333333307</v>
      </c>
      <c r="K47" s="15">
        <f t="shared" si="21"/>
        <v>1</v>
      </c>
      <c r="L47" s="15">
        <v>219</v>
      </c>
      <c r="M47" s="15">
        <v>109.83329999999999</v>
      </c>
      <c r="O47" s="13">
        <f t="shared" si="22"/>
        <v>45689.458333333307</v>
      </c>
      <c r="P47" s="15">
        <f t="shared" si="15"/>
        <v>109.83333332691109</v>
      </c>
      <c r="Q47" s="15">
        <v>109.83329999999999</v>
      </c>
      <c r="R47" s="15">
        <v>109.83329999999999</v>
      </c>
      <c r="T47" s="13">
        <f t="shared" si="23"/>
        <v>45689.458333333307</v>
      </c>
      <c r="U47" s="20">
        <f t="shared" si="28"/>
        <v>395399.99997687992</v>
      </c>
      <c r="V47" s="20">
        <v>395400</v>
      </c>
      <c r="W47" s="20">
        <v>395400</v>
      </c>
      <c r="AJ47" s="14">
        <f>C43/2*(B43-B42)*86400</f>
        <v>190799.99998889398</v>
      </c>
    </row>
    <row r="48" spans="1:43" x14ac:dyDescent="0.25">
      <c r="A48" s="31"/>
      <c r="B48" s="13">
        <f t="shared" si="17"/>
        <v>45689.506944444416</v>
      </c>
      <c r="C48" s="15">
        <v>111</v>
      </c>
      <c r="E48" s="13">
        <f t="shared" si="18"/>
        <v>45689.499999999971</v>
      </c>
      <c r="F48" s="15">
        <f t="shared" si="19"/>
        <v>111</v>
      </c>
      <c r="G48" s="15">
        <v>111</v>
      </c>
      <c r="H48" s="15">
        <v>111</v>
      </c>
      <c r="J48" s="13">
        <f t="shared" si="20"/>
        <v>45689.499999999971</v>
      </c>
      <c r="K48" s="15">
        <f t="shared" si="21"/>
        <v>1</v>
      </c>
      <c r="L48" s="15">
        <v>221</v>
      </c>
      <c r="M48" s="15">
        <v>110.83329999999999</v>
      </c>
      <c r="O48" s="13">
        <f t="shared" si="22"/>
        <v>45689.499999999971</v>
      </c>
      <c r="P48" s="15">
        <f t="shared" si="15"/>
        <v>110.83333332685288</v>
      </c>
      <c r="Q48" s="15">
        <v>110.83329999999999</v>
      </c>
      <c r="R48" s="15">
        <v>110.83329999999999</v>
      </c>
      <c r="T48" s="13">
        <f t="shared" si="23"/>
        <v>45689.499999999971</v>
      </c>
      <c r="U48" s="20">
        <f t="shared" si="28"/>
        <v>398999.99997667037</v>
      </c>
      <c r="V48" s="20">
        <v>399000</v>
      </c>
      <c r="W48" s="20">
        <v>399000</v>
      </c>
      <c r="AJ48" s="14">
        <f>C45/2*(B45-B44)*86400</f>
        <v>194399.99998868443</v>
      </c>
    </row>
    <row r="49" spans="1:36" x14ac:dyDescent="0.25">
      <c r="A49" s="31"/>
      <c r="B49" s="13">
        <f t="shared" si="17"/>
        <v>45689.54861111108</v>
      </c>
      <c r="C49" s="15">
        <v>112</v>
      </c>
      <c r="E49" s="13">
        <f t="shared" si="18"/>
        <v>45689.541666666635</v>
      </c>
      <c r="F49" s="15">
        <f t="shared" si="19"/>
        <v>112</v>
      </c>
      <c r="G49" s="15">
        <v>112</v>
      </c>
      <c r="H49" s="15">
        <v>112</v>
      </c>
      <c r="J49" s="13">
        <f t="shared" si="20"/>
        <v>45689.541666666635</v>
      </c>
      <c r="K49" s="15">
        <f t="shared" si="21"/>
        <v>1</v>
      </c>
      <c r="L49" s="15">
        <v>223</v>
      </c>
      <c r="M49" s="15">
        <v>111.83329999999999</v>
      </c>
      <c r="O49" s="13">
        <f t="shared" si="22"/>
        <v>45689.541666666635</v>
      </c>
      <c r="P49" s="15">
        <f t="shared" si="15"/>
        <v>111.83333332679467</v>
      </c>
      <c r="Q49" s="15">
        <v>111.83329999999999</v>
      </c>
      <c r="R49" s="15">
        <v>111.83329999999999</v>
      </c>
      <c r="T49" s="13">
        <f t="shared" si="23"/>
        <v>45689.541666666635</v>
      </c>
      <c r="U49" s="20">
        <f t="shared" si="28"/>
        <v>402599.99997646082</v>
      </c>
      <c r="V49" s="20">
        <v>402600</v>
      </c>
      <c r="W49" s="20">
        <v>402600</v>
      </c>
      <c r="AJ49" s="14">
        <f>C46/2*(B46-B45)*86400</f>
        <v>196199.99998857966</v>
      </c>
    </row>
    <row r="50" spans="1:36" x14ac:dyDescent="0.25">
      <c r="A50" s="31"/>
      <c r="B50" s="13">
        <f t="shared" si="17"/>
        <v>45689.590277777745</v>
      </c>
      <c r="C50" s="15">
        <v>113</v>
      </c>
      <c r="E50" s="13">
        <f t="shared" si="18"/>
        <v>45689.583333333299</v>
      </c>
      <c r="F50" s="15">
        <f t="shared" si="19"/>
        <v>113</v>
      </c>
      <c r="G50" s="15">
        <v>113</v>
      </c>
      <c r="H50" s="15">
        <v>113</v>
      </c>
      <c r="J50" s="13">
        <f t="shared" si="20"/>
        <v>45689.583333333299</v>
      </c>
      <c r="K50" s="15">
        <f t="shared" si="21"/>
        <v>1</v>
      </c>
      <c r="L50" s="15">
        <v>225</v>
      </c>
      <c r="M50" s="15">
        <v>112.83329999999999</v>
      </c>
      <c r="O50" s="13">
        <f t="shared" si="22"/>
        <v>45689.583333333299</v>
      </c>
      <c r="P50" s="15">
        <f t="shared" si="15"/>
        <v>112.83333332673647</v>
      </c>
      <c r="Q50" s="15">
        <v>112.83329999999999</v>
      </c>
      <c r="R50" s="15">
        <v>112.83329999999999</v>
      </c>
      <c r="T50" s="13">
        <f t="shared" si="23"/>
        <v>45689.583333333299</v>
      </c>
      <c r="U50" s="20">
        <f t="shared" si="28"/>
        <v>406199.99997625127</v>
      </c>
      <c r="V50" s="20">
        <v>406200</v>
      </c>
      <c r="W50" s="20">
        <v>406200</v>
      </c>
      <c r="AJ50" s="14">
        <f>C47/2*(B47-B46)*86400</f>
        <v>197999.99998847488</v>
      </c>
    </row>
    <row r="51" spans="1:36" x14ac:dyDescent="0.25">
      <c r="A51" s="31"/>
      <c r="B51" s="13">
        <f t="shared" si="17"/>
        <v>45689.631944444409</v>
      </c>
      <c r="C51" s="15">
        <v>114</v>
      </c>
      <c r="E51" s="13">
        <f t="shared" si="18"/>
        <v>45689.624999999964</v>
      </c>
      <c r="F51" s="15">
        <f t="shared" si="19"/>
        <v>114</v>
      </c>
      <c r="G51" s="15">
        <v>114</v>
      </c>
      <c r="H51" s="15">
        <v>114</v>
      </c>
      <c r="J51" s="13">
        <f t="shared" si="20"/>
        <v>45689.624999999964</v>
      </c>
      <c r="K51" s="15">
        <f t="shared" si="21"/>
        <v>1</v>
      </c>
      <c r="L51" s="15">
        <v>227</v>
      </c>
      <c r="M51" s="15">
        <v>113.83329999999999</v>
      </c>
      <c r="O51" s="13">
        <f t="shared" si="22"/>
        <v>45689.624999999964</v>
      </c>
      <c r="P51" s="15">
        <f t="shared" si="15"/>
        <v>113.83333332667826</v>
      </c>
      <c r="Q51" s="15">
        <v>113.83329999999999</v>
      </c>
      <c r="R51" s="15">
        <v>113.83329999999999</v>
      </c>
      <c r="T51" s="13">
        <f t="shared" si="23"/>
        <v>45689.624999999964</v>
      </c>
      <c r="U51" s="20">
        <f t="shared" si="28"/>
        <v>409799.99997604173</v>
      </c>
      <c r="V51" s="20">
        <v>409800</v>
      </c>
      <c r="W51" s="20">
        <v>409800</v>
      </c>
      <c r="AJ51" s="14">
        <f>F48/2*(E48-B47)*86400</f>
        <v>166499.99998449348</v>
      </c>
    </row>
    <row r="52" spans="1:36" x14ac:dyDescent="0.25">
      <c r="A52" s="31"/>
      <c r="B52" s="13">
        <f t="shared" si="17"/>
        <v>45689.673611111073</v>
      </c>
      <c r="C52" s="15">
        <v>115</v>
      </c>
      <c r="E52" s="13">
        <f t="shared" si="18"/>
        <v>45689.666666666628</v>
      </c>
      <c r="F52" s="15">
        <f t="shared" si="19"/>
        <v>115</v>
      </c>
      <c r="G52" s="15">
        <v>115</v>
      </c>
      <c r="H52" s="15">
        <v>115</v>
      </c>
      <c r="J52" s="13">
        <f t="shared" si="20"/>
        <v>45689.666666666628</v>
      </c>
      <c r="K52" s="15">
        <f t="shared" si="21"/>
        <v>1</v>
      </c>
      <c r="L52" s="15">
        <v>229</v>
      </c>
      <c r="M52" s="15">
        <v>114.83329999999999</v>
      </c>
      <c r="O52" s="13">
        <f t="shared" si="22"/>
        <v>45689.666666666628</v>
      </c>
      <c r="P52" s="15">
        <f t="shared" si="15"/>
        <v>114.83333332662005</v>
      </c>
      <c r="Q52" s="15">
        <v>114.83329999999999</v>
      </c>
      <c r="R52" s="15">
        <v>114.83329999999999</v>
      </c>
      <c r="T52" s="13">
        <f t="shared" si="23"/>
        <v>45689.666666666628</v>
      </c>
      <c r="U52" s="20">
        <f t="shared" si="28"/>
        <v>413399.99997583218</v>
      </c>
      <c r="V52" s="20">
        <v>413400</v>
      </c>
      <c r="W52" s="20">
        <v>413400</v>
      </c>
    </row>
    <row r="53" spans="1:36" x14ac:dyDescent="0.25">
      <c r="A53" s="31"/>
      <c r="B53" s="13">
        <f t="shared" si="17"/>
        <v>45689.715277777737</v>
      </c>
      <c r="C53" s="15">
        <v>116</v>
      </c>
      <c r="E53" s="13">
        <f t="shared" si="18"/>
        <v>45689.708333333292</v>
      </c>
      <c r="F53" s="15">
        <f t="shared" si="19"/>
        <v>116</v>
      </c>
      <c r="G53" s="15">
        <v>116</v>
      </c>
      <c r="H53" s="15">
        <v>116</v>
      </c>
      <c r="J53" s="13">
        <f t="shared" si="20"/>
        <v>45689.708333333292</v>
      </c>
      <c r="K53" s="15">
        <f t="shared" si="21"/>
        <v>1</v>
      </c>
      <c r="L53" s="15">
        <v>231</v>
      </c>
      <c r="M53" s="15">
        <v>115.83329999999999</v>
      </c>
      <c r="O53" s="13">
        <f t="shared" si="22"/>
        <v>45689.708333333292</v>
      </c>
      <c r="P53" s="15">
        <f t="shared" si="15"/>
        <v>115.83333332656184</v>
      </c>
      <c r="Q53" s="15">
        <v>115.83329999999999</v>
      </c>
      <c r="R53" s="15">
        <v>115.83329999999999</v>
      </c>
      <c r="T53" s="13">
        <f t="shared" si="23"/>
        <v>45689.708333333292</v>
      </c>
      <c r="U53" s="20">
        <f t="shared" si="28"/>
        <v>416999.99997562263</v>
      </c>
      <c r="V53" s="20">
        <v>417000</v>
      </c>
      <c r="W53" s="20">
        <v>417000</v>
      </c>
    </row>
    <row r="54" spans="1:36" x14ac:dyDescent="0.25">
      <c r="A54" s="31"/>
      <c r="B54" s="13">
        <f t="shared" si="17"/>
        <v>45689.756944444402</v>
      </c>
      <c r="C54" s="15">
        <v>117</v>
      </c>
      <c r="E54" s="13">
        <f t="shared" si="18"/>
        <v>45689.749999999956</v>
      </c>
      <c r="F54" s="15">
        <f t="shared" si="19"/>
        <v>117</v>
      </c>
      <c r="G54" s="15">
        <v>117</v>
      </c>
      <c r="H54" s="15">
        <v>117</v>
      </c>
      <c r="J54" s="13">
        <f t="shared" si="20"/>
        <v>45689.749999999956</v>
      </c>
      <c r="K54" s="15">
        <f t="shared" si="21"/>
        <v>1</v>
      </c>
      <c r="L54" s="15">
        <v>233</v>
      </c>
      <c r="M54" s="15">
        <v>116.83329999999999</v>
      </c>
      <c r="O54" s="13">
        <f t="shared" si="22"/>
        <v>45689.749999999956</v>
      </c>
      <c r="P54" s="15">
        <f t="shared" si="15"/>
        <v>116.83333332650363</v>
      </c>
      <c r="Q54" s="15">
        <v>116.83329999999999</v>
      </c>
      <c r="R54" s="15">
        <v>116.83329999999999</v>
      </c>
      <c r="T54" s="13">
        <f t="shared" si="23"/>
        <v>45689.749999999956</v>
      </c>
      <c r="U54" s="20">
        <f t="shared" si="28"/>
        <v>420599.99997541308</v>
      </c>
      <c r="V54" s="20">
        <v>420600</v>
      </c>
      <c r="W54" s="20">
        <v>420600</v>
      </c>
    </row>
    <row r="55" spans="1:36" x14ac:dyDescent="0.25">
      <c r="A55" s="31"/>
      <c r="B55" s="13">
        <f t="shared" si="17"/>
        <v>45689.798611111066</v>
      </c>
      <c r="C55" s="15">
        <v>118</v>
      </c>
      <c r="E55" s="13">
        <f t="shared" si="18"/>
        <v>45689.791666666621</v>
      </c>
      <c r="F55" s="15">
        <f t="shared" si="19"/>
        <v>118</v>
      </c>
      <c r="G55" s="15">
        <v>118</v>
      </c>
      <c r="H55" s="15">
        <v>118</v>
      </c>
      <c r="J55" s="13">
        <f t="shared" si="20"/>
        <v>45689.791666666621</v>
      </c>
      <c r="K55" s="15">
        <f t="shared" si="21"/>
        <v>1</v>
      </c>
      <c r="L55" s="15">
        <v>235</v>
      </c>
      <c r="M55" s="15">
        <v>117.83329999999999</v>
      </c>
      <c r="O55" s="13">
        <f t="shared" si="22"/>
        <v>45689.791666666621</v>
      </c>
      <c r="P55" s="15">
        <f t="shared" si="15"/>
        <v>117.83333332644543</v>
      </c>
      <c r="Q55" s="15">
        <v>117.83329999999999</v>
      </c>
      <c r="R55" s="15">
        <v>117.83329999999999</v>
      </c>
      <c r="T55" s="13">
        <f t="shared" si="23"/>
        <v>45689.791666666621</v>
      </c>
      <c r="U55" s="20">
        <f t="shared" si="28"/>
        <v>424199.99997520354</v>
      </c>
      <c r="V55" s="20">
        <v>424200</v>
      </c>
      <c r="W55" s="20">
        <v>424200</v>
      </c>
    </row>
    <row r="56" spans="1:36" x14ac:dyDescent="0.25">
      <c r="A56" s="31"/>
      <c r="B56" s="13">
        <f t="shared" si="17"/>
        <v>45689.84027777773</v>
      </c>
      <c r="C56" s="15">
        <v>119</v>
      </c>
      <c r="E56" s="13">
        <f t="shared" si="18"/>
        <v>45689.833333333285</v>
      </c>
      <c r="F56" s="15">
        <f t="shared" si="19"/>
        <v>119</v>
      </c>
      <c r="G56" s="15">
        <v>119</v>
      </c>
      <c r="H56" s="15">
        <v>119</v>
      </c>
      <c r="J56" s="13">
        <f t="shared" si="20"/>
        <v>45689.833333333285</v>
      </c>
      <c r="K56" s="15">
        <f t="shared" si="21"/>
        <v>1</v>
      </c>
      <c r="L56" s="15">
        <v>237</v>
      </c>
      <c r="M56" s="15">
        <v>118.83329999999999</v>
      </c>
      <c r="O56" s="13">
        <f t="shared" si="22"/>
        <v>45689.833333333285</v>
      </c>
      <c r="P56" s="15">
        <f t="shared" si="15"/>
        <v>118.83333332638722</v>
      </c>
      <c r="Q56" s="15">
        <v>118.83329999999999</v>
      </c>
      <c r="R56" s="15">
        <v>118.83329999999999</v>
      </c>
      <c r="T56" s="13">
        <f t="shared" si="23"/>
        <v>45689.833333333285</v>
      </c>
      <c r="U56" s="20">
        <f t="shared" si="28"/>
        <v>427799.99997499399</v>
      </c>
      <c r="V56" s="20">
        <v>427800</v>
      </c>
      <c r="W56" s="20">
        <v>427800</v>
      </c>
    </row>
    <row r="57" spans="1:36" x14ac:dyDescent="0.25">
      <c r="A57" s="31"/>
      <c r="B57" s="13">
        <f t="shared" si="17"/>
        <v>45689.881944444394</v>
      </c>
      <c r="C57" s="15">
        <v>120</v>
      </c>
      <c r="E57" s="13">
        <f t="shared" si="18"/>
        <v>45689.874999999949</v>
      </c>
      <c r="F57" s="15">
        <f t="shared" si="19"/>
        <v>120</v>
      </c>
      <c r="G57" s="15">
        <v>120</v>
      </c>
      <c r="H57" s="15">
        <v>120</v>
      </c>
      <c r="J57" s="13">
        <f t="shared" si="20"/>
        <v>45689.874999999949</v>
      </c>
      <c r="K57" s="15">
        <f t="shared" si="21"/>
        <v>1</v>
      </c>
      <c r="L57" s="15">
        <v>239</v>
      </c>
      <c r="M57" s="15">
        <v>119.83329999999999</v>
      </c>
      <c r="O57" s="13">
        <f t="shared" si="22"/>
        <v>45689.874999999949</v>
      </c>
      <c r="P57" s="15">
        <f t="shared" si="15"/>
        <v>119.83333332632901</v>
      </c>
      <c r="Q57" s="15">
        <v>119.83329999999999</v>
      </c>
      <c r="R57" s="15">
        <v>119.83329999999999</v>
      </c>
      <c r="T57" s="13">
        <f t="shared" si="23"/>
        <v>45689.874999999949</v>
      </c>
      <c r="U57" s="20">
        <f t="shared" si="28"/>
        <v>431399.99997478444</v>
      </c>
      <c r="V57" s="20">
        <v>431400</v>
      </c>
      <c r="W57" s="20">
        <v>431400</v>
      </c>
    </row>
    <row r="58" spans="1:36" x14ac:dyDescent="0.25">
      <c r="A58" s="31"/>
      <c r="B58" s="13">
        <f t="shared" si="17"/>
        <v>45689.923611111059</v>
      </c>
      <c r="C58" s="15">
        <v>121</v>
      </c>
      <c r="E58" s="13">
        <f t="shared" si="18"/>
        <v>45689.916666666613</v>
      </c>
      <c r="F58" s="15">
        <f t="shared" si="19"/>
        <v>121</v>
      </c>
      <c r="G58" s="15">
        <v>121</v>
      </c>
      <c r="H58" s="15">
        <v>121</v>
      </c>
      <c r="J58" s="13">
        <f t="shared" si="20"/>
        <v>45689.916666666613</v>
      </c>
      <c r="K58" s="15">
        <f t="shared" si="21"/>
        <v>1</v>
      </c>
      <c r="L58" s="15">
        <v>241</v>
      </c>
      <c r="M58" s="15">
        <v>120.83329999999999</v>
      </c>
      <c r="O58" s="13">
        <f t="shared" si="22"/>
        <v>45689.916666666613</v>
      </c>
      <c r="P58" s="15">
        <f t="shared" si="15"/>
        <v>120.8333333262708</v>
      </c>
      <c r="Q58" s="15">
        <v>120.83329999999999</v>
      </c>
      <c r="R58" s="15">
        <v>120.83329999999999</v>
      </c>
      <c r="T58" s="13">
        <f t="shared" si="23"/>
        <v>45689.916666666613</v>
      </c>
      <c r="U58" s="20">
        <f t="shared" si="28"/>
        <v>434999.99997457489</v>
      </c>
      <c r="V58" s="20">
        <v>435000</v>
      </c>
      <c r="W58" s="20">
        <v>435000</v>
      </c>
    </row>
    <row r="59" spans="1:36" x14ac:dyDescent="0.25">
      <c r="A59" s="31"/>
      <c r="B59" s="13">
        <f t="shared" si="17"/>
        <v>45689.965277777723</v>
      </c>
      <c r="C59" s="15">
        <v>122</v>
      </c>
      <c r="E59" s="13">
        <f t="shared" si="18"/>
        <v>45689.958333333278</v>
      </c>
      <c r="F59" s="15">
        <f t="shared" si="19"/>
        <v>122</v>
      </c>
      <c r="G59" s="15">
        <v>122</v>
      </c>
      <c r="H59" s="15">
        <v>122</v>
      </c>
      <c r="J59" s="13">
        <f t="shared" si="20"/>
        <v>45689.958333333278</v>
      </c>
      <c r="K59" s="15">
        <f t="shared" si="21"/>
        <v>1</v>
      </c>
      <c r="L59" s="15">
        <v>243</v>
      </c>
      <c r="M59" s="15">
        <v>121.83329999999999</v>
      </c>
      <c r="O59" s="13">
        <f t="shared" si="22"/>
        <v>45689.958333333278</v>
      </c>
      <c r="P59" s="15">
        <f t="shared" si="15"/>
        <v>121.8333333262126</v>
      </c>
      <c r="Q59" s="15">
        <v>121.83329999999999</v>
      </c>
      <c r="R59" s="15">
        <v>121.83329999999999</v>
      </c>
      <c r="T59" s="13">
        <f t="shared" si="23"/>
        <v>45689.958333333278</v>
      </c>
      <c r="U59" s="20">
        <f t="shared" si="28"/>
        <v>438599.99997436535</v>
      </c>
      <c r="V59" s="20">
        <v>438600</v>
      </c>
      <c r="W59" s="20">
        <v>438600</v>
      </c>
    </row>
    <row r="60" spans="1:36" x14ac:dyDescent="0.25">
      <c r="A60" s="31"/>
      <c r="B60" s="13">
        <f t="shared" si="17"/>
        <v>45690.006944444387</v>
      </c>
      <c r="C60" s="15">
        <v>123</v>
      </c>
      <c r="E60" s="13">
        <f t="shared" si="18"/>
        <v>45689.999999999942</v>
      </c>
      <c r="F60" s="15">
        <f t="shared" si="19"/>
        <v>123</v>
      </c>
      <c r="G60" s="15">
        <v>123</v>
      </c>
      <c r="H60" s="15">
        <v>123</v>
      </c>
      <c r="J60" s="13">
        <f t="shared" si="20"/>
        <v>45689.999999999942</v>
      </c>
      <c r="K60" s="15">
        <f t="shared" si="21"/>
        <v>1</v>
      </c>
      <c r="L60" s="15">
        <v>245</v>
      </c>
      <c r="M60" s="15">
        <v>122.83329999999999</v>
      </c>
      <c r="O60" s="13">
        <f t="shared" si="22"/>
        <v>45689.999999999942</v>
      </c>
      <c r="P60" s="15">
        <f t="shared" si="15"/>
        <v>122.83333332615439</v>
      </c>
      <c r="Q60" s="15">
        <v>122.83329999999999</v>
      </c>
      <c r="R60" s="15">
        <v>122.83329999999999</v>
      </c>
      <c r="T60" s="13">
        <f t="shared" si="23"/>
        <v>45689.999999999942</v>
      </c>
      <c r="U60" s="20">
        <f t="shared" si="28"/>
        <v>442199.9999741558</v>
      </c>
      <c r="V60" s="20">
        <v>442200</v>
      </c>
      <c r="W60" s="20">
        <v>442200</v>
      </c>
    </row>
    <row r="61" spans="1:36" x14ac:dyDescent="0.25">
      <c r="A61" s="31"/>
      <c r="B61" s="13">
        <f t="shared" si="17"/>
        <v>45690.048611111051</v>
      </c>
      <c r="C61" s="15">
        <v>124</v>
      </c>
      <c r="E61" s="13">
        <f t="shared" si="18"/>
        <v>45690.041666666606</v>
      </c>
      <c r="F61" s="15">
        <f t="shared" si="19"/>
        <v>124</v>
      </c>
      <c r="G61" s="15">
        <v>124</v>
      </c>
      <c r="H61" s="15">
        <v>124</v>
      </c>
      <c r="J61" s="13">
        <f t="shared" si="20"/>
        <v>45690.041666666606</v>
      </c>
      <c r="K61" s="15">
        <f t="shared" si="21"/>
        <v>1</v>
      </c>
      <c r="L61" s="15">
        <v>247</v>
      </c>
      <c r="M61" s="15">
        <v>123.83329999999999</v>
      </c>
      <c r="O61" s="13">
        <f t="shared" si="22"/>
        <v>45690.041666666606</v>
      </c>
      <c r="P61" s="15">
        <f t="shared" si="15"/>
        <v>123.83333332609618</v>
      </c>
      <c r="Q61" s="15">
        <v>123.83329999999999</v>
      </c>
      <c r="R61" s="15">
        <v>123.83329999999999</v>
      </c>
      <c r="T61" s="13">
        <f t="shared" si="23"/>
        <v>45690.041666666606</v>
      </c>
      <c r="U61" s="20">
        <f t="shared" si="28"/>
        <v>445799.99997394625</v>
      </c>
      <c r="V61" s="20">
        <v>445800</v>
      </c>
      <c r="W61" s="20">
        <v>445800</v>
      </c>
    </row>
    <row r="62" spans="1:36" x14ac:dyDescent="0.25">
      <c r="A62" s="31"/>
      <c r="B62" s="13">
        <f t="shared" si="17"/>
        <v>45690.090277777716</v>
      </c>
      <c r="C62" s="15">
        <v>125</v>
      </c>
      <c r="E62" s="13">
        <f t="shared" si="18"/>
        <v>45690.08333333327</v>
      </c>
      <c r="F62" s="15">
        <f t="shared" si="19"/>
        <v>125</v>
      </c>
      <c r="G62" s="15">
        <v>125</v>
      </c>
      <c r="H62" s="15">
        <v>125</v>
      </c>
      <c r="J62" s="13">
        <f t="shared" si="20"/>
        <v>45690.08333333327</v>
      </c>
      <c r="K62" s="15">
        <f t="shared" si="21"/>
        <v>1</v>
      </c>
      <c r="L62" s="15">
        <v>249</v>
      </c>
      <c r="M62" s="15">
        <v>124.83329999999999</v>
      </c>
      <c r="O62" s="13">
        <f t="shared" si="22"/>
        <v>45690.08333333327</v>
      </c>
      <c r="P62" s="15">
        <f>U62/3600</f>
        <v>124.83333332603797</v>
      </c>
      <c r="Q62" s="15">
        <v>124.83329999999999</v>
      </c>
      <c r="R62" s="15">
        <v>124.83329999999999</v>
      </c>
      <c r="T62" s="13">
        <f t="shared" si="23"/>
        <v>45690.08333333327</v>
      </c>
      <c r="U62" s="20">
        <f>F61*(B61-E61)*86400+F62*(E62-B61)*86400</f>
        <v>449399.9999737367</v>
      </c>
      <c r="V62" s="20">
        <v>449401</v>
      </c>
      <c r="W62" s="20">
        <v>449400</v>
      </c>
    </row>
    <row r="63" spans="1:36" x14ac:dyDescent="0.25">
      <c r="A63" s="31"/>
      <c r="B63" s="13">
        <f t="shared" si="17"/>
        <v>45690.13194444438</v>
      </c>
      <c r="C63" s="15">
        <v>126</v>
      </c>
      <c r="E63" s="13">
        <f t="shared" si="18"/>
        <v>45690.124999999935</v>
      </c>
      <c r="F63" s="15">
        <f t="shared" si="19"/>
        <v>126</v>
      </c>
      <c r="G63" s="15">
        <v>126</v>
      </c>
      <c r="H63" s="15">
        <v>126</v>
      </c>
      <c r="J63" s="13">
        <f t="shared" si="20"/>
        <v>45690.124999999935</v>
      </c>
      <c r="K63" s="15">
        <f t="shared" si="21"/>
        <v>1</v>
      </c>
      <c r="L63" s="15">
        <v>251</v>
      </c>
      <c r="M63" s="15">
        <v>125.83329999999999</v>
      </c>
      <c r="O63" s="13">
        <f t="shared" si="22"/>
        <v>45690.124999999935</v>
      </c>
      <c r="P63" s="15">
        <f t="shared" si="15"/>
        <v>125.83333332597977</v>
      </c>
      <c r="Q63" s="15">
        <v>125.83329999999999</v>
      </c>
      <c r="R63" s="15">
        <v>125.83329999999999</v>
      </c>
      <c r="T63" s="13">
        <f t="shared" si="23"/>
        <v>45690.124999999935</v>
      </c>
      <c r="U63" s="20">
        <f t="shared" si="28"/>
        <v>452999.99997352716</v>
      </c>
      <c r="V63" s="20">
        <v>453000</v>
      </c>
      <c r="W63" s="20">
        <v>453000</v>
      </c>
    </row>
    <row r="64" spans="1:36" x14ac:dyDescent="0.25">
      <c r="A64" s="31"/>
      <c r="B64" s="13">
        <f t="shared" si="17"/>
        <v>45690.173611111044</v>
      </c>
      <c r="C64" s="15">
        <v>127</v>
      </c>
      <c r="E64" s="13">
        <f t="shared" si="18"/>
        <v>45690.166666666599</v>
      </c>
      <c r="F64" s="15">
        <f t="shared" si="19"/>
        <v>127</v>
      </c>
      <c r="G64" s="15">
        <v>127</v>
      </c>
      <c r="H64" s="15">
        <v>127</v>
      </c>
      <c r="J64" s="13">
        <f t="shared" si="20"/>
        <v>45690.166666666599</v>
      </c>
      <c r="K64" s="15">
        <f t="shared" si="21"/>
        <v>1</v>
      </c>
      <c r="L64" s="15">
        <v>253</v>
      </c>
      <c r="M64" s="15">
        <v>126.83329999999999</v>
      </c>
      <c r="O64" s="13">
        <f t="shared" si="22"/>
        <v>45690.166666666599</v>
      </c>
      <c r="P64" s="15">
        <f t="shared" si="15"/>
        <v>126.83333332592156</v>
      </c>
      <c r="Q64" s="15">
        <v>126.83329999999999</v>
      </c>
      <c r="R64" s="15">
        <v>126.83329999999999</v>
      </c>
      <c r="T64" s="13">
        <f t="shared" si="23"/>
        <v>45690.166666666599</v>
      </c>
      <c r="U64" s="20">
        <f t="shared" si="28"/>
        <v>456599.99997331761</v>
      </c>
      <c r="V64" s="20">
        <v>456600</v>
      </c>
      <c r="W64" s="20">
        <v>456600</v>
      </c>
    </row>
    <row r="65" spans="1:43" x14ac:dyDescent="0.25">
      <c r="A65" s="31"/>
      <c r="B65" s="13">
        <f t="shared" si="17"/>
        <v>45690.215277777708</v>
      </c>
      <c r="C65" s="15">
        <v>128</v>
      </c>
      <c r="E65" s="13">
        <f t="shared" si="18"/>
        <v>45690.208333333263</v>
      </c>
      <c r="F65" s="15">
        <f t="shared" si="19"/>
        <v>128</v>
      </c>
      <c r="G65" s="15">
        <v>128</v>
      </c>
      <c r="H65" s="15">
        <v>128</v>
      </c>
      <c r="J65" s="13">
        <f t="shared" si="20"/>
        <v>45690.208333333263</v>
      </c>
      <c r="K65" s="15">
        <f t="shared" si="21"/>
        <v>1</v>
      </c>
      <c r="L65" s="15">
        <v>255</v>
      </c>
      <c r="M65" s="15">
        <v>127.83329999999999</v>
      </c>
      <c r="O65" s="13">
        <f t="shared" si="22"/>
        <v>45690.208333333263</v>
      </c>
      <c r="P65" s="15">
        <f t="shared" si="15"/>
        <v>127.83333332586335</v>
      </c>
      <c r="Q65" s="15">
        <v>127.83329999999999</v>
      </c>
      <c r="R65" s="15">
        <v>127.83329999999999</v>
      </c>
      <c r="T65" s="13">
        <f t="shared" si="23"/>
        <v>45690.208333333263</v>
      </c>
      <c r="U65" s="20">
        <f t="shared" si="28"/>
        <v>460199.99997310806</v>
      </c>
      <c r="V65" s="20">
        <v>460201</v>
      </c>
      <c r="W65" s="20">
        <v>460200</v>
      </c>
    </row>
    <row r="66" spans="1:43" x14ac:dyDescent="0.25">
      <c r="A66" s="31"/>
      <c r="B66" s="13">
        <f t="shared" si="17"/>
        <v>45690.256944444372</v>
      </c>
      <c r="C66" s="15">
        <v>129</v>
      </c>
      <c r="E66" s="13">
        <f t="shared" si="18"/>
        <v>45690.249999999927</v>
      </c>
      <c r="F66" s="15">
        <f t="shared" si="19"/>
        <v>129</v>
      </c>
      <c r="G66" s="15">
        <v>129</v>
      </c>
      <c r="H66" s="15">
        <v>129</v>
      </c>
      <c r="J66" s="13">
        <f t="shared" si="20"/>
        <v>45690.249999999927</v>
      </c>
      <c r="K66" s="15">
        <f t="shared" si="21"/>
        <v>1</v>
      </c>
      <c r="L66" s="15">
        <v>257</v>
      </c>
      <c r="M66" s="15">
        <v>128.83330000000001</v>
      </c>
      <c r="O66" s="13">
        <f t="shared" si="22"/>
        <v>45690.249999999927</v>
      </c>
      <c r="P66" s="15">
        <f t="shared" si="15"/>
        <v>128.83333332580514</v>
      </c>
      <c r="Q66" s="15">
        <v>128.83330000000001</v>
      </c>
      <c r="R66" s="15">
        <v>128.83330000000001</v>
      </c>
      <c r="T66" s="13">
        <f t="shared" si="23"/>
        <v>45690.249999999927</v>
      </c>
      <c r="U66" s="20">
        <f t="shared" si="28"/>
        <v>463799.99997289851</v>
      </c>
      <c r="V66" s="20">
        <v>463800</v>
      </c>
      <c r="W66" s="20">
        <v>463800</v>
      </c>
    </row>
    <row r="67" spans="1:43" x14ac:dyDescent="0.25">
      <c r="E67" s="30" t="s">
        <v>12</v>
      </c>
      <c r="F67" s="30"/>
      <c r="G67" s="30"/>
      <c r="H67" s="30"/>
      <c r="I67" s="30"/>
      <c r="J67" s="30"/>
      <c r="K67" s="30"/>
      <c r="L67" s="30"/>
      <c r="M67" s="30"/>
      <c r="N67" s="30"/>
      <c r="O67" s="30"/>
      <c r="P67" s="30"/>
      <c r="Q67" s="30"/>
      <c r="R67" s="30"/>
      <c r="S67" s="30"/>
      <c r="T67" s="30"/>
      <c r="U67" s="30"/>
      <c r="V67" s="30"/>
      <c r="W67" s="30"/>
      <c r="Y67" s="30" t="s">
        <v>13</v>
      </c>
      <c r="Z67" s="30"/>
      <c r="AA67" s="30"/>
      <c r="AB67" s="30"/>
      <c r="AC67" s="30"/>
      <c r="AD67" s="30"/>
      <c r="AE67" s="30"/>
      <c r="AF67" s="30"/>
      <c r="AG67" s="30"/>
      <c r="AH67" s="30"/>
      <c r="AI67" s="30"/>
      <c r="AJ67" s="30"/>
      <c r="AK67" s="30"/>
      <c r="AL67" s="30"/>
      <c r="AM67" s="30"/>
      <c r="AN67" s="30"/>
      <c r="AO67" s="30"/>
      <c r="AP67" s="30"/>
      <c r="AQ67" s="30"/>
    </row>
    <row r="68" spans="1:43" x14ac:dyDescent="0.25">
      <c r="B68" s="30" t="s">
        <v>7</v>
      </c>
      <c r="C68" s="30"/>
      <c r="D68" s="17"/>
      <c r="F68" s="30" t="s">
        <v>3</v>
      </c>
      <c r="G68" s="30"/>
      <c r="H68" s="30"/>
      <c r="K68" s="30" t="s">
        <v>1</v>
      </c>
      <c r="L68" s="30"/>
      <c r="M68" s="30"/>
      <c r="P68" s="30" t="s">
        <v>0</v>
      </c>
      <c r="Q68" s="30"/>
      <c r="R68" s="30"/>
      <c r="U68" s="32" t="s">
        <v>2</v>
      </c>
      <c r="V68" s="32"/>
      <c r="W68" s="32"/>
      <c r="Z68" s="30" t="s">
        <v>3</v>
      </c>
      <c r="AA68" s="30"/>
      <c r="AB68" s="30"/>
      <c r="AC68" s="17"/>
      <c r="AE68" s="30" t="s">
        <v>1</v>
      </c>
      <c r="AF68" s="30"/>
      <c r="AG68" s="30"/>
      <c r="AH68" s="17"/>
      <c r="AJ68" s="30" t="s">
        <v>0</v>
      </c>
      <c r="AK68" s="30"/>
      <c r="AL68" s="30"/>
      <c r="AO68" s="32" t="s">
        <v>2</v>
      </c>
      <c r="AP68" s="32"/>
      <c r="AQ68" s="32"/>
    </row>
    <row r="69" spans="1:43" x14ac:dyDescent="0.25">
      <c r="B69" s="17"/>
      <c r="C69" s="17"/>
      <c r="D69" s="17"/>
      <c r="E69" s="17"/>
      <c r="F69" s="2" t="s">
        <v>14</v>
      </c>
      <c r="G69" s="2" t="s">
        <v>6</v>
      </c>
      <c r="H69" s="2" t="s">
        <v>15</v>
      </c>
      <c r="J69" s="17"/>
      <c r="K69" s="2" t="s">
        <v>14</v>
      </c>
      <c r="L69" s="2" t="s">
        <v>6</v>
      </c>
      <c r="M69" s="2" t="s">
        <v>15</v>
      </c>
      <c r="O69" s="17"/>
      <c r="P69" s="2" t="s">
        <v>14</v>
      </c>
      <c r="Q69" s="2" t="s">
        <v>6</v>
      </c>
      <c r="R69" s="2" t="s">
        <v>15</v>
      </c>
      <c r="T69" s="17"/>
      <c r="U69" s="18" t="s">
        <v>14</v>
      </c>
      <c r="V69" s="18" t="s">
        <v>6</v>
      </c>
      <c r="W69" s="18" t="s">
        <v>15</v>
      </c>
      <c r="Y69" s="17"/>
      <c r="Z69" s="2" t="s">
        <v>14</v>
      </c>
      <c r="AA69" s="2" t="s">
        <v>6</v>
      </c>
      <c r="AB69" s="2" t="s">
        <v>15</v>
      </c>
      <c r="AD69" s="17"/>
      <c r="AE69" s="2" t="s">
        <v>14</v>
      </c>
      <c r="AF69" s="2" t="s">
        <v>6</v>
      </c>
      <c r="AG69" s="2" t="s">
        <v>15</v>
      </c>
      <c r="AI69" s="17"/>
      <c r="AJ69" s="2" t="s">
        <v>14</v>
      </c>
      <c r="AK69" s="2" t="s">
        <v>6</v>
      </c>
      <c r="AL69" s="2" t="s">
        <v>15</v>
      </c>
      <c r="AN69" s="17"/>
      <c r="AO69" s="18" t="s">
        <v>14</v>
      </c>
      <c r="AP69" s="18" t="s">
        <v>6</v>
      </c>
      <c r="AQ69" s="18" t="s">
        <v>15</v>
      </c>
    </row>
    <row r="70" spans="1:43" x14ac:dyDescent="0.25">
      <c r="B70" s="13">
        <f>DATE(2025,2,1)+TIME(6,0,0)</f>
        <v>45689.25</v>
      </c>
      <c r="C70" s="16">
        <v>100</v>
      </c>
      <c r="E70" s="13">
        <f>DATE(2025,2,1)+TIME(6,0,0)</f>
        <v>45689.25</v>
      </c>
      <c r="F70" s="15">
        <f>C70</f>
        <v>100</v>
      </c>
      <c r="G70" s="15">
        <v>100</v>
      </c>
      <c r="H70" s="15">
        <v>100</v>
      </c>
      <c r="J70" s="13">
        <f>DATE(2025,2,1)+TIME(6,0,0)</f>
        <v>45689.25</v>
      </c>
      <c r="K70" s="14" t="e">
        <f>NA()</f>
        <v>#N/A</v>
      </c>
      <c r="L70" s="15">
        <v>100</v>
      </c>
      <c r="M70" s="15">
        <v>16.666699999999999</v>
      </c>
      <c r="O70" s="13">
        <f>DATE(2025,2,1)+TIME(6,0,0)</f>
        <v>45689.25</v>
      </c>
      <c r="P70" s="15">
        <f>U70/3600</f>
        <v>99.999999994179234</v>
      </c>
      <c r="Q70" s="15">
        <v>100</v>
      </c>
      <c r="R70" s="15">
        <v>100</v>
      </c>
      <c r="T70" s="13">
        <f>DATE(2025,2,1)+TIME(6,0,0)</f>
        <v>45689.25</v>
      </c>
      <c r="U70" s="20">
        <f>F70*(E71-E70)*86400</f>
        <v>359999.99997904524</v>
      </c>
      <c r="V70" s="20">
        <v>360000</v>
      </c>
      <c r="W70" s="20">
        <v>360000</v>
      </c>
      <c r="Y70" s="13">
        <f>DATE(2025,2,1)+TIME(6,0,0)</f>
        <v>45689.25</v>
      </c>
      <c r="Z70" s="15">
        <f>C70</f>
        <v>100</v>
      </c>
      <c r="AA70" s="15">
        <v>100</v>
      </c>
      <c r="AB70" s="15">
        <v>100</v>
      </c>
      <c r="AD70" s="13">
        <f>DATE(2025,2,1)+TIME(6,0,0)</f>
        <v>45689.25</v>
      </c>
      <c r="AE70" s="15" t="e">
        <f>AJ70/21600</f>
        <v>#N/A</v>
      </c>
      <c r="AF70" s="15">
        <v>100</v>
      </c>
      <c r="AG70" s="15">
        <v>100</v>
      </c>
      <c r="AI70" s="13">
        <f>DATE(2025,2,1)+TIME(6,0,0)</f>
        <v>45689.25</v>
      </c>
      <c r="AJ70" s="15" t="e">
        <f>AO70/21600</f>
        <v>#N/A</v>
      </c>
      <c r="AK70" s="15">
        <v>100</v>
      </c>
      <c r="AL70" s="15">
        <v>100</v>
      </c>
      <c r="AN70" s="13">
        <f>DATE(2025,2,1)+TIME(6,0,0)</f>
        <v>45689.25</v>
      </c>
      <c r="AO70" s="20" t="e">
        <f>NA()</f>
        <v>#N/A</v>
      </c>
      <c r="AP70" s="20">
        <v>2160000</v>
      </c>
      <c r="AQ70" s="20">
        <v>2160000</v>
      </c>
    </row>
    <row r="71" spans="1:43" x14ac:dyDescent="0.25">
      <c r="A71" s="31"/>
      <c r="B71" s="13">
        <f>B70+1/4</f>
        <v>45689.5</v>
      </c>
      <c r="C71" s="15">
        <f>C70+6</f>
        <v>106</v>
      </c>
      <c r="E71" s="13">
        <f t="shared" ref="E71:E94" si="29">E70+1/24</f>
        <v>45689.291666666664</v>
      </c>
      <c r="F71" s="15">
        <f>$C$71</f>
        <v>106</v>
      </c>
      <c r="G71" s="15">
        <v>106</v>
      </c>
      <c r="H71" s="15">
        <v>106</v>
      </c>
      <c r="J71" s="13">
        <f t="shared" ref="J71:J94" si="30">J70+1/24</f>
        <v>45689.291666666664</v>
      </c>
      <c r="K71" s="15">
        <f t="shared" ref="K71:K94" si="31">H71-H70</f>
        <v>6</v>
      </c>
      <c r="L71" s="15">
        <v>106</v>
      </c>
      <c r="M71" s="15">
        <v>17.666699999999999</v>
      </c>
      <c r="O71" s="13">
        <f t="shared" ref="O71:O94" si="32">O70+1/24</f>
        <v>45689.291666666664</v>
      </c>
      <c r="P71" s="15">
        <f t="shared" ref="P71:P94" si="33">U71/3600</f>
        <v>105.99999999382999</v>
      </c>
      <c r="Q71" s="15">
        <v>106</v>
      </c>
      <c r="R71" s="15">
        <v>106</v>
      </c>
      <c r="T71" s="13">
        <f t="shared" ref="T71:T94" si="34">T70+1/24</f>
        <v>45689.291666666664</v>
      </c>
      <c r="U71" s="20">
        <f t="shared" ref="U71:U94" si="35">F71*(E71-E70)*86400</f>
        <v>381599.99997778796</v>
      </c>
      <c r="V71" s="20">
        <v>381600</v>
      </c>
      <c r="W71" s="20">
        <v>381600</v>
      </c>
      <c r="Y71" s="13">
        <f>Y70+1/4</f>
        <v>45689.5</v>
      </c>
      <c r="Z71" s="15">
        <f>C71</f>
        <v>106</v>
      </c>
      <c r="AA71" s="15">
        <v>106</v>
      </c>
      <c r="AB71" s="15">
        <v>106</v>
      </c>
      <c r="AD71" s="13">
        <f>AD70+1/4</f>
        <v>45689.5</v>
      </c>
      <c r="AE71" s="15">
        <f>AB71-AB70</f>
        <v>6</v>
      </c>
      <c r="AF71" s="15">
        <v>106</v>
      </c>
      <c r="AG71" s="15">
        <v>106</v>
      </c>
      <c r="AI71" s="13">
        <f>AI70+1/4</f>
        <v>45689.5</v>
      </c>
      <c r="AJ71" s="15">
        <f t="shared" ref="AJ71:AJ74" si="36">AO71/21600</f>
        <v>106</v>
      </c>
      <c r="AK71" s="15">
        <v>106</v>
      </c>
      <c r="AL71" s="15">
        <v>106</v>
      </c>
      <c r="AN71" s="13">
        <f>AN70+1/4</f>
        <v>45689.5</v>
      </c>
      <c r="AO71" s="20">
        <f>Z71*(Y71-Y70)*86400</f>
        <v>2289600</v>
      </c>
      <c r="AP71" s="20">
        <v>2289600</v>
      </c>
      <c r="AQ71" s="20">
        <v>2289600</v>
      </c>
    </row>
    <row r="72" spans="1:43" x14ac:dyDescent="0.25">
      <c r="A72" s="31"/>
      <c r="B72" s="13">
        <f t="shared" ref="B72:B74" si="37">B71+1/4</f>
        <v>45689.75</v>
      </c>
      <c r="C72" s="15">
        <f t="shared" ref="C72:C74" si="38">C71+6</f>
        <v>112</v>
      </c>
      <c r="E72" s="13">
        <f t="shared" si="29"/>
        <v>45689.333333333328</v>
      </c>
      <c r="F72" s="15">
        <f t="shared" ref="F72:F76" si="39">$C$71</f>
        <v>106</v>
      </c>
      <c r="G72" s="15">
        <v>106</v>
      </c>
      <c r="H72" s="15">
        <v>106</v>
      </c>
      <c r="J72" s="13">
        <f t="shared" si="30"/>
        <v>45689.333333333328</v>
      </c>
      <c r="K72" s="15">
        <f t="shared" si="31"/>
        <v>0</v>
      </c>
      <c r="L72" s="15">
        <v>106</v>
      </c>
      <c r="M72" s="15">
        <v>17.666699999999999</v>
      </c>
      <c r="O72" s="13">
        <f t="shared" si="32"/>
        <v>45689.333333333328</v>
      </c>
      <c r="P72" s="15">
        <f t="shared" si="33"/>
        <v>105.99999999382999</v>
      </c>
      <c r="Q72" s="15">
        <v>106</v>
      </c>
      <c r="R72" s="15">
        <v>106</v>
      </c>
      <c r="T72" s="13">
        <f t="shared" si="34"/>
        <v>45689.333333333328</v>
      </c>
      <c r="U72" s="20">
        <f t="shared" si="35"/>
        <v>381599.99997778796</v>
      </c>
      <c r="V72" s="20">
        <v>381600</v>
      </c>
      <c r="W72" s="20">
        <v>381600</v>
      </c>
      <c r="Y72" s="13">
        <f t="shared" ref="Y72:Y74" si="40">Y71+1/4</f>
        <v>45689.75</v>
      </c>
      <c r="Z72" s="15">
        <f>C72</f>
        <v>112</v>
      </c>
      <c r="AA72" s="15">
        <v>112</v>
      </c>
      <c r="AB72" s="15">
        <v>112</v>
      </c>
      <c r="AD72" s="13">
        <f t="shared" ref="AD72:AD74" si="41">AD71+1/4</f>
        <v>45689.75</v>
      </c>
      <c r="AE72" s="15">
        <f>AB72-AB71</f>
        <v>6</v>
      </c>
      <c r="AF72" s="15">
        <v>112</v>
      </c>
      <c r="AG72" s="15">
        <v>112</v>
      </c>
      <c r="AI72" s="13">
        <f t="shared" ref="AI72:AI74" si="42">AI71+1/4</f>
        <v>45689.75</v>
      </c>
      <c r="AJ72" s="15">
        <f t="shared" si="36"/>
        <v>112</v>
      </c>
      <c r="AK72" s="15">
        <v>112</v>
      </c>
      <c r="AL72" s="15">
        <v>112</v>
      </c>
      <c r="AN72" s="13">
        <f t="shared" ref="AN72:AN74" si="43">AN71+1/4</f>
        <v>45689.75</v>
      </c>
      <c r="AO72" s="20">
        <f t="shared" ref="AO72:AO74" si="44">Z72*(Y72-Y71)*86400</f>
        <v>2419200</v>
      </c>
      <c r="AP72" s="20">
        <v>2419200</v>
      </c>
      <c r="AQ72" s="20">
        <v>2419200</v>
      </c>
    </row>
    <row r="73" spans="1:43" x14ac:dyDescent="0.25">
      <c r="A73" s="31"/>
      <c r="B73" s="13">
        <f t="shared" si="37"/>
        <v>45690</v>
      </c>
      <c r="C73" s="15">
        <f t="shared" si="38"/>
        <v>118</v>
      </c>
      <c r="E73" s="13">
        <f t="shared" si="29"/>
        <v>45689.374999999993</v>
      </c>
      <c r="F73" s="15">
        <f t="shared" si="39"/>
        <v>106</v>
      </c>
      <c r="G73" s="15">
        <v>106</v>
      </c>
      <c r="H73" s="15">
        <v>106</v>
      </c>
      <c r="J73" s="13">
        <f t="shared" si="30"/>
        <v>45689.374999999993</v>
      </c>
      <c r="K73" s="15">
        <f t="shared" si="31"/>
        <v>0</v>
      </c>
      <c r="L73" s="15">
        <v>106</v>
      </c>
      <c r="M73" s="15">
        <v>17.666699999999999</v>
      </c>
      <c r="O73" s="13">
        <f t="shared" si="32"/>
        <v>45689.374999999993</v>
      </c>
      <c r="P73" s="15">
        <f t="shared" si="33"/>
        <v>105.99999999382999</v>
      </c>
      <c r="Q73" s="15">
        <v>106</v>
      </c>
      <c r="R73" s="15">
        <v>106</v>
      </c>
      <c r="T73" s="13">
        <f t="shared" si="34"/>
        <v>45689.374999999993</v>
      </c>
      <c r="U73" s="20">
        <f t="shared" si="35"/>
        <v>381599.99997778796</v>
      </c>
      <c r="V73" s="20">
        <v>381600</v>
      </c>
      <c r="W73" s="20">
        <v>381600</v>
      </c>
      <c r="Y73" s="13">
        <f t="shared" si="40"/>
        <v>45690</v>
      </c>
      <c r="Z73" s="15">
        <f>C73</f>
        <v>118</v>
      </c>
      <c r="AA73" s="15">
        <v>118</v>
      </c>
      <c r="AB73" s="15">
        <v>118</v>
      </c>
      <c r="AD73" s="13">
        <f t="shared" si="41"/>
        <v>45690</v>
      </c>
      <c r="AE73" s="15">
        <f>AB73-AB72</f>
        <v>6</v>
      </c>
      <c r="AF73" s="15">
        <v>118</v>
      </c>
      <c r="AG73" s="15">
        <v>118</v>
      </c>
      <c r="AI73" s="13">
        <f t="shared" si="42"/>
        <v>45690</v>
      </c>
      <c r="AJ73" s="15">
        <f t="shared" si="36"/>
        <v>118</v>
      </c>
      <c r="AK73" s="15">
        <v>118</v>
      </c>
      <c r="AL73" s="15">
        <v>118</v>
      </c>
      <c r="AN73" s="13">
        <f t="shared" si="43"/>
        <v>45690</v>
      </c>
      <c r="AO73" s="20">
        <f t="shared" si="44"/>
        <v>2548800</v>
      </c>
      <c r="AP73" s="20">
        <v>2548800</v>
      </c>
      <c r="AQ73" s="20">
        <v>2548800</v>
      </c>
    </row>
    <row r="74" spans="1:43" x14ac:dyDescent="0.25">
      <c r="A74" s="31"/>
      <c r="B74" s="13">
        <f t="shared" si="37"/>
        <v>45690.25</v>
      </c>
      <c r="C74" s="15">
        <f t="shared" si="38"/>
        <v>124</v>
      </c>
      <c r="E74" s="13">
        <f t="shared" si="29"/>
        <v>45689.416666666657</v>
      </c>
      <c r="F74" s="15">
        <f t="shared" si="39"/>
        <v>106</v>
      </c>
      <c r="G74" s="15">
        <v>106</v>
      </c>
      <c r="H74" s="15">
        <v>106</v>
      </c>
      <c r="J74" s="13">
        <f t="shared" si="30"/>
        <v>45689.416666666657</v>
      </c>
      <c r="K74" s="15">
        <f t="shared" si="31"/>
        <v>0</v>
      </c>
      <c r="L74" s="15">
        <v>106</v>
      </c>
      <c r="M74" s="15">
        <v>17.666699999999999</v>
      </c>
      <c r="O74" s="13">
        <f t="shared" si="32"/>
        <v>45689.416666666657</v>
      </c>
      <c r="P74" s="15">
        <f t="shared" si="33"/>
        <v>105.99999999382999</v>
      </c>
      <c r="Q74" s="15">
        <v>106</v>
      </c>
      <c r="R74" s="15">
        <v>106</v>
      </c>
      <c r="T74" s="13">
        <f t="shared" si="34"/>
        <v>45689.416666666657</v>
      </c>
      <c r="U74" s="20">
        <f t="shared" si="35"/>
        <v>381599.99997778796</v>
      </c>
      <c r="V74" s="20">
        <v>381600</v>
      </c>
      <c r="W74" s="20">
        <v>381600</v>
      </c>
      <c r="Y74" s="13">
        <f t="shared" si="40"/>
        <v>45690.25</v>
      </c>
      <c r="Z74" s="15">
        <f>C74</f>
        <v>124</v>
      </c>
      <c r="AA74" s="15">
        <v>124</v>
      </c>
      <c r="AB74" s="15">
        <v>124</v>
      </c>
      <c r="AD74" s="13">
        <f t="shared" si="41"/>
        <v>45690.25</v>
      </c>
      <c r="AE74" s="15">
        <f>AB74-AB73</f>
        <v>6</v>
      </c>
      <c r="AF74" s="15">
        <v>124</v>
      </c>
      <c r="AG74" s="15">
        <v>124</v>
      </c>
      <c r="AI74" s="13">
        <f t="shared" si="42"/>
        <v>45690.25</v>
      </c>
      <c r="AJ74" s="15">
        <f t="shared" si="36"/>
        <v>124</v>
      </c>
      <c r="AK74" s="15">
        <v>124</v>
      </c>
      <c r="AL74" s="15">
        <v>124</v>
      </c>
      <c r="AN74" s="13">
        <f t="shared" si="43"/>
        <v>45690.25</v>
      </c>
      <c r="AO74" s="20">
        <f t="shared" si="44"/>
        <v>2678400</v>
      </c>
      <c r="AP74" s="20">
        <v>2678400</v>
      </c>
      <c r="AQ74" s="20">
        <v>2678400</v>
      </c>
    </row>
    <row r="75" spans="1:43" x14ac:dyDescent="0.25">
      <c r="A75" s="31"/>
      <c r="E75" s="13">
        <f t="shared" si="29"/>
        <v>45689.458333333321</v>
      </c>
      <c r="F75" s="15">
        <f t="shared" si="39"/>
        <v>106</v>
      </c>
      <c r="G75" s="15">
        <v>106</v>
      </c>
      <c r="H75" s="15">
        <v>106</v>
      </c>
      <c r="J75" s="13">
        <f t="shared" si="30"/>
        <v>45689.458333333321</v>
      </c>
      <c r="K75" s="15">
        <f t="shared" si="31"/>
        <v>0</v>
      </c>
      <c r="L75" s="15">
        <v>106</v>
      </c>
      <c r="M75" s="15">
        <v>17.666699999999999</v>
      </c>
      <c r="O75" s="13">
        <f t="shared" si="32"/>
        <v>45689.458333333321</v>
      </c>
      <c r="P75" s="15">
        <f t="shared" si="33"/>
        <v>105.99999999382999</v>
      </c>
      <c r="Q75" s="15">
        <v>106</v>
      </c>
      <c r="R75" s="15">
        <v>106</v>
      </c>
      <c r="T75" s="13">
        <f t="shared" si="34"/>
        <v>45689.458333333321</v>
      </c>
      <c r="U75" s="20">
        <f t="shared" si="35"/>
        <v>381599.99997778796</v>
      </c>
      <c r="V75" s="20">
        <v>381600</v>
      </c>
      <c r="W75" s="20">
        <v>381600</v>
      </c>
    </row>
    <row r="76" spans="1:43" x14ac:dyDescent="0.25">
      <c r="A76" s="31"/>
      <c r="E76" s="13">
        <f t="shared" si="29"/>
        <v>45689.499999999985</v>
      </c>
      <c r="F76" s="15">
        <f t="shared" si="39"/>
        <v>106</v>
      </c>
      <c r="G76" s="15">
        <v>106</v>
      </c>
      <c r="H76" s="15">
        <v>106</v>
      </c>
      <c r="J76" s="13">
        <f t="shared" si="30"/>
        <v>45689.499999999985</v>
      </c>
      <c r="K76" s="15">
        <f t="shared" si="31"/>
        <v>0</v>
      </c>
      <c r="L76" s="15">
        <v>106</v>
      </c>
      <c r="M76" s="15">
        <v>17.666699999999999</v>
      </c>
      <c r="O76" s="13">
        <f t="shared" si="32"/>
        <v>45689.499999999985</v>
      </c>
      <c r="P76" s="15">
        <f t="shared" si="33"/>
        <v>105.99999999382999</v>
      </c>
      <c r="Q76" s="15">
        <v>106</v>
      </c>
      <c r="R76" s="15">
        <v>106</v>
      </c>
      <c r="T76" s="13">
        <f t="shared" si="34"/>
        <v>45689.499999999985</v>
      </c>
      <c r="U76" s="20">
        <f t="shared" si="35"/>
        <v>381599.99997778796</v>
      </c>
      <c r="V76" s="20">
        <v>381600</v>
      </c>
      <c r="W76" s="20">
        <v>381600</v>
      </c>
    </row>
    <row r="77" spans="1:43" x14ac:dyDescent="0.25">
      <c r="A77" s="31"/>
      <c r="E77" s="13">
        <f t="shared" si="29"/>
        <v>45689.54166666665</v>
      </c>
      <c r="F77" s="15">
        <f>$C$72</f>
        <v>112</v>
      </c>
      <c r="G77" s="15">
        <v>112</v>
      </c>
      <c r="H77" s="15">
        <v>112</v>
      </c>
      <c r="J77" s="13">
        <f t="shared" si="30"/>
        <v>45689.54166666665</v>
      </c>
      <c r="K77" s="15">
        <f t="shared" si="31"/>
        <v>6</v>
      </c>
      <c r="L77" s="15">
        <v>112</v>
      </c>
      <c r="M77" s="15">
        <v>18.666699999999999</v>
      </c>
      <c r="O77" s="13">
        <f t="shared" si="32"/>
        <v>45689.54166666665</v>
      </c>
      <c r="P77" s="15">
        <f t="shared" si="33"/>
        <v>111.99999999348074</v>
      </c>
      <c r="Q77" s="15">
        <v>112</v>
      </c>
      <c r="R77" s="15">
        <v>112</v>
      </c>
      <c r="T77" s="13">
        <f t="shared" si="34"/>
        <v>45689.54166666665</v>
      </c>
      <c r="U77" s="20">
        <f t="shared" si="35"/>
        <v>403199.99997653067</v>
      </c>
      <c r="V77" s="20">
        <v>403200</v>
      </c>
      <c r="W77" s="20">
        <v>403200</v>
      </c>
    </row>
    <row r="78" spans="1:43" x14ac:dyDescent="0.25">
      <c r="A78" s="31"/>
      <c r="E78" s="13">
        <f t="shared" si="29"/>
        <v>45689.583333333314</v>
      </c>
      <c r="F78" s="15">
        <f t="shared" ref="F78:F82" si="45">$C$72</f>
        <v>112</v>
      </c>
      <c r="G78" s="15">
        <v>112</v>
      </c>
      <c r="H78" s="15">
        <v>112</v>
      </c>
      <c r="J78" s="13">
        <f t="shared" si="30"/>
        <v>45689.583333333314</v>
      </c>
      <c r="K78" s="15">
        <f t="shared" si="31"/>
        <v>0</v>
      </c>
      <c r="L78" s="15">
        <v>112</v>
      </c>
      <c r="M78" s="15">
        <v>18.666699999999999</v>
      </c>
      <c r="O78" s="13">
        <f t="shared" si="32"/>
        <v>45689.583333333314</v>
      </c>
      <c r="P78" s="15">
        <f t="shared" si="33"/>
        <v>111.99999999348074</v>
      </c>
      <c r="Q78" s="15">
        <v>112</v>
      </c>
      <c r="R78" s="15">
        <v>112</v>
      </c>
      <c r="T78" s="13">
        <f t="shared" si="34"/>
        <v>45689.583333333314</v>
      </c>
      <c r="U78" s="20">
        <f t="shared" si="35"/>
        <v>403199.99997653067</v>
      </c>
      <c r="V78" s="20">
        <v>403200</v>
      </c>
      <c r="W78" s="20">
        <v>403200</v>
      </c>
    </row>
    <row r="79" spans="1:43" x14ac:dyDescent="0.25">
      <c r="A79" s="31"/>
      <c r="E79" s="13">
        <f t="shared" si="29"/>
        <v>45689.624999999978</v>
      </c>
      <c r="F79" s="15">
        <f t="shared" si="45"/>
        <v>112</v>
      </c>
      <c r="G79" s="15">
        <v>112</v>
      </c>
      <c r="H79" s="15">
        <v>112</v>
      </c>
      <c r="J79" s="13">
        <f t="shared" si="30"/>
        <v>45689.624999999978</v>
      </c>
      <c r="K79" s="15">
        <f t="shared" si="31"/>
        <v>0</v>
      </c>
      <c r="L79" s="15">
        <v>112</v>
      </c>
      <c r="M79" s="15">
        <v>18.666699999999999</v>
      </c>
      <c r="O79" s="13">
        <f t="shared" si="32"/>
        <v>45689.624999999978</v>
      </c>
      <c r="P79" s="15">
        <f t="shared" si="33"/>
        <v>111.99999999348074</v>
      </c>
      <c r="Q79" s="15">
        <v>112</v>
      </c>
      <c r="R79" s="15">
        <v>112</v>
      </c>
      <c r="T79" s="13">
        <f t="shared" si="34"/>
        <v>45689.624999999978</v>
      </c>
      <c r="U79" s="20">
        <f t="shared" si="35"/>
        <v>403199.99997653067</v>
      </c>
      <c r="V79" s="20">
        <v>403200</v>
      </c>
      <c r="W79" s="20">
        <v>403200</v>
      </c>
    </row>
    <row r="80" spans="1:43" x14ac:dyDescent="0.25">
      <c r="A80" s="31"/>
      <c r="E80" s="13">
        <f t="shared" si="29"/>
        <v>45689.666666666642</v>
      </c>
      <c r="F80" s="15">
        <f t="shared" si="45"/>
        <v>112</v>
      </c>
      <c r="G80" s="15">
        <v>112</v>
      </c>
      <c r="H80" s="15">
        <v>112</v>
      </c>
      <c r="J80" s="13">
        <f t="shared" si="30"/>
        <v>45689.666666666642</v>
      </c>
      <c r="K80" s="15">
        <f t="shared" si="31"/>
        <v>0</v>
      </c>
      <c r="L80" s="15">
        <v>112</v>
      </c>
      <c r="M80" s="15">
        <v>18.666699999999999</v>
      </c>
      <c r="O80" s="13">
        <f t="shared" si="32"/>
        <v>45689.666666666642</v>
      </c>
      <c r="P80" s="15">
        <f t="shared" si="33"/>
        <v>111.99999999348074</v>
      </c>
      <c r="Q80" s="15">
        <v>112</v>
      </c>
      <c r="R80" s="15">
        <v>112</v>
      </c>
      <c r="T80" s="13">
        <f t="shared" si="34"/>
        <v>45689.666666666642</v>
      </c>
      <c r="U80" s="20">
        <f t="shared" si="35"/>
        <v>403199.99997653067</v>
      </c>
      <c r="V80" s="20">
        <v>403200</v>
      </c>
      <c r="W80" s="20">
        <v>403200</v>
      </c>
    </row>
    <row r="81" spans="1:43" x14ac:dyDescent="0.25">
      <c r="A81" s="31"/>
      <c r="E81" s="13">
        <f t="shared" si="29"/>
        <v>45689.708333333307</v>
      </c>
      <c r="F81" s="15">
        <f t="shared" si="45"/>
        <v>112</v>
      </c>
      <c r="G81" s="15">
        <v>112</v>
      </c>
      <c r="H81" s="15">
        <v>112</v>
      </c>
      <c r="J81" s="13">
        <f t="shared" si="30"/>
        <v>45689.708333333307</v>
      </c>
      <c r="K81" s="15">
        <f t="shared" si="31"/>
        <v>0</v>
      </c>
      <c r="L81" s="15">
        <v>112</v>
      </c>
      <c r="M81" s="15">
        <v>18.666699999999999</v>
      </c>
      <c r="O81" s="13">
        <f t="shared" si="32"/>
        <v>45689.708333333307</v>
      </c>
      <c r="P81" s="15">
        <f t="shared" si="33"/>
        <v>111.99999999348074</v>
      </c>
      <c r="Q81" s="15">
        <v>112</v>
      </c>
      <c r="R81" s="15">
        <v>112</v>
      </c>
      <c r="T81" s="13">
        <f t="shared" si="34"/>
        <v>45689.708333333307</v>
      </c>
      <c r="U81" s="20">
        <f t="shared" si="35"/>
        <v>403199.99997653067</v>
      </c>
      <c r="V81" s="20">
        <v>403200</v>
      </c>
      <c r="W81" s="20">
        <v>403200</v>
      </c>
    </row>
    <row r="82" spans="1:43" x14ac:dyDescent="0.25">
      <c r="A82" s="31"/>
      <c r="E82" s="13">
        <f t="shared" si="29"/>
        <v>45689.749999999971</v>
      </c>
      <c r="F82" s="15">
        <f t="shared" si="45"/>
        <v>112</v>
      </c>
      <c r="G82" s="15">
        <v>112</v>
      </c>
      <c r="H82" s="15">
        <v>112</v>
      </c>
      <c r="J82" s="13">
        <f t="shared" si="30"/>
        <v>45689.749999999971</v>
      </c>
      <c r="K82" s="15">
        <f t="shared" si="31"/>
        <v>0</v>
      </c>
      <c r="L82" s="15">
        <v>112</v>
      </c>
      <c r="M82" s="15">
        <v>18.666699999999999</v>
      </c>
      <c r="O82" s="13">
        <f t="shared" si="32"/>
        <v>45689.749999999971</v>
      </c>
      <c r="P82" s="15">
        <f t="shared" si="33"/>
        <v>111.99999999348074</v>
      </c>
      <c r="Q82" s="15">
        <v>112</v>
      </c>
      <c r="R82" s="15">
        <v>112</v>
      </c>
      <c r="T82" s="13">
        <f t="shared" si="34"/>
        <v>45689.749999999971</v>
      </c>
      <c r="U82" s="20">
        <f t="shared" si="35"/>
        <v>403199.99997653067</v>
      </c>
      <c r="V82" s="20">
        <v>403200</v>
      </c>
      <c r="W82" s="20">
        <v>403200</v>
      </c>
    </row>
    <row r="83" spans="1:43" x14ac:dyDescent="0.25">
      <c r="A83" s="31"/>
      <c r="E83" s="13">
        <f t="shared" si="29"/>
        <v>45689.791666666635</v>
      </c>
      <c r="F83" s="15">
        <f>$C$73</f>
        <v>118</v>
      </c>
      <c r="G83" s="15">
        <v>118</v>
      </c>
      <c r="H83" s="15">
        <v>118</v>
      </c>
      <c r="J83" s="13">
        <f t="shared" si="30"/>
        <v>45689.791666666635</v>
      </c>
      <c r="K83" s="15">
        <f t="shared" si="31"/>
        <v>6</v>
      </c>
      <c r="L83" s="15">
        <v>118</v>
      </c>
      <c r="M83" s="15">
        <v>19.666699999999999</v>
      </c>
      <c r="O83" s="13">
        <f t="shared" si="32"/>
        <v>45689.791666666635</v>
      </c>
      <c r="P83" s="15">
        <f t="shared" si="33"/>
        <v>117.9999999931315</v>
      </c>
      <c r="Q83" s="15">
        <v>118</v>
      </c>
      <c r="R83" s="15">
        <v>118</v>
      </c>
      <c r="T83" s="13">
        <f t="shared" si="34"/>
        <v>45689.791666666635</v>
      </c>
      <c r="U83" s="20">
        <f t="shared" si="35"/>
        <v>424799.99997527339</v>
      </c>
      <c r="V83" s="20">
        <v>424800</v>
      </c>
      <c r="W83" s="20">
        <v>424800</v>
      </c>
    </row>
    <row r="84" spans="1:43" x14ac:dyDescent="0.25">
      <c r="A84" s="31"/>
      <c r="E84" s="13">
        <f t="shared" si="29"/>
        <v>45689.833333333299</v>
      </c>
      <c r="F84" s="15">
        <f t="shared" ref="F84:F88" si="46">$C$73</f>
        <v>118</v>
      </c>
      <c r="G84" s="15">
        <v>118</v>
      </c>
      <c r="H84" s="15">
        <v>118</v>
      </c>
      <c r="J84" s="13">
        <f t="shared" si="30"/>
        <v>45689.833333333299</v>
      </c>
      <c r="K84" s="15">
        <f t="shared" si="31"/>
        <v>0</v>
      </c>
      <c r="L84" s="15">
        <v>118</v>
      </c>
      <c r="M84" s="15">
        <v>19.666699999999999</v>
      </c>
      <c r="O84" s="13">
        <f t="shared" si="32"/>
        <v>45689.833333333299</v>
      </c>
      <c r="P84" s="15">
        <f t="shared" si="33"/>
        <v>117.9999999931315</v>
      </c>
      <c r="Q84" s="15">
        <v>118</v>
      </c>
      <c r="R84" s="15">
        <v>118</v>
      </c>
      <c r="T84" s="13">
        <f t="shared" si="34"/>
        <v>45689.833333333299</v>
      </c>
      <c r="U84" s="20">
        <f t="shared" si="35"/>
        <v>424799.99997527339</v>
      </c>
      <c r="V84" s="20">
        <v>424800</v>
      </c>
      <c r="W84" s="20">
        <v>424800</v>
      </c>
    </row>
    <row r="85" spans="1:43" x14ac:dyDescent="0.25">
      <c r="A85" s="31"/>
      <c r="E85" s="13">
        <f t="shared" si="29"/>
        <v>45689.874999999964</v>
      </c>
      <c r="F85" s="15">
        <f t="shared" si="46"/>
        <v>118</v>
      </c>
      <c r="G85" s="15">
        <v>118</v>
      </c>
      <c r="H85" s="15">
        <v>118</v>
      </c>
      <c r="J85" s="13">
        <f t="shared" si="30"/>
        <v>45689.874999999964</v>
      </c>
      <c r="K85" s="15">
        <f t="shared" si="31"/>
        <v>0</v>
      </c>
      <c r="L85" s="15">
        <v>118</v>
      </c>
      <c r="M85" s="15">
        <v>19.666699999999999</v>
      </c>
      <c r="O85" s="13">
        <f t="shared" si="32"/>
        <v>45689.874999999964</v>
      </c>
      <c r="P85" s="15">
        <f t="shared" si="33"/>
        <v>117.9999999931315</v>
      </c>
      <c r="Q85" s="15">
        <v>118</v>
      </c>
      <c r="R85" s="15">
        <v>118</v>
      </c>
      <c r="T85" s="13">
        <f t="shared" si="34"/>
        <v>45689.874999999964</v>
      </c>
      <c r="U85" s="20">
        <f t="shared" si="35"/>
        <v>424799.99997527339</v>
      </c>
      <c r="V85" s="20">
        <v>424800</v>
      </c>
      <c r="W85" s="20">
        <v>424800</v>
      </c>
    </row>
    <row r="86" spans="1:43" x14ac:dyDescent="0.25">
      <c r="A86" s="31"/>
      <c r="E86" s="13">
        <f t="shared" si="29"/>
        <v>45689.916666666628</v>
      </c>
      <c r="F86" s="15">
        <f t="shared" si="46"/>
        <v>118</v>
      </c>
      <c r="G86" s="15">
        <v>118</v>
      </c>
      <c r="H86" s="15">
        <v>118</v>
      </c>
      <c r="J86" s="13">
        <f t="shared" si="30"/>
        <v>45689.916666666628</v>
      </c>
      <c r="K86" s="15">
        <f t="shared" si="31"/>
        <v>0</v>
      </c>
      <c r="L86" s="15">
        <v>118</v>
      </c>
      <c r="M86" s="15">
        <v>19.666699999999999</v>
      </c>
      <c r="O86" s="13">
        <f t="shared" si="32"/>
        <v>45689.916666666628</v>
      </c>
      <c r="P86" s="15">
        <f t="shared" si="33"/>
        <v>117.9999999931315</v>
      </c>
      <c r="Q86" s="15">
        <v>118</v>
      </c>
      <c r="R86" s="15">
        <v>118</v>
      </c>
      <c r="T86" s="13">
        <f t="shared" si="34"/>
        <v>45689.916666666628</v>
      </c>
      <c r="U86" s="20">
        <f t="shared" si="35"/>
        <v>424799.99997527339</v>
      </c>
      <c r="V86" s="20">
        <v>424800</v>
      </c>
      <c r="W86" s="20">
        <v>424800</v>
      </c>
    </row>
    <row r="87" spans="1:43" x14ac:dyDescent="0.25">
      <c r="A87" s="31"/>
      <c r="E87" s="13">
        <f t="shared" si="29"/>
        <v>45689.958333333292</v>
      </c>
      <c r="F87" s="15">
        <f t="shared" si="46"/>
        <v>118</v>
      </c>
      <c r="G87" s="15">
        <v>118</v>
      </c>
      <c r="H87" s="15">
        <v>118</v>
      </c>
      <c r="J87" s="13">
        <f t="shared" si="30"/>
        <v>45689.958333333292</v>
      </c>
      <c r="K87" s="15">
        <f t="shared" si="31"/>
        <v>0</v>
      </c>
      <c r="L87" s="15">
        <v>118</v>
      </c>
      <c r="M87" s="15">
        <v>19.666699999999999</v>
      </c>
      <c r="O87" s="13">
        <f t="shared" si="32"/>
        <v>45689.958333333292</v>
      </c>
      <c r="P87" s="15">
        <f t="shared" si="33"/>
        <v>117.9999999931315</v>
      </c>
      <c r="Q87" s="15">
        <v>118</v>
      </c>
      <c r="R87" s="15">
        <v>118</v>
      </c>
      <c r="T87" s="13">
        <f t="shared" si="34"/>
        <v>45689.958333333292</v>
      </c>
      <c r="U87" s="20">
        <f t="shared" si="35"/>
        <v>424799.99997527339</v>
      </c>
      <c r="V87" s="20">
        <v>424800</v>
      </c>
      <c r="W87" s="20">
        <v>424800</v>
      </c>
    </row>
    <row r="88" spans="1:43" x14ac:dyDescent="0.25">
      <c r="A88" s="31"/>
      <c r="E88" s="13">
        <f t="shared" si="29"/>
        <v>45689.999999999956</v>
      </c>
      <c r="F88" s="15">
        <f t="shared" si="46"/>
        <v>118</v>
      </c>
      <c r="G88" s="15">
        <v>118</v>
      </c>
      <c r="H88" s="15">
        <v>118</v>
      </c>
      <c r="J88" s="13">
        <f t="shared" si="30"/>
        <v>45689.999999999956</v>
      </c>
      <c r="K88" s="15">
        <f t="shared" si="31"/>
        <v>0</v>
      </c>
      <c r="L88" s="15">
        <v>118</v>
      </c>
      <c r="M88" s="15">
        <v>19.666699999999999</v>
      </c>
      <c r="O88" s="13">
        <f t="shared" si="32"/>
        <v>45689.999999999956</v>
      </c>
      <c r="P88" s="15">
        <f t="shared" si="33"/>
        <v>117.9999999931315</v>
      </c>
      <c r="Q88" s="15">
        <v>118</v>
      </c>
      <c r="R88" s="15">
        <v>118</v>
      </c>
      <c r="T88" s="13">
        <f t="shared" si="34"/>
        <v>45689.999999999956</v>
      </c>
      <c r="U88" s="20">
        <f t="shared" si="35"/>
        <v>424799.99997527339</v>
      </c>
      <c r="V88" s="20">
        <v>424800</v>
      </c>
      <c r="W88" s="20">
        <v>424800</v>
      </c>
    </row>
    <row r="89" spans="1:43" x14ac:dyDescent="0.25">
      <c r="A89" s="31"/>
      <c r="E89" s="13">
        <f t="shared" si="29"/>
        <v>45690.041666666621</v>
      </c>
      <c r="F89" s="15">
        <f>$C$74</f>
        <v>124</v>
      </c>
      <c r="G89" s="15">
        <v>124</v>
      </c>
      <c r="H89" s="15">
        <v>124</v>
      </c>
      <c r="J89" s="13">
        <f t="shared" si="30"/>
        <v>45690.041666666621</v>
      </c>
      <c r="K89" s="15">
        <f t="shared" si="31"/>
        <v>6</v>
      </c>
      <c r="L89" s="15">
        <v>124</v>
      </c>
      <c r="M89" s="15">
        <v>20.666699999999999</v>
      </c>
      <c r="O89" s="13">
        <f t="shared" si="32"/>
        <v>45690.041666666621</v>
      </c>
      <c r="P89" s="15">
        <f t="shared" si="33"/>
        <v>123.99999999278225</v>
      </c>
      <c r="Q89" s="15">
        <v>124</v>
      </c>
      <c r="R89" s="15">
        <v>124</v>
      </c>
      <c r="T89" s="13">
        <f t="shared" si="34"/>
        <v>45690.041666666621</v>
      </c>
      <c r="U89" s="20">
        <f t="shared" si="35"/>
        <v>446399.9999740161</v>
      </c>
      <c r="V89" s="20">
        <v>446400</v>
      </c>
      <c r="W89" s="20">
        <v>446400</v>
      </c>
    </row>
    <row r="90" spans="1:43" x14ac:dyDescent="0.25">
      <c r="A90" s="31"/>
      <c r="E90" s="13">
        <f t="shared" si="29"/>
        <v>45690.083333333285</v>
      </c>
      <c r="F90" s="15">
        <f t="shared" ref="F90:F94" si="47">$C$74</f>
        <v>124</v>
      </c>
      <c r="G90" s="15">
        <v>124</v>
      </c>
      <c r="H90" s="15">
        <v>124</v>
      </c>
      <c r="J90" s="13">
        <f t="shared" si="30"/>
        <v>45690.083333333285</v>
      </c>
      <c r="K90" s="15">
        <f t="shared" si="31"/>
        <v>0</v>
      </c>
      <c r="L90" s="15">
        <v>124</v>
      </c>
      <c r="M90" s="15">
        <v>20.666699999999999</v>
      </c>
      <c r="O90" s="13">
        <f t="shared" si="32"/>
        <v>45690.083333333285</v>
      </c>
      <c r="P90" s="15">
        <f t="shared" si="33"/>
        <v>123.99999999278225</v>
      </c>
      <c r="Q90" s="15">
        <v>124</v>
      </c>
      <c r="R90" s="15">
        <v>124</v>
      </c>
      <c r="T90" s="13">
        <f t="shared" si="34"/>
        <v>45690.083333333285</v>
      </c>
      <c r="U90" s="20">
        <f t="shared" si="35"/>
        <v>446399.9999740161</v>
      </c>
      <c r="V90" s="20">
        <v>446400</v>
      </c>
      <c r="W90" s="20">
        <v>446400</v>
      </c>
    </row>
    <row r="91" spans="1:43" x14ac:dyDescent="0.25">
      <c r="A91" s="31"/>
      <c r="E91" s="13">
        <f t="shared" si="29"/>
        <v>45690.124999999949</v>
      </c>
      <c r="F91" s="15">
        <f t="shared" si="47"/>
        <v>124</v>
      </c>
      <c r="G91" s="15">
        <v>124</v>
      </c>
      <c r="H91" s="15">
        <v>124</v>
      </c>
      <c r="J91" s="13">
        <f t="shared" si="30"/>
        <v>45690.124999999949</v>
      </c>
      <c r="K91" s="15">
        <f t="shared" si="31"/>
        <v>0</v>
      </c>
      <c r="L91" s="15">
        <v>124</v>
      </c>
      <c r="M91" s="15">
        <v>20.666699999999999</v>
      </c>
      <c r="O91" s="13">
        <f t="shared" si="32"/>
        <v>45690.124999999949</v>
      </c>
      <c r="P91" s="15">
        <f t="shared" si="33"/>
        <v>123.99999999278225</v>
      </c>
      <c r="Q91" s="15">
        <v>124</v>
      </c>
      <c r="R91" s="15">
        <v>124</v>
      </c>
      <c r="T91" s="13">
        <f t="shared" si="34"/>
        <v>45690.124999999949</v>
      </c>
      <c r="U91" s="20">
        <f t="shared" si="35"/>
        <v>446399.9999740161</v>
      </c>
      <c r="V91" s="20">
        <v>446400</v>
      </c>
      <c r="W91" s="20">
        <v>446400</v>
      </c>
    </row>
    <row r="92" spans="1:43" x14ac:dyDescent="0.25">
      <c r="A92" s="31"/>
      <c r="E92" s="13">
        <f t="shared" si="29"/>
        <v>45690.166666666613</v>
      </c>
      <c r="F92" s="15">
        <f t="shared" si="47"/>
        <v>124</v>
      </c>
      <c r="G92" s="15">
        <v>124</v>
      </c>
      <c r="H92" s="15">
        <v>124</v>
      </c>
      <c r="J92" s="13">
        <f t="shared" si="30"/>
        <v>45690.166666666613</v>
      </c>
      <c r="K92" s="15">
        <f t="shared" si="31"/>
        <v>0</v>
      </c>
      <c r="L92" s="15">
        <v>124</v>
      </c>
      <c r="M92" s="15">
        <v>20.666699999999999</v>
      </c>
      <c r="O92" s="13">
        <f t="shared" si="32"/>
        <v>45690.166666666613</v>
      </c>
      <c r="P92" s="15">
        <f t="shared" si="33"/>
        <v>123.99999999278225</v>
      </c>
      <c r="Q92" s="15">
        <v>124</v>
      </c>
      <c r="R92" s="15">
        <v>124</v>
      </c>
      <c r="T92" s="13">
        <f t="shared" si="34"/>
        <v>45690.166666666613</v>
      </c>
      <c r="U92" s="20">
        <f t="shared" si="35"/>
        <v>446399.9999740161</v>
      </c>
      <c r="V92" s="20">
        <v>446400</v>
      </c>
      <c r="W92" s="20">
        <v>446400</v>
      </c>
    </row>
    <row r="93" spans="1:43" x14ac:dyDescent="0.25">
      <c r="A93" s="31"/>
      <c r="E93" s="13">
        <f t="shared" si="29"/>
        <v>45690.208333333278</v>
      </c>
      <c r="F93" s="15">
        <f t="shared" si="47"/>
        <v>124</v>
      </c>
      <c r="G93" s="15">
        <v>124</v>
      </c>
      <c r="H93" s="15">
        <v>124</v>
      </c>
      <c r="J93" s="13">
        <f t="shared" si="30"/>
        <v>45690.208333333278</v>
      </c>
      <c r="K93" s="15">
        <f t="shared" si="31"/>
        <v>0</v>
      </c>
      <c r="L93" s="15">
        <v>124</v>
      </c>
      <c r="M93" s="15">
        <v>20.666699999999999</v>
      </c>
      <c r="O93" s="13">
        <f t="shared" si="32"/>
        <v>45690.208333333278</v>
      </c>
      <c r="P93" s="15">
        <f t="shared" si="33"/>
        <v>123.99999999278225</v>
      </c>
      <c r="Q93" s="15">
        <v>124</v>
      </c>
      <c r="R93" s="15">
        <v>124</v>
      </c>
      <c r="T93" s="13">
        <f t="shared" si="34"/>
        <v>45690.208333333278</v>
      </c>
      <c r="U93" s="20">
        <f t="shared" si="35"/>
        <v>446399.9999740161</v>
      </c>
      <c r="V93" s="20">
        <v>446400</v>
      </c>
      <c r="W93" s="20">
        <v>446400</v>
      </c>
    </row>
    <row r="94" spans="1:43" x14ac:dyDescent="0.25">
      <c r="A94" s="31"/>
      <c r="E94" s="13">
        <f t="shared" si="29"/>
        <v>45690.249999999942</v>
      </c>
      <c r="F94" s="15">
        <f t="shared" si="47"/>
        <v>124</v>
      </c>
      <c r="G94" s="15">
        <v>124</v>
      </c>
      <c r="H94" s="15">
        <v>124</v>
      </c>
      <c r="J94" s="13">
        <f t="shared" si="30"/>
        <v>45690.249999999942</v>
      </c>
      <c r="K94" s="15">
        <f t="shared" si="31"/>
        <v>0</v>
      </c>
      <c r="L94" s="15">
        <v>124</v>
      </c>
      <c r="M94" s="15">
        <v>20.666699999999999</v>
      </c>
      <c r="O94" s="13">
        <f t="shared" si="32"/>
        <v>45690.249999999942</v>
      </c>
      <c r="P94" s="15">
        <f t="shared" si="33"/>
        <v>123.99999999278225</v>
      </c>
      <c r="Q94" s="15">
        <v>124</v>
      </c>
      <c r="R94" s="15">
        <v>124</v>
      </c>
      <c r="T94" s="13">
        <f t="shared" si="34"/>
        <v>45690.249999999942</v>
      </c>
      <c r="U94" s="20">
        <f t="shared" si="35"/>
        <v>446399.9999740161</v>
      </c>
      <c r="V94" s="20">
        <v>446400</v>
      </c>
      <c r="W94" s="20">
        <v>446400</v>
      </c>
    </row>
    <row r="95" spans="1:43" x14ac:dyDescent="0.25">
      <c r="E95" s="30" t="s">
        <v>12</v>
      </c>
      <c r="F95" s="30"/>
      <c r="G95" s="30"/>
      <c r="H95" s="30"/>
      <c r="I95" s="30"/>
      <c r="J95" s="30"/>
      <c r="K95" s="30"/>
      <c r="L95" s="30"/>
      <c r="M95" s="30"/>
      <c r="N95" s="30"/>
      <c r="O95" s="30"/>
      <c r="P95" s="30"/>
      <c r="Q95" s="30"/>
      <c r="R95" s="30"/>
      <c r="S95" s="30"/>
      <c r="T95" s="30"/>
      <c r="U95" s="30"/>
      <c r="V95" s="30"/>
      <c r="W95" s="30"/>
      <c r="Y95" s="30" t="s">
        <v>13</v>
      </c>
      <c r="Z95" s="30"/>
      <c r="AA95" s="30"/>
      <c r="AB95" s="30"/>
      <c r="AC95" s="30"/>
      <c r="AD95" s="30"/>
      <c r="AE95" s="30"/>
      <c r="AF95" s="30"/>
      <c r="AG95" s="30"/>
      <c r="AH95" s="30"/>
      <c r="AI95" s="30"/>
      <c r="AJ95" s="30"/>
      <c r="AK95" s="30"/>
      <c r="AL95" s="30"/>
      <c r="AM95" s="30"/>
      <c r="AN95" s="30"/>
      <c r="AO95" s="30"/>
      <c r="AP95" s="30"/>
      <c r="AQ95" s="30"/>
    </row>
    <row r="96" spans="1:43" x14ac:dyDescent="0.25">
      <c r="B96" s="30" t="s">
        <v>7</v>
      </c>
      <c r="C96" s="30"/>
      <c r="D96" s="17"/>
      <c r="F96" s="30" t="s">
        <v>3</v>
      </c>
      <c r="G96" s="30"/>
      <c r="H96" s="30"/>
      <c r="K96" s="30" t="s">
        <v>1</v>
      </c>
      <c r="L96" s="30"/>
      <c r="M96" s="30"/>
      <c r="P96" s="30" t="s">
        <v>0</v>
      </c>
      <c r="Q96" s="30"/>
      <c r="R96" s="30"/>
      <c r="U96" s="32" t="s">
        <v>2</v>
      </c>
      <c r="V96" s="32"/>
      <c r="W96" s="32"/>
      <c r="Z96" s="30" t="s">
        <v>3</v>
      </c>
      <c r="AA96" s="30"/>
      <c r="AB96" s="30"/>
      <c r="AC96" s="17"/>
      <c r="AE96" s="30" t="s">
        <v>1</v>
      </c>
      <c r="AF96" s="30"/>
      <c r="AG96" s="30"/>
      <c r="AH96" s="17"/>
      <c r="AJ96" s="30" t="s">
        <v>0</v>
      </c>
      <c r="AK96" s="30"/>
      <c r="AL96" s="30"/>
      <c r="AO96" s="32" t="s">
        <v>2</v>
      </c>
      <c r="AP96" s="32"/>
      <c r="AQ96" s="32"/>
    </row>
    <row r="97" spans="1:43" x14ac:dyDescent="0.25">
      <c r="B97" s="17"/>
      <c r="C97" s="17"/>
      <c r="D97" s="17"/>
      <c r="E97" s="17"/>
      <c r="F97" s="2" t="s">
        <v>14</v>
      </c>
      <c r="G97" s="2" t="s">
        <v>6</v>
      </c>
      <c r="H97" s="2" t="s">
        <v>15</v>
      </c>
      <c r="J97" s="17"/>
      <c r="K97" s="2" t="s">
        <v>14</v>
      </c>
      <c r="L97" s="2" t="s">
        <v>6</v>
      </c>
      <c r="M97" s="2" t="s">
        <v>15</v>
      </c>
      <c r="O97" s="17"/>
      <c r="P97" s="2" t="s">
        <v>14</v>
      </c>
      <c r="Q97" s="2" t="s">
        <v>6</v>
      </c>
      <c r="R97" s="2" t="s">
        <v>15</v>
      </c>
      <c r="T97" s="17"/>
      <c r="U97" s="18" t="s">
        <v>14</v>
      </c>
      <c r="V97" s="18" t="s">
        <v>6</v>
      </c>
      <c r="W97" s="18" t="s">
        <v>15</v>
      </c>
      <c r="Y97" s="17"/>
      <c r="Z97" s="2" t="s">
        <v>14</v>
      </c>
      <c r="AA97" s="2" t="s">
        <v>6</v>
      </c>
      <c r="AB97" s="2" t="s">
        <v>15</v>
      </c>
      <c r="AD97" s="17"/>
      <c r="AE97" s="2" t="s">
        <v>14</v>
      </c>
      <c r="AF97" s="2" t="s">
        <v>6</v>
      </c>
      <c r="AG97" s="2" t="s">
        <v>15</v>
      </c>
      <c r="AI97" s="17"/>
      <c r="AJ97" s="2" t="s">
        <v>14</v>
      </c>
      <c r="AK97" s="2" t="s">
        <v>6</v>
      </c>
      <c r="AL97" s="2" t="s">
        <v>15</v>
      </c>
      <c r="AN97" s="17"/>
      <c r="AO97" s="18" t="s">
        <v>14</v>
      </c>
      <c r="AP97" s="18" t="s">
        <v>6</v>
      </c>
      <c r="AQ97" s="18" t="s">
        <v>15</v>
      </c>
    </row>
    <row r="98" spans="1:43" ht="15" customHeight="1" x14ac:dyDescent="0.25">
      <c r="A98" s="31" t="s">
        <v>11</v>
      </c>
      <c r="B98" s="13">
        <f>DATE(2025,2,1)+TIME(6,15,0)</f>
        <v>45689.260416666664</v>
      </c>
      <c r="C98" s="16">
        <v>100</v>
      </c>
      <c r="E98" s="13">
        <f>DATE(2025,2,1)+TIME(6,0,0)</f>
        <v>45689.25</v>
      </c>
      <c r="F98" s="15">
        <f>C98</f>
        <v>100</v>
      </c>
      <c r="G98" s="15" t="s">
        <v>16</v>
      </c>
      <c r="H98" s="15" t="s">
        <v>16</v>
      </c>
      <c r="J98" s="13">
        <f>DATE(2025,2,1)+TIME(6,0,0)</f>
        <v>45689.25</v>
      </c>
      <c r="K98" s="15" t="e">
        <f>U98/21600</f>
        <v>#N/A</v>
      </c>
      <c r="L98" s="15" t="s">
        <v>16</v>
      </c>
      <c r="M98" s="15" t="s">
        <v>16</v>
      </c>
      <c r="O98" s="13">
        <f>DATE(2025,2,1)+TIME(6,0,0)</f>
        <v>45689.25</v>
      </c>
      <c r="P98" s="15" t="e">
        <f>U98/3600</f>
        <v>#N/A</v>
      </c>
      <c r="Q98" s="15" t="s">
        <v>16</v>
      </c>
      <c r="R98" s="15" t="s">
        <v>16</v>
      </c>
      <c r="T98" s="13">
        <f>DATE(2025,2,1)+TIME(6,0,0)</f>
        <v>45689.25</v>
      </c>
      <c r="U98" s="20" t="e">
        <f>NA()</f>
        <v>#N/A</v>
      </c>
      <c r="V98" s="20" t="s">
        <v>16</v>
      </c>
      <c r="W98" s="20" t="s">
        <v>16</v>
      </c>
      <c r="Y98" s="13">
        <f>DATE(2025,2,1)+TIME(6,0,0)</f>
        <v>45689.25</v>
      </c>
      <c r="Z98" s="15">
        <f>C98</f>
        <v>100</v>
      </c>
      <c r="AA98" s="15" t="s">
        <v>16</v>
      </c>
      <c r="AB98" s="15" t="s">
        <v>16</v>
      </c>
      <c r="AD98" s="13">
        <f>DATE(2025,2,1)+TIME(6,0,0)</f>
        <v>45689.25</v>
      </c>
      <c r="AE98" s="15" t="e">
        <f>NA()</f>
        <v>#N/A</v>
      </c>
      <c r="AF98" s="15" t="s">
        <v>16</v>
      </c>
      <c r="AG98" s="15" t="s">
        <v>16</v>
      </c>
      <c r="AI98" s="13">
        <f>DATE(2025,2,1)+TIME(6,0,0)</f>
        <v>45689.25</v>
      </c>
      <c r="AJ98" s="15">
        <f>AO98/21600</f>
        <v>4.166666665696539</v>
      </c>
      <c r="AK98" s="15" t="s">
        <v>16</v>
      </c>
      <c r="AL98" s="15" t="s">
        <v>16</v>
      </c>
      <c r="AN98" s="13">
        <f>DATE(2025,2,1)+TIME(6,0,0)</f>
        <v>45689.25</v>
      </c>
      <c r="AO98" s="20">
        <f>Z98*(B98-Y98)*86400</f>
        <v>89999.999979045242</v>
      </c>
      <c r="AP98" s="20" t="s">
        <v>16</v>
      </c>
      <c r="AQ98" s="20" t="s">
        <v>16</v>
      </c>
    </row>
    <row r="99" spans="1:43" x14ac:dyDescent="0.25">
      <c r="A99" s="31"/>
      <c r="B99" s="13">
        <f>B98+1/4</f>
        <v>45689.510416666664</v>
      </c>
      <c r="C99" s="15">
        <f>C98+6</f>
        <v>106</v>
      </c>
      <c r="E99" s="13">
        <f t="shared" ref="E99:E122" si="48">E98+1/24</f>
        <v>45689.291666666664</v>
      </c>
      <c r="F99" s="15">
        <f>$C$71</f>
        <v>106</v>
      </c>
      <c r="G99" s="15">
        <v>106</v>
      </c>
      <c r="H99" s="15">
        <v>106</v>
      </c>
      <c r="J99" s="13">
        <f t="shared" ref="J99:J122" si="49">J98+1/24</f>
        <v>45689.291666666664</v>
      </c>
      <c r="K99" s="15" t="e">
        <f>NA()</f>
        <v>#N/A</v>
      </c>
      <c r="L99" s="15">
        <v>206</v>
      </c>
      <c r="M99" s="15">
        <v>17.416699999999999</v>
      </c>
      <c r="O99" s="13">
        <f t="shared" ref="O99:O122" si="50">O98+1/24</f>
        <v>45689.291666666664</v>
      </c>
      <c r="P99" s="15">
        <f t="shared" ref="P99:P122" si="51">U99/3600</f>
        <v>104.49999999417923</v>
      </c>
      <c r="Q99" s="15">
        <v>102.5714</v>
      </c>
      <c r="R99" s="15">
        <v>104.5</v>
      </c>
      <c r="T99" s="13">
        <f t="shared" ref="T99:T122" si="52">T98+1/24</f>
        <v>45689.291666666664</v>
      </c>
      <c r="U99" s="20">
        <f>F98*(B98-E98)*86400+F99*(E99-B98)*86400</f>
        <v>376199.99997904524</v>
      </c>
      <c r="V99" s="20">
        <v>646200</v>
      </c>
      <c r="W99" s="20">
        <v>376200</v>
      </c>
      <c r="Y99" s="13">
        <f>Y98+1/4</f>
        <v>45689.5</v>
      </c>
      <c r="Z99" s="15">
        <f>C99</f>
        <v>106</v>
      </c>
      <c r="AA99" s="15">
        <v>106</v>
      </c>
      <c r="AB99" s="15">
        <v>106</v>
      </c>
      <c r="AD99" s="13">
        <f>AD98+1/4</f>
        <v>45689.5</v>
      </c>
      <c r="AE99" s="15" t="e">
        <f>NA()</f>
        <v>#N/A</v>
      </c>
      <c r="AF99" s="15">
        <v>206</v>
      </c>
      <c r="AG99" s="15">
        <v>105.75</v>
      </c>
      <c r="AI99" s="13">
        <f>AI98+1/4</f>
        <v>45689.5</v>
      </c>
      <c r="AJ99" s="15">
        <f t="shared" ref="AJ99:AJ102" si="53">AO99/21600</f>
        <v>105.75000000005821</v>
      </c>
      <c r="AK99" s="15">
        <v>102.9362</v>
      </c>
      <c r="AL99" s="15">
        <v>105.75</v>
      </c>
      <c r="AN99" s="13">
        <f>AN98+1/4</f>
        <v>45689.5</v>
      </c>
      <c r="AO99" s="20">
        <f>C98*(B98-Y98)*86400+C99*(Y99-B98)*86400</f>
        <v>2284200.0000012573</v>
      </c>
      <c r="AP99" s="20">
        <v>4354200</v>
      </c>
      <c r="AQ99" s="20">
        <v>2284200</v>
      </c>
    </row>
    <row r="100" spans="1:43" x14ac:dyDescent="0.25">
      <c r="A100" s="31"/>
      <c r="B100" s="13">
        <f t="shared" ref="B100:B102" si="54">B99+1/4</f>
        <v>45689.760416666664</v>
      </c>
      <c r="C100" s="15">
        <f t="shared" ref="C100:C102" si="55">C99+6</f>
        <v>112</v>
      </c>
      <c r="E100" s="13">
        <f t="shared" si="48"/>
        <v>45689.333333333328</v>
      </c>
      <c r="F100" s="15">
        <f t="shared" ref="F100:F104" si="56">$C$71</f>
        <v>106</v>
      </c>
      <c r="G100" s="15">
        <v>106</v>
      </c>
      <c r="H100" s="15">
        <v>106</v>
      </c>
      <c r="J100" s="13">
        <f t="shared" si="49"/>
        <v>45689.333333333328</v>
      </c>
      <c r="K100" s="15">
        <f t="shared" ref="K100:K122" si="57">H100-H99</f>
        <v>0</v>
      </c>
      <c r="L100" s="15">
        <v>106</v>
      </c>
      <c r="M100" s="15">
        <v>17.666699999999999</v>
      </c>
      <c r="O100" s="13">
        <f t="shared" si="50"/>
        <v>45689.333333333328</v>
      </c>
      <c r="P100" s="15">
        <f t="shared" si="51"/>
        <v>105.99999999382999</v>
      </c>
      <c r="Q100" s="15">
        <v>106</v>
      </c>
      <c r="R100" s="15">
        <v>106</v>
      </c>
      <c r="T100" s="13">
        <f t="shared" si="52"/>
        <v>45689.333333333328</v>
      </c>
      <c r="U100" s="20">
        <f>F100*(E100-E99)*86400</f>
        <v>381599.99997778796</v>
      </c>
      <c r="V100" s="20">
        <v>381600</v>
      </c>
      <c r="W100" s="20">
        <v>381600</v>
      </c>
      <c r="Y100" s="13">
        <f t="shared" ref="Y100:Y102" si="58">Y99+1/4</f>
        <v>45689.75</v>
      </c>
      <c r="Z100" s="15">
        <f>C100</f>
        <v>112</v>
      </c>
      <c r="AA100" s="15">
        <v>112</v>
      </c>
      <c r="AB100" s="15">
        <v>112</v>
      </c>
      <c r="AD100" s="13">
        <f t="shared" ref="AD100:AD102" si="59">AD99+1/4</f>
        <v>45689.75</v>
      </c>
      <c r="AE100" s="15">
        <f>AB100-AB99</f>
        <v>6</v>
      </c>
      <c r="AF100" s="15">
        <v>218</v>
      </c>
      <c r="AG100" s="15">
        <v>111.75</v>
      </c>
      <c r="AI100" s="13">
        <f t="shared" ref="AI100:AI102" si="60">AI99+1/4</f>
        <v>45689.75</v>
      </c>
      <c r="AJ100" s="15">
        <f t="shared" si="53"/>
        <v>111.75000000005821</v>
      </c>
      <c r="AK100" s="15">
        <v>111.75</v>
      </c>
      <c r="AL100" s="15">
        <v>111.75</v>
      </c>
      <c r="AN100" s="13">
        <f t="shared" ref="AN100:AN102" si="61">AN99+1/4</f>
        <v>45689.75</v>
      </c>
      <c r="AO100" s="20">
        <f>C99*(B99-Y99)*86400+C100*(Y100-B99)*86400</f>
        <v>2413800.0000012573</v>
      </c>
      <c r="AP100" s="20">
        <v>2413800</v>
      </c>
      <c r="AQ100" s="20">
        <v>2413800</v>
      </c>
    </row>
    <row r="101" spans="1:43" x14ac:dyDescent="0.25">
      <c r="A101" s="31"/>
      <c r="B101" s="13">
        <f t="shared" si="54"/>
        <v>45690.010416666664</v>
      </c>
      <c r="C101" s="15">
        <f t="shared" si="55"/>
        <v>118</v>
      </c>
      <c r="E101" s="13">
        <f t="shared" si="48"/>
        <v>45689.374999999993</v>
      </c>
      <c r="F101" s="15">
        <f t="shared" si="56"/>
        <v>106</v>
      </c>
      <c r="G101" s="15">
        <v>106</v>
      </c>
      <c r="H101" s="15">
        <v>106</v>
      </c>
      <c r="J101" s="13">
        <f t="shared" si="49"/>
        <v>45689.374999999993</v>
      </c>
      <c r="K101" s="15">
        <f t="shared" si="57"/>
        <v>0</v>
      </c>
      <c r="L101" s="15">
        <v>106</v>
      </c>
      <c r="M101" s="15">
        <v>17.666699999999999</v>
      </c>
      <c r="O101" s="13">
        <f t="shared" si="50"/>
        <v>45689.374999999993</v>
      </c>
      <c r="P101" s="15">
        <f t="shared" si="51"/>
        <v>105.99999999382999</v>
      </c>
      <c r="Q101" s="15">
        <v>106</v>
      </c>
      <c r="R101" s="15">
        <v>106</v>
      </c>
      <c r="T101" s="13">
        <f t="shared" si="52"/>
        <v>45689.374999999993</v>
      </c>
      <c r="U101" s="20">
        <f t="shared" ref="U99:U122" si="62">F101*(E101-E100)*86400</f>
        <v>381599.99997778796</v>
      </c>
      <c r="V101" s="20">
        <v>381600</v>
      </c>
      <c r="W101" s="20">
        <v>381600</v>
      </c>
      <c r="Y101" s="13">
        <f t="shared" si="58"/>
        <v>45690</v>
      </c>
      <c r="Z101" s="15">
        <f>C101</f>
        <v>118</v>
      </c>
      <c r="AA101" s="15">
        <v>118</v>
      </c>
      <c r="AB101" s="15">
        <v>118</v>
      </c>
      <c r="AD101" s="13">
        <f t="shared" si="59"/>
        <v>45690</v>
      </c>
      <c r="AE101" s="15">
        <f>AB101-AB100</f>
        <v>6</v>
      </c>
      <c r="AF101" s="15">
        <v>230</v>
      </c>
      <c r="AG101" s="15">
        <v>117.75</v>
      </c>
      <c r="AI101" s="13">
        <f t="shared" si="60"/>
        <v>45690</v>
      </c>
      <c r="AJ101" s="15">
        <f t="shared" si="53"/>
        <v>117.75000000005821</v>
      </c>
      <c r="AK101" s="15">
        <v>117.75</v>
      </c>
      <c r="AL101" s="15">
        <v>117.75</v>
      </c>
      <c r="AN101" s="13">
        <f t="shared" si="61"/>
        <v>45690</v>
      </c>
      <c r="AO101" s="20">
        <f>C100*(B100-Y100)*86400+C101*(Y101-B100)*86400</f>
        <v>2543400.0000012573</v>
      </c>
      <c r="AP101" s="20">
        <v>2543400</v>
      </c>
      <c r="AQ101" s="20">
        <v>2543400</v>
      </c>
    </row>
    <row r="102" spans="1:43" x14ac:dyDescent="0.25">
      <c r="A102" s="31"/>
      <c r="B102" s="13">
        <f t="shared" si="54"/>
        <v>45690.260416666664</v>
      </c>
      <c r="C102" s="15">
        <f t="shared" si="55"/>
        <v>124</v>
      </c>
      <c r="E102" s="13">
        <f t="shared" si="48"/>
        <v>45689.416666666657</v>
      </c>
      <c r="F102" s="15">
        <f t="shared" si="56"/>
        <v>106</v>
      </c>
      <c r="G102" s="15">
        <v>106</v>
      </c>
      <c r="H102" s="15">
        <v>106</v>
      </c>
      <c r="J102" s="13">
        <f t="shared" si="49"/>
        <v>45689.416666666657</v>
      </c>
      <c r="K102" s="15">
        <f t="shared" si="57"/>
        <v>0</v>
      </c>
      <c r="L102" s="15">
        <v>106</v>
      </c>
      <c r="M102" s="15">
        <v>17.666699999999999</v>
      </c>
      <c r="O102" s="13">
        <f t="shared" si="50"/>
        <v>45689.416666666657</v>
      </c>
      <c r="P102" s="15">
        <f t="shared" si="51"/>
        <v>105.99999999382999</v>
      </c>
      <c r="Q102" s="15">
        <v>106</v>
      </c>
      <c r="R102" s="15">
        <v>106</v>
      </c>
      <c r="T102" s="13">
        <f t="shared" si="52"/>
        <v>45689.416666666657</v>
      </c>
      <c r="U102" s="20">
        <f t="shared" si="62"/>
        <v>381599.99997778796</v>
      </c>
      <c r="V102" s="20">
        <v>381600</v>
      </c>
      <c r="W102" s="20">
        <v>381600</v>
      </c>
      <c r="Y102" s="13">
        <f t="shared" si="58"/>
        <v>45690.25</v>
      </c>
      <c r="Z102" s="15">
        <f>C102</f>
        <v>124</v>
      </c>
      <c r="AA102" s="15">
        <v>124</v>
      </c>
      <c r="AB102" s="15">
        <v>124</v>
      </c>
      <c r="AD102" s="13">
        <f t="shared" si="59"/>
        <v>45690.25</v>
      </c>
      <c r="AE102" s="15">
        <f>AB102-AB101</f>
        <v>6</v>
      </c>
      <c r="AF102" s="15">
        <v>242</v>
      </c>
      <c r="AG102" s="15">
        <v>123.75</v>
      </c>
      <c r="AI102" s="13">
        <f t="shared" si="60"/>
        <v>45690.25</v>
      </c>
      <c r="AJ102" s="15">
        <f t="shared" si="53"/>
        <v>123.75000000005821</v>
      </c>
      <c r="AK102" s="15">
        <v>123.75</v>
      </c>
      <c r="AL102" s="15">
        <v>123.75</v>
      </c>
      <c r="AN102" s="13">
        <f t="shared" si="61"/>
        <v>45690.25</v>
      </c>
      <c r="AO102" s="20">
        <f>C101*(B101-Y101)*86400+C102*(Y102-B101)*86400</f>
        <v>2673000.0000012573</v>
      </c>
      <c r="AP102" s="20">
        <v>2673000</v>
      </c>
      <c r="AQ102" s="20">
        <v>2673000</v>
      </c>
    </row>
    <row r="103" spans="1:43" x14ac:dyDescent="0.25">
      <c r="A103" s="31"/>
      <c r="E103" s="13">
        <f t="shared" si="48"/>
        <v>45689.458333333321</v>
      </c>
      <c r="F103" s="15">
        <f t="shared" si="56"/>
        <v>106</v>
      </c>
      <c r="G103" s="15">
        <v>106</v>
      </c>
      <c r="H103" s="15">
        <v>106</v>
      </c>
      <c r="J103" s="13">
        <f t="shared" si="49"/>
        <v>45689.458333333321</v>
      </c>
      <c r="K103" s="15">
        <f t="shared" si="57"/>
        <v>0</v>
      </c>
      <c r="L103" s="15">
        <v>106</v>
      </c>
      <c r="M103" s="15">
        <v>17.666699999999999</v>
      </c>
      <c r="O103" s="13">
        <f t="shared" si="50"/>
        <v>45689.458333333321</v>
      </c>
      <c r="P103" s="15">
        <f t="shared" si="51"/>
        <v>105.99999999382999</v>
      </c>
      <c r="Q103" s="15">
        <v>106</v>
      </c>
      <c r="R103" s="15">
        <v>106</v>
      </c>
      <c r="T103" s="13">
        <f t="shared" si="52"/>
        <v>45689.458333333321</v>
      </c>
      <c r="U103" s="20">
        <f t="shared" si="62"/>
        <v>381599.99997778796</v>
      </c>
      <c r="V103" s="20">
        <v>381600</v>
      </c>
      <c r="W103" s="20">
        <v>381600</v>
      </c>
    </row>
    <row r="104" spans="1:43" x14ac:dyDescent="0.25">
      <c r="A104" s="31"/>
      <c r="E104" s="13">
        <f t="shared" si="48"/>
        <v>45689.499999999985</v>
      </c>
      <c r="F104" s="15">
        <f t="shared" si="56"/>
        <v>106</v>
      </c>
      <c r="G104" s="15">
        <v>106</v>
      </c>
      <c r="H104" s="15">
        <v>106</v>
      </c>
      <c r="J104" s="13">
        <f t="shared" si="49"/>
        <v>45689.499999999985</v>
      </c>
      <c r="K104" s="15">
        <f t="shared" si="57"/>
        <v>0</v>
      </c>
      <c r="L104" s="15">
        <v>106</v>
      </c>
      <c r="M104" s="15">
        <v>17.666699999999999</v>
      </c>
      <c r="O104" s="13">
        <f t="shared" si="50"/>
        <v>45689.499999999985</v>
      </c>
      <c r="P104" s="15">
        <f t="shared" si="51"/>
        <v>105.99999999382999</v>
      </c>
      <c r="Q104" s="15">
        <v>106</v>
      </c>
      <c r="R104" s="15">
        <v>106</v>
      </c>
      <c r="T104" s="13">
        <f t="shared" si="52"/>
        <v>45689.499999999985</v>
      </c>
      <c r="U104" s="20">
        <f t="shared" si="62"/>
        <v>381599.99997778796</v>
      </c>
      <c r="V104" s="20">
        <v>381600</v>
      </c>
      <c r="W104" s="20">
        <v>381600</v>
      </c>
    </row>
    <row r="105" spans="1:43" x14ac:dyDescent="0.25">
      <c r="A105" s="31"/>
      <c r="E105" s="13">
        <f t="shared" si="48"/>
        <v>45689.54166666665</v>
      </c>
      <c r="F105" s="15">
        <f>$C$72</f>
        <v>112</v>
      </c>
      <c r="G105" s="15">
        <v>112</v>
      </c>
      <c r="H105" s="15">
        <v>112</v>
      </c>
      <c r="J105" s="13">
        <f t="shared" si="49"/>
        <v>45689.54166666665</v>
      </c>
      <c r="K105" s="15">
        <f t="shared" si="57"/>
        <v>6</v>
      </c>
      <c r="L105" s="15">
        <v>218</v>
      </c>
      <c r="M105" s="15">
        <v>18.416699999999999</v>
      </c>
      <c r="O105" s="13">
        <f t="shared" si="50"/>
        <v>45689.54166666665</v>
      </c>
      <c r="P105" s="15">
        <f t="shared" si="51"/>
        <v>110.49999999173451</v>
      </c>
      <c r="Q105" s="15">
        <v>110.5</v>
      </c>
      <c r="R105" s="15">
        <v>110.5</v>
      </c>
      <c r="T105" s="13">
        <f t="shared" si="52"/>
        <v>45689.54166666665</v>
      </c>
      <c r="U105" s="20">
        <f>F104*(B99-E104)*86400+F105*(E105-B99)*86400</f>
        <v>397799.99997024424</v>
      </c>
      <c r="V105" s="20">
        <v>397800</v>
      </c>
      <c r="W105" s="20">
        <v>397800</v>
      </c>
    </row>
    <row r="106" spans="1:43" x14ac:dyDescent="0.25">
      <c r="A106" s="31"/>
      <c r="E106" s="13">
        <f t="shared" si="48"/>
        <v>45689.583333333314</v>
      </c>
      <c r="F106" s="15">
        <f t="shared" ref="F106:F110" si="63">$C$72</f>
        <v>112</v>
      </c>
      <c r="G106" s="15">
        <v>112</v>
      </c>
      <c r="H106" s="15">
        <v>112</v>
      </c>
      <c r="J106" s="13">
        <f t="shared" si="49"/>
        <v>45689.583333333314</v>
      </c>
      <c r="K106" s="15">
        <f t="shared" si="57"/>
        <v>0</v>
      </c>
      <c r="L106" s="15">
        <v>112</v>
      </c>
      <c r="M106" s="15">
        <v>18.666699999999999</v>
      </c>
      <c r="O106" s="13">
        <f t="shared" si="50"/>
        <v>45689.583333333314</v>
      </c>
      <c r="P106" s="15">
        <f t="shared" si="51"/>
        <v>111.99999999348074</v>
      </c>
      <c r="Q106" s="15">
        <v>112</v>
      </c>
      <c r="R106" s="15">
        <v>112</v>
      </c>
      <c r="T106" s="13">
        <f t="shared" si="52"/>
        <v>45689.583333333314</v>
      </c>
      <c r="U106" s="20">
        <f t="shared" si="62"/>
        <v>403199.99997653067</v>
      </c>
      <c r="V106" s="20">
        <v>403200</v>
      </c>
      <c r="W106" s="20">
        <v>403200</v>
      </c>
    </row>
    <row r="107" spans="1:43" x14ac:dyDescent="0.25">
      <c r="A107" s="31"/>
      <c r="E107" s="13">
        <f t="shared" si="48"/>
        <v>45689.624999999978</v>
      </c>
      <c r="F107" s="15">
        <f t="shared" si="63"/>
        <v>112</v>
      </c>
      <c r="G107" s="15">
        <v>112</v>
      </c>
      <c r="H107" s="15">
        <v>112</v>
      </c>
      <c r="J107" s="13">
        <f t="shared" si="49"/>
        <v>45689.624999999978</v>
      </c>
      <c r="K107" s="15">
        <f t="shared" si="57"/>
        <v>0</v>
      </c>
      <c r="L107" s="15">
        <v>112</v>
      </c>
      <c r="M107" s="15">
        <v>18.666699999999999</v>
      </c>
      <c r="O107" s="13">
        <f t="shared" si="50"/>
        <v>45689.624999999978</v>
      </c>
      <c r="P107" s="15">
        <f t="shared" si="51"/>
        <v>111.99999999348074</v>
      </c>
      <c r="Q107" s="15">
        <v>112</v>
      </c>
      <c r="R107" s="15">
        <v>112</v>
      </c>
      <c r="T107" s="13">
        <f t="shared" si="52"/>
        <v>45689.624999999978</v>
      </c>
      <c r="U107" s="20">
        <f t="shared" si="62"/>
        <v>403199.99997653067</v>
      </c>
      <c r="V107" s="20">
        <v>403200</v>
      </c>
      <c r="W107" s="20">
        <v>403200</v>
      </c>
    </row>
    <row r="108" spans="1:43" x14ac:dyDescent="0.25">
      <c r="A108" s="31"/>
      <c r="E108" s="13">
        <f t="shared" si="48"/>
        <v>45689.666666666642</v>
      </c>
      <c r="F108" s="15">
        <f t="shared" si="63"/>
        <v>112</v>
      </c>
      <c r="G108" s="15">
        <v>112</v>
      </c>
      <c r="H108" s="15">
        <v>112</v>
      </c>
      <c r="J108" s="13">
        <f t="shared" si="49"/>
        <v>45689.666666666642</v>
      </c>
      <c r="K108" s="15">
        <f t="shared" si="57"/>
        <v>0</v>
      </c>
      <c r="L108" s="15">
        <v>112</v>
      </c>
      <c r="M108" s="15">
        <v>18.666699999999999</v>
      </c>
      <c r="O108" s="13">
        <f t="shared" si="50"/>
        <v>45689.666666666642</v>
      </c>
      <c r="P108" s="15">
        <f t="shared" si="51"/>
        <v>111.99999999348074</v>
      </c>
      <c r="Q108" s="15">
        <v>112</v>
      </c>
      <c r="R108" s="15">
        <v>112</v>
      </c>
      <c r="T108" s="13">
        <f t="shared" si="52"/>
        <v>45689.666666666642</v>
      </c>
      <c r="U108" s="20">
        <f t="shared" si="62"/>
        <v>403199.99997653067</v>
      </c>
      <c r="V108" s="20">
        <v>403200</v>
      </c>
      <c r="W108" s="20">
        <v>403200</v>
      </c>
    </row>
    <row r="109" spans="1:43" x14ac:dyDescent="0.25">
      <c r="A109" s="31"/>
      <c r="E109" s="13">
        <f t="shared" si="48"/>
        <v>45689.708333333307</v>
      </c>
      <c r="F109" s="15">
        <f t="shared" si="63"/>
        <v>112</v>
      </c>
      <c r="G109" s="15">
        <v>112</v>
      </c>
      <c r="H109" s="15">
        <v>112</v>
      </c>
      <c r="J109" s="13">
        <f t="shared" si="49"/>
        <v>45689.708333333307</v>
      </c>
      <c r="K109" s="15">
        <f t="shared" si="57"/>
        <v>0</v>
      </c>
      <c r="L109" s="15">
        <v>112</v>
      </c>
      <c r="M109" s="15">
        <v>18.666699999999999</v>
      </c>
      <c r="O109" s="13">
        <f t="shared" si="50"/>
        <v>45689.708333333307</v>
      </c>
      <c r="P109" s="15">
        <f t="shared" si="51"/>
        <v>111.99999999348074</v>
      </c>
      <c r="Q109" s="15">
        <v>112</v>
      </c>
      <c r="R109" s="15">
        <v>112</v>
      </c>
      <c r="T109" s="13">
        <f t="shared" si="52"/>
        <v>45689.708333333307</v>
      </c>
      <c r="U109" s="20">
        <f t="shared" si="62"/>
        <v>403199.99997653067</v>
      </c>
      <c r="V109" s="20">
        <v>403200</v>
      </c>
      <c r="W109" s="20">
        <v>403200</v>
      </c>
    </row>
    <row r="110" spans="1:43" x14ac:dyDescent="0.25">
      <c r="A110" s="31"/>
      <c r="E110" s="13">
        <f t="shared" si="48"/>
        <v>45689.749999999971</v>
      </c>
      <c r="F110" s="15">
        <f t="shared" si="63"/>
        <v>112</v>
      </c>
      <c r="G110" s="15">
        <v>112</v>
      </c>
      <c r="H110" s="15">
        <v>112</v>
      </c>
      <c r="J110" s="13">
        <f t="shared" si="49"/>
        <v>45689.749999999971</v>
      </c>
      <c r="K110" s="15">
        <f t="shared" si="57"/>
        <v>0</v>
      </c>
      <c r="L110" s="15">
        <v>112</v>
      </c>
      <c r="M110" s="15">
        <v>18.666699999999999</v>
      </c>
      <c r="O110" s="13">
        <f t="shared" si="50"/>
        <v>45689.749999999971</v>
      </c>
      <c r="P110" s="15">
        <f t="shared" si="51"/>
        <v>111.99999999348074</v>
      </c>
      <c r="Q110" s="15">
        <v>112</v>
      </c>
      <c r="R110" s="15">
        <v>112</v>
      </c>
      <c r="T110" s="13">
        <f t="shared" si="52"/>
        <v>45689.749999999971</v>
      </c>
      <c r="U110" s="20">
        <f t="shared" si="62"/>
        <v>403199.99997653067</v>
      </c>
      <c r="V110" s="20">
        <v>403200</v>
      </c>
      <c r="W110" s="20">
        <v>403200</v>
      </c>
    </row>
    <row r="111" spans="1:43" x14ac:dyDescent="0.25">
      <c r="A111" s="31"/>
      <c r="E111" s="13">
        <f t="shared" si="48"/>
        <v>45689.791666666635</v>
      </c>
      <c r="F111" s="15">
        <f>$C$73</f>
        <v>118</v>
      </c>
      <c r="G111" s="15">
        <v>118</v>
      </c>
      <c r="H111" s="15">
        <v>118</v>
      </c>
      <c r="J111" s="13">
        <f t="shared" si="49"/>
        <v>45689.791666666635</v>
      </c>
      <c r="K111" s="15">
        <f t="shared" si="57"/>
        <v>6</v>
      </c>
      <c r="L111" s="15">
        <v>230</v>
      </c>
      <c r="M111" s="15">
        <v>19.416699999999999</v>
      </c>
      <c r="O111" s="13">
        <f t="shared" si="50"/>
        <v>45689.791666666635</v>
      </c>
      <c r="P111" s="15">
        <f t="shared" si="51"/>
        <v>116.49999998928979</v>
      </c>
      <c r="Q111" s="15">
        <v>116.5</v>
      </c>
      <c r="R111" s="15">
        <v>116.5</v>
      </c>
      <c r="T111" s="13">
        <f t="shared" si="52"/>
        <v>45689.791666666635</v>
      </c>
      <c r="U111" s="20">
        <f>F110*(B100-E110)*86400+F111*(E111-B100)*86400</f>
        <v>419399.99996144325</v>
      </c>
      <c r="V111" s="20">
        <v>419400</v>
      </c>
      <c r="W111" s="20">
        <v>419400</v>
      </c>
    </row>
    <row r="112" spans="1:43" x14ac:dyDescent="0.25">
      <c r="A112" s="31"/>
      <c r="E112" s="13">
        <f t="shared" si="48"/>
        <v>45689.833333333299</v>
      </c>
      <c r="F112" s="15">
        <f t="shared" ref="F112:F116" si="64">$C$73</f>
        <v>118</v>
      </c>
      <c r="G112" s="15">
        <v>118</v>
      </c>
      <c r="H112" s="15">
        <v>118</v>
      </c>
      <c r="J112" s="13">
        <f t="shared" si="49"/>
        <v>45689.833333333299</v>
      </c>
      <c r="K112" s="15">
        <f t="shared" si="57"/>
        <v>0</v>
      </c>
      <c r="L112" s="15">
        <v>118</v>
      </c>
      <c r="M112" s="15">
        <v>19.666699999999999</v>
      </c>
      <c r="O112" s="13">
        <f t="shared" si="50"/>
        <v>45689.833333333299</v>
      </c>
      <c r="P112" s="15">
        <f t="shared" si="51"/>
        <v>117.9999999931315</v>
      </c>
      <c r="Q112" s="15">
        <v>118</v>
      </c>
      <c r="R112" s="15">
        <v>118</v>
      </c>
      <c r="T112" s="13">
        <f t="shared" si="52"/>
        <v>45689.833333333299</v>
      </c>
      <c r="U112" s="20">
        <f t="shared" si="62"/>
        <v>424799.99997527339</v>
      </c>
      <c r="V112" s="20">
        <v>424800</v>
      </c>
      <c r="W112" s="20">
        <v>424800</v>
      </c>
    </row>
    <row r="113" spans="1:23" x14ac:dyDescent="0.25">
      <c r="A113" s="31"/>
      <c r="E113" s="13">
        <f t="shared" si="48"/>
        <v>45689.874999999964</v>
      </c>
      <c r="F113" s="15">
        <f t="shared" si="64"/>
        <v>118</v>
      </c>
      <c r="G113" s="15">
        <v>118</v>
      </c>
      <c r="H113" s="15">
        <v>118</v>
      </c>
      <c r="J113" s="13">
        <f t="shared" si="49"/>
        <v>45689.874999999964</v>
      </c>
      <c r="K113" s="15">
        <f t="shared" si="57"/>
        <v>0</v>
      </c>
      <c r="L113" s="15">
        <v>118</v>
      </c>
      <c r="M113" s="15">
        <v>19.666699999999999</v>
      </c>
      <c r="O113" s="13">
        <f t="shared" si="50"/>
        <v>45689.874999999964</v>
      </c>
      <c r="P113" s="15">
        <f t="shared" si="51"/>
        <v>117.9999999931315</v>
      </c>
      <c r="Q113" s="15">
        <v>118</v>
      </c>
      <c r="R113" s="15">
        <v>118</v>
      </c>
      <c r="T113" s="13">
        <f t="shared" si="52"/>
        <v>45689.874999999964</v>
      </c>
      <c r="U113" s="20">
        <f t="shared" si="62"/>
        <v>424799.99997527339</v>
      </c>
      <c r="V113" s="20">
        <v>424800</v>
      </c>
      <c r="W113" s="20">
        <v>424800</v>
      </c>
    </row>
    <row r="114" spans="1:23" x14ac:dyDescent="0.25">
      <c r="A114" s="31"/>
      <c r="E114" s="13">
        <f t="shared" si="48"/>
        <v>45689.916666666628</v>
      </c>
      <c r="F114" s="15">
        <f t="shared" si="64"/>
        <v>118</v>
      </c>
      <c r="G114" s="15">
        <v>118</v>
      </c>
      <c r="H114" s="15">
        <v>118</v>
      </c>
      <c r="J114" s="13">
        <f t="shared" si="49"/>
        <v>45689.916666666628</v>
      </c>
      <c r="K114" s="15">
        <f t="shared" si="57"/>
        <v>0</v>
      </c>
      <c r="L114" s="15">
        <v>118</v>
      </c>
      <c r="M114" s="15">
        <v>19.666699999999999</v>
      </c>
      <c r="O114" s="13">
        <f t="shared" si="50"/>
        <v>45689.916666666628</v>
      </c>
      <c r="P114" s="15">
        <f t="shared" si="51"/>
        <v>117.9999999931315</v>
      </c>
      <c r="Q114" s="15">
        <v>118</v>
      </c>
      <c r="R114" s="15">
        <v>118</v>
      </c>
      <c r="T114" s="13">
        <f t="shared" si="52"/>
        <v>45689.916666666628</v>
      </c>
      <c r="U114" s="20">
        <f t="shared" si="62"/>
        <v>424799.99997527339</v>
      </c>
      <c r="V114" s="20">
        <v>424800</v>
      </c>
      <c r="W114" s="20">
        <v>424800</v>
      </c>
    </row>
    <row r="115" spans="1:23" x14ac:dyDescent="0.25">
      <c r="A115" s="31"/>
      <c r="E115" s="13">
        <f t="shared" si="48"/>
        <v>45689.958333333292</v>
      </c>
      <c r="F115" s="15">
        <f t="shared" si="64"/>
        <v>118</v>
      </c>
      <c r="G115" s="15">
        <v>118</v>
      </c>
      <c r="H115" s="15">
        <v>118</v>
      </c>
      <c r="J115" s="13">
        <f t="shared" si="49"/>
        <v>45689.958333333292</v>
      </c>
      <c r="K115" s="15">
        <f t="shared" si="57"/>
        <v>0</v>
      </c>
      <c r="L115" s="15">
        <v>118</v>
      </c>
      <c r="M115" s="15">
        <v>19.666699999999999</v>
      </c>
      <c r="O115" s="13">
        <f t="shared" si="50"/>
        <v>45689.958333333292</v>
      </c>
      <c r="P115" s="15">
        <f t="shared" si="51"/>
        <v>117.9999999931315</v>
      </c>
      <c r="Q115" s="15">
        <v>118</v>
      </c>
      <c r="R115" s="15">
        <v>118</v>
      </c>
      <c r="T115" s="13">
        <f t="shared" si="52"/>
        <v>45689.958333333292</v>
      </c>
      <c r="U115" s="20">
        <f t="shared" si="62"/>
        <v>424799.99997527339</v>
      </c>
      <c r="V115" s="20">
        <v>424800</v>
      </c>
      <c r="W115" s="20">
        <v>424800</v>
      </c>
    </row>
    <row r="116" spans="1:23" x14ac:dyDescent="0.25">
      <c r="A116" s="31"/>
      <c r="E116" s="13">
        <f t="shared" si="48"/>
        <v>45689.999999999956</v>
      </c>
      <c r="F116" s="15">
        <f t="shared" si="64"/>
        <v>118</v>
      </c>
      <c r="G116" s="15">
        <v>118</v>
      </c>
      <c r="H116" s="15">
        <v>118</v>
      </c>
      <c r="J116" s="13">
        <f t="shared" si="49"/>
        <v>45689.999999999956</v>
      </c>
      <c r="K116" s="15">
        <f t="shared" si="57"/>
        <v>0</v>
      </c>
      <c r="L116" s="15">
        <v>118</v>
      </c>
      <c r="M116" s="15">
        <v>19.666699999999999</v>
      </c>
      <c r="O116" s="13">
        <f t="shared" si="50"/>
        <v>45689.999999999956</v>
      </c>
      <c r="P116" s="15">
        <f t="shared" si="51"/>
        <v>117.9999999931315</v>
      </c>
      <c r="Q116" s="15">
        <v>118</v>
      </c>
      <c r="R116" s="15">
        <v>118</v>
      </c>
      <c r="T116" s="13">
        <f t="shared" si="52"/>
        <v>45689.999999999956</v>
      </c>
      <c r="U116" s="20">
        <f t="shared" si="62"/>
        <v>424799.99997527339</v>
      </c>
      <c r="V116" s="20">
        <v>424800</v>
      </c>
      <c r="W116" s="20">
        <v>424800</v>
      </c>
    </row>
    <row r="117" spans="1:23" x14ac:dyDescent="0.25">
      <c r="A117" s="31"/>
      <c r="E117" s="13">
        <f t="shared" si="48"/>
        <v>45690.041666666621</v>
      </c>
      <c r="F117" s="15">
        <f>$C$74</f>
        <v>124</v>
      </c>
      <c r="G117" s="15">
        <v>124</v>
      </c>
      <c r="H117" s="15">
        <v>124</v>
      </c>
      <c r="J117" s="13">
        <f t="shared" si="49"/>
        <v>45690.041666666621</v>
      </c>
      <c r="K117" s="15">
        <f t="shared" si="57"/>
        <v>6</v>
      </c>
      <c r="L117" s="15">
        <v>242</v>
      </c>
      <c r="M117" s="15">
        <v>20.416699999999999</v>
      </c>
      <c r="O117" s="13">
        <f t="shared" si="50"/>
        <v>45690.041666666621</v>
      </c>
      <c r="P117" s="15">
        <f t="shared" si="51"/>
        <v>122.49999998684507</v>
      </c>
      <c r="Q117" s="15">
        <v>122.5</v>
      </c>
      <c r="R117" s="15">
        <v>122.5</v>
      </c>
      <c r="T117" s="13">
        <f t="shared" si="52"/>
        <v>45690.041666666621</v>
      </c>
      <c r="U117" s="20">
        <f>F116*(B101-E116)*86400+F117*(E117-B101)*86400</f>
        <v>440999.99995264225</v>
      </c>
      <c r="V117" s="20">
        <v>441000</v>
      </c>
      <c r="W117" s="20">
        <v>441000</v>
      </c>
    </row>
    <row r="118" spans="1:23" x14ac:dyDescent="0.25">
      <c r="A118" s="31"/>
      <c r="E118" s="13">
        <f t="shared" si="48"/>
        <v>45690.083333333285</v>
      </c>
      <c r="F118" s="15">
        <f t="shared" ref="F118:F122" si="65">$C$74</f>
        <v>124</v>
      </c>
      <c r="G118" s="15">
        <v>124</v>
      </c>
      <c r="H118" s="15">
        <v>124</v>
      </c>
      <c r="J118" s="13">
        <f t="shared" si="49"/>
        <v>45690.083333333285</v>
      </c>
      <c r="K118" s="15">
        <f t="shared" si="57"/>
        <v>0</v>
      </c>
      <c r="L118" s="15">
        <v>124</v>
      </c>
      <c r="M118" s="15">
        <v>20.666699999999999</v>
      </c>
      <c r="O118" s="13">
        <f t="shared" si="50"/>
        <v>45690.083333333285</v>
      </c>
      <c r="P118" s="15">
        <f t="shared" si="51"/>
        <v>123.99999999278225</v>
      </c>
      <c r="Q118" s="15">
        <v>124</v>
      </c>
      <c r="R118" s="15">
        <v>124</v>
      </c>
      <c r="T118" s="13">
        <f t="shared" si="52"/>
        <v>45690.083333333285</v>
      </c>
      <c r="U118" s="20">
        <f t="shared" si="62"/>
        <v>446399.9999740161</v>
      </c>
      <c r="V118" s="20">
        <v>446400</v>
      </c>
      <c r="W118" s="20">
        <v>446400</v>
      </c>
    </row>
    <row r="119" spans="1:23" x14ac:dyDescent="0.25">
      <c r="A119" s="31"/>
      <c r="E119" s="13">
        <f t="shared" si="48"/>
        <v>45690.124999999949</v>
      </c>
      <c r="F119" s="15">
        <f t="shared" si="65"/>
        <v>124</v>
      </c>
      <c r="G119" s="15">
        <v>124</v>
      </c>
      <c r="H119" s="15">
        <v>124</v>
      </c>
      <c r="J119" s="13">
        <f t="shared" si="49"/>
        <v>45690.124999999949</v>
      </c>
      <c r="K119" s="15">
        <f t="shared" si="57"/>
        <v>0</v>
      </c>
      <c r="L119" s="15">
        <v>124</v>
      </c>
      <c r="M119" s="15">
        <v>20.666699999999999</v>
      </c>
      <c r="O119" s="13">
        <f t="shared" si="50"/>
        <v>45690.124999999949</v>
      </c>
      <c r="P119" s="15">
        <f t="shared" si="51"/>
        <v>123.99999999278225</v>
      </c>
      <c r="Q119" s="15">
        <v>124</v>
      </c>
      <c r="R119" s="15">
        <v>124</v>
      </c>
      <c r="T119" s="13">
        <f t="shared" si="52"/>
        <v>45690.124999999949</v>
      </c>
      <c r="U119" s="20">
        <f t="shared" si="62"/>
        <v>446399.9999740161</v>
      </c>
      <c r="V119" s="20">
        <v>446400</v>
      </c>
      <c r="W119" s="20">
        <v>446400</v>
      </c>
    </row>
    <row r="120" spans="1:23" x14ac:dyDescent="0.25">
      <c r="A120" s="31"/>
      <c r="E120" s="13">
        <f t="shared" si="48"/>
        <v>45690.166666666613</v>
      </c>
      <c r="F120" s="15">
        <f t="shared" si="65"/>
        <v>124</v>
      </c>
      <c r="G120" s="15">
        <v>124</v>
      </c>
      <c r="H120" s="15">
        <v>124</v>
      </c>
      <c r="J120" s="13">
        <f t="shared" si="49"/>
        <v>45690.166666666613</v>
      </c>
      <c r="K120" s="15">
        <f t="shared" si="57"/>
        <v>0</v>
      </c>
      <c r="L120" s="15">
        <v>124</v>
      </c>
      <c r="M120" s="15">
        <v>20.666699999999999</v>
      </c>
      <c r="O120" s="13">
        <f t="shared" si="50"/>
        <v>45690.166666666613</v>
      </c>
      <c r="P120" s="15">
        <f t="shared" si="51"/>
        <v>123.99999999278225</v>
      </c>
      <c r="Q120" s="15">
        <v>124</v>
      </c>
      <c r="R120" s="15">
        <v>124</v>
      </c>
      <c r="T120" s="13">
        <f t="shared" si="52"/>
        <v>45690.166666666613</v>
      </c>
      <c r="U120" s="20">
        <f t="shared" si="62"/>
        <v>446399.9999740161</v>
      </c>
      <c r="V120" s="20">
        <v>446400</v>
      </c>
      <c r="W120" s="20">
        <v>446400</v>
      </c>
    </row>
    <row r="121" spans="1:23" x14ac:dyDescent="0.25">
      <c r="A121" s="31"/>
      <c r="E121" s="13">
        <f t="shared" si="48"/>
        <v>45690.208333333278</v>
      </c>
      <c r="F121" s="15">
        <f t="shared" si="65"/>
        <v>124</v>
      </c>
      <c r="G121" s="15">
        <v>124</v>
      </c>
      <c r="H121" s="15">
        <v>124</v>
      </c>
      <c r="J121" s="13">
        <f t="shared" si="49"/>
        <v>45690.208333333278</v>
      </c>
      <c r="K121" s="15">
        <f t="shared" si="57"/>
        <v>0</v>
      </c>
      <c r="L121" s="15">
        <v>124</v>
      </c>
      <c r="M121" s="15">
        <v>20.666699999999999</v>
      </c>
      <c r="O121" s="13">
        <f t="shared" si="50"/>
        <v>45690.208333333278</v>
      </c>
      <c r="P121" s="15">
        <f t="shared" si="51"/>
        <v>123.99999999278225</v>
      </c>
      <c r="Q121" s="15">
        <v>124</v>
      </c>
      <c r="R121" s="15">
        <v>124</v>
      </c>
      <c r="T121" s="13">
        <f t="shared" si="52"/>
        <v>45690.208333333278</v>
      </c>
      <c r="U121" s="20">
        <f t="shared" si="62"/>
        <v>446399.9999740161</v>
      </c>
      <c r="V121" s="20">
        <v>446400</v>
      </c>
      <c r="W121" s="20">
        <v>446400</v>
      </c>
    </row>
    <row r="122" spans="1:23" x14ac:dyDescent="0.25">
      <c r="A122" s="31"/>
      <c r="E122" s="13">
        <f t="shared" si="48"/>
        <v>45690.249999999942</v>
      </c>
      <c r="F122" s="15">
        <f t="shared" si="65"/>
        <v>124</v>
      </c>
      <c r="G122" s="15">
        <v>124</v>
      </c>
      <c r="H122" s="15">
        <v>124</v>
      </c>
      <c r="J122" s="13">
        <f t="shared" si="49"/>
        <v>45690.249999999942</v>
      </c>
      <c r="K122" s="15">
        <f t="shared" si="57"/>
        <v>0</v>
      </c>
      <c r="L122" s="15">
        <v>124</v>
      </c>
      <c r="M122" s="15">
        <v>20.666699999999999</v>
      </c>
      <c r="O122" s="13">
        <f t="shared" si="50"/>
        <v>45690.249999999942</v>
      </c>
      <c r="P122" s="15">
        <f t="shared" si="51"/>
        <v>123.99999999278225</v>
      </c>
      <c r="Q122" s="15">
        <v>124</v>
      </c>
      <c r="R122" s="15">
        <v>124</v>
      </c>
      <c r="T122" s="13">
        <f t="shared" si="52"/>
        <v>45690.249999999942</v>
      </c>
      <c r="U122" s="20">
        <f t="shared" si="62"/>
        <v>446399.9999740161</v>
      </c>
      <c r="V122" s="20">
        <v>446400</v>
      </c>
      <c r="W122" s="20">
        <v>446400</v>
      </c>
    </row>
    <row r="123" spans="1:23" x14ac:dyDescent="0.25">
      <c r="A123" s="31"/>
    </row>
  </sheetData>
  <mergeCells count="48">
    <mergeCell ref="A98:A123"/>
    <mergeCell ref="A71:A94"/>
    <mergeCell ref="B96:C96"/>
    <mergeCell ref="F96:H96"/>
    <mergeCell ref="E95:W95"/>
    <mergeCell ref="A4:A33"/>
    <mergeCell ref="B35:C35"/>
    <mergeCell ref="A37:A66"/>
    <mergeCell ref="E34:W34"/>
    <mergeCell ref="K96:M96"/>
    <mergeCell ref="P96:R96"/>
    <mergeCell ref="U96:W96"/>
    <mergeCell ref="B68:C68"/>
    <mergeCell ref="U68:W68"/>
    <mergeCell ref="Z68:AB68"/>
    <mergeCell ref="F35:H35"/>
    <mergeCell ref="B2:C2"/>
    <mergeCell ref="F2:H2"/>
    <mergeCell ref="Y34:AQ34"/>
    <mergeCell ref="K35:M35"/>
    <mergeCell ref="P35:R35"/>
    <mergeCell ref="U35:W35"/>
    <mergeCell ref="Z35:AB35"/>
    <mergeCell ref="AE35:AG35"/>
    <mergeCell ref="AJ35:AL35"/>
    <mergeCell ref="AO35:AQ35"/>
    <mergeCell ref="F68:H68"/>
    <mergeCell ref="E67:W67"/>
    <mergeCell ref="Y67:AQ67"/>
    <mergeCell ref="K68:M68"/>
    <mergeCell ref="P68:R68"/>
    <mergeCell ref="E1:W1"/>
    <mergeCell ref="Y1:AQ1"/>
    <mergeCell ref="K2:M2"/>
    <mergeCell ref="P2:R2"/>
    <mergeCell ref="U2:W2"/>
    <mergeCell ref="Z2:AB2"/>
    <mergeCell ref="AE2:AG2"/>
    <mergeCell ref="AJ2:AL2"/>
    <mergeCell ref="AO2:AQ2"/>
    <mergeCell ref="Z96:AB96"/>
    <mergeCell ref="AE96:AG96"/>
    <mergeCell ref="AJ96:AL96"/>
    <mergeCell ref="AO96:AQ96"/>
    <mergeCell ref="AE68:AG68"/>
    <mergeCell ref="AJ68:AL68"/>
    <mergeCell ref="AO68:AQ68"/>
    <mergeCell ref="Y95:AQ95"/>
  </mergeCells>
  <conditionalFormatting sqref="G37:G66">
    <cfRule type="expression" dxfId="311" priority="143">
      <formula>ROUND(G37,2)=ROUND(F37,2)</formula>
    </cfRule>
    <cfRule type="expression" dxfId="310" priority="144">
      <formula>ROUND(G37,2)&lt;&gt;ROUND(F37,2)</formula>
    </cfRule>
  </conditionalFormatting>
  <conditionalFormatting sqref="G70:G94">
    <cfRule type="expression" dxfId="309" priority="75">
      <formula>ROUND(G70,2)&lt;&gt;ROUND(H70,2)</formula>
    </cfRule>
    <cfRule type="expression" dxfId="308" priority="76">
      <formula>ROUND(G70,2)=ROUND(F70,2)</formula>
    </cfRule>
    <cfRule type="expression" dxfId="307" priority="77">
      <formula>ROUND(G70,2)&lt;&gt;ROUND(F70,2)</formula>
    </cfRule>
  </conditionalFormatting>
  <conditionalFormatting sqref="G98:G122">
    <cfRule type="expression" dxfId="306" priority="74">
      <formula>ROUND(G98,2)&lt;&gt;ROUND(F98,2)</formula>
    </cfRule>
    <cfRule type="expression" dxfId="305" priority="72">
      <formula>ROUND(G98,2)&lt;&gt;ROUND(H98,2)</formula>
    </cfRule>
    <cfRule type="expression" dxfId="304" priority="73">
      <formula>ROUND(G98,2)=ROUND(F98,2)</formula>
    </cfRule>
  </conditionalFormatting>
  <conditionalFormatting sqref="H4:H33">
    <cfRule type="expression" dxfId="303" priority="165">
      <formula>H4=F4</formula>
    </cfRule>
    <cfRule type="expression" dxfId="302" priority="164">
      <formula>H4&lt;&gt;F4</formula>
    </cfRule>
  </conditionalFormatting>
  <conditionalFormatting sqref="H37:H66">
    <cfRule type="expression" dxfId="301" priority="141">
      <formula>ROUND(H37,2)&lt;&gt;ROUND(F37,2)</formula>
    </cfRule>
    <cfRule type="expression" dxfId="300" priority="142">
      <formula>ROUND(H37,2)=ROUND(F37,2)</formula>
    </cfRule>
  </conditionalFormatting>
  <conditionalFormatting sqref="H70:H94">
    <cfRule type="expression" dxfId="299" priority="129">
      <formula>ROUND(H70,2)&lt;&gt;ROUND(F70,2)</formula>
    </cfRule>
    <cfRule type="expression" dxfId="298" priority="130">
      <formula>ROUND(H70,2)=ROUND(F70,2)</formula>
    </cfRule>
  </conditionalFormatting>
  <conditionalFormatting sqref="H98:H122">
    <cfRule type="expression" dxfId="297" priority="117">
      <formula>ROUND(H98,2)&lt;&gt;ROUND(F98,2)</formula>
    </cfRule>
    <cfRule type="expression" dxfId="296" priority="118">
      <formula>ROUND(H98,2)=ROUND(F98,2)</formula>
    </cfRule>
  </conditionalFormatting>
  <conditionalFormatting sqref="L37:L66">
    <cfRule type="expression" dxfId="295" priority="139">
      <formula>ROUND(L37,2)=ROUND(K37,2)</formula>
    </cfRule>
    <cfRule type="expression" dxfId="294" priority="140">
      <formula>ROUND(L37,2)&lt;&gt;ROUND(K37,2)</formula>
    </cfRule>
  </conditionalFormatting>
  <conditionalFormatting sqref="L38:L66">
    <cfRule type="expression" dxfId="293" priority="105">
      <formula>ROUND(L38,2)&lt;&gt;ROUND(M38,2)</formula>
    </cfRule>
  </conditionalFormatting>
  <conditionalFormatting sqref="L70:L94">
    <cfRule type="expression" dxfId="292" priority="80">
      <formula>ROUND(L70,2)&lt;&gt;ROUND(K70,2)</formula>
    </cfRule>
    <cfRule type="expression" dxfId="291" priority="79">
      <formula>ROUND(L70,2)=ROUND(K70,2)</formula>
    </cfRule>
    <cfRule type="expression" dxfId="290" priority="78">
      <formula>ROUND(L70,2)&lt;&gt;ROUND(M70,2)</formula>
    </cfRule>
  </conditionalFormatting>
  <conditionalFormatting sqref="L98:L122">
    <cfRule type="expression" dxfId="289" priority="71">
      <formula>ROUND(L98,2)&lt;&gt;ROUND(K98,2)</formula>
    </cfRule>
    <cfRule type="expression" dxfId="288" priority="70">
      <formula>ROUND(L98,2)=ROUND(K98,2)</formula>
    </cfRule>
    <cfRule type="expression" dxfId="287" priority="69">
      <formula>ROUND(L98,2)&lt;&gt;ROUND(M98,2)</formula>
    </cfRule>
  </conditionalFormatting>
  <conditionalFormatting sqref="M4:M33">
    <cfRule type="expression" dxfId="286" priority="50">
      <formula>ROUND(M4,2)&lt;&gt;ROUND(K4,2)</formula>
    </cfRule>
    <cfRule type="expression" dxfId="285" priority="51">
      <formula>ROUND(M4,2)=ROUND(K4,2)</formula>
    </cfRule>
  </conditionalFormatting>
  <conditionalFormatting sqref="M37:M66">
    <cfRule type="expression" dxfId="284" priority="137">
      <formula>ROUND(M37,2)&lt;&gt;ROUND(K37,2)</formula>
    </cfRule>
    <cfRule type="expression" dxfId="283" priority="138">
      <formula>ROUND(M37,2)=ROUND(K37,2)</formula>
    </cfRule>
  </conditionalFormatting>
  <conditionalFormatting sqref="M70:M94">
    <cfRule type="expression" dxfId="282" priority="128">
      <formula>ROUND(M70,2)=ROUND(K70,2)</formula>
    </cfRule>
    <cfRule type="expression" dxfId="281" priority="127">
      <formula>ROUND(M70,2)&lt;&gt;ROUND(K70,2)</formula>
    </cfRule>
  </conditionalFormatting>
  <conditionalFormatting sqref="M98:M122">
    <cfRule type="expression" dxfId="280" priority="52">
      <formula>ROUND(M98,2)&lt;&gt;ROUND(K98,2)</formula>
    </cfRule>
    <cfRule type="expression" dxfId="279" priority="53">
      <formula>ROUND(M98,2)=ROUND(K98,2)</formula>
    </cfRule>
  </conditionalFormatting>
  <conditionalFormatting sqref="Q37:Q66">
    <cfRule type="expression" dxfId="278" priority="104">
      <formula>ROUND(Q37,2)&lt;&gt;ROUND(P37,2)</formula>
    </cfRule>
    <cfRule type="expression" dxfId="277" priority="103">
      <formula>ROUND(Q37,2)=ROUND(P37,2)</formula>
    </cfRule>
  </conditionalFormatting>
  <conditionalFormatting sqref="Q38:Q66">
    <cfRule type="expression" dxfId="276" priority="102">
      <formula>ROUND(Q38,2)&lt;&gt;ROUND(R38,2)</formula>
    </cfRule>
  </conditionalFormatting>
  <conditionalFormatting sqref="Q70:Q94">
    <cfRule type="expression" dxfId="275" priority="81">
      <formula>ROUND(Q70,2)&lt;&gt;ROUND(R70,2)</formula>
    </cfRule>
    <cfRule type="expression" dxfId="274" priority="83">
      <formula>ROUND(Q70,2)&lt;&gt;ROUND(P70,2)</formula>
    </cfRule>
    <cfRule type="expression" dxfId="273" priority="82">
      <formula>ROUND(Q70,2)=ROUND(P70,2)</formula>
    </cfRule>
  </conditionalFormatting>
  <conditionalFormatting sqref="Q98:Q122">
    <cfRule type="expression" dxfId="272" priority="66">
      <formula>ROUND(Q98,2)&lt;&gt;ROUND(R98,2)</formula>
    </cfRule>
    <cfRule type="expression" dxfId="271" priority="67">
      <formula>ROUND(Q98,2)=ROUND(P98,2)</formula>
    </cfRule>
    <cfRule type="expression" dxfId="270" priority="68">
      <formula>ROUND(Q98,2)&lt;&gt;ROUND(P98,2)</formula>
    </cfRule>
  </conditionalFormatting>
  <conditionalFormatting sqref="R4:R33">
    <cfRule type="expression" dxfId="269" priority="6">
      <formula>ROUND(R4,2)=ROUND(P4,2)</formula>
    </cfRule>
    <cfRule type="expression" dxfId="268" priority="5">
      <formula>ROUND(R4,2)&lt;&gt;ROUND(P4,2)</formula>
    </cfRule>
  </conditionalFormatting>
  <conditionalFormatting sqref="R37:R66">
    <cfRule type="expression" dxfId="267" priority="146">
      <formula>ROUND(R37,2)=ROUND(P37,2)</formula>
    </cfRule>
    <cfRule type="expression" dxfId="266" priority="145">
      <formula>ROUND(R37,2)&lt;&gt;ROUND(P37,2)</formula>
    </cfRule>
  </conditionalFormatting>
  <conditionalFormatting sqref="R70:R94">
    <cfRule type="expression" dxfId="265" priority="126">
      <formula>ROUND(R70,2)=ROUND(P70,2)</formula>
    </cfRule>
    <cfRule type="expression" dxfId="264" priority="125">
      <formula>ROUND(R70,2)&lt;&gt;ROUND(P70,2)</formula>
    </cfRule>
  </conditionalFormatting>
  <conditionalFormatting sqref="R98:R122">
    <cfRule type="expression" dxfId="263" priority="116">
      <formula>ROUND(R98,2)=ROUND(P98,2)</formula>
    </cfRule>
    <cfRule type="expression" dxfId="262" priority="115">
      <formula>ROUND(R98,2)&lt;&gt;ROUND(P98,2)</formula>
    </cfRule>
  </conditionalFormatting>
  <conditionalFormatting sqref="V4:V33">
    <cfRule type="expression" dxfId="261" priority="158">
      <formula>ROUND(V4,0)&lt;&gt;ROUND(U4,0)</formula>
    </cfRule>
    <cfRule type="expression" dxfId="260" priority="159">
      <formula>ROUND(V4,0)=ROUND(U4,0)</formula>
    </cfRule>
    <cfRule type="expression" dxfId="259" priority="42">
      <formula>ROUND(V4,0)&lt;&gt;ROUND(W4,0)</formula>
    </cfRule>
  </conditionalFormatting>
  <conditionalFormatting sqref="V37:V66">
    <cfRule type="expression" dxfId="258" priority="41">
      <formula>ROUND(V37,0)=ROUND(U37,0)</formula>
    </cfRule>
    <cfRule type="expression" dxfId="257" priority="37">
      <formula>ROUND(V37,0)&lt;&gt;ROUND(W37,0)</formula>
    </cfRule>
    <cfRule type="expression" dxfId="256" priority="40">
      <formula>ROUND(V37,0)&lt;&gt;ROUND(U37,0)</formula>
    </cfRule>
  </conditionalFormatting>
  <conditionalFormatting sqref="V70:V94">
    <cfRule type="expression" dxfId="255" priority="22">
      <formula>ROUND(V70,0)&lt;&gt;ROUND(W70,0)</formula>
    </cfRule>
    <cfRule type="expression" dxfId="254" priority="26">
      <formula>ROUND(V70,0)=ROUND(U70,0)</formula>
    </cfRule>
    <cfRule type="expression" dxfId="253" priority="25">
      <formula>ROUND(V70,0)&lt;&gt;ROUND(U70,0)</formula>
    </cfRule>
  </conditionalFormatting>
  <conditionalFormatting sqref="V98:V122">
    <cfRule type="expression" dxfId="252" priority="17">
      <formula>ROUND(V98,0)&lt;&gt;ROUND(W98,0)</formula>
    </cfRule>
    <cfRule type="expression" dxfId="251" priority="21">
      <formula>ROUND(V98,0)=ROUND(U98,0)</formula>
    </cfRule>
    <cfRule type="expression" dxfId="250" priority="20">
      <formula>ROUND(V98,0)&lt;&gt;ROUND(U98,0)</formula>
    </cfRule>
  </conditionalFormatting>
  <conditionalFormatting sqref="W4:W33">
    <cfRule type="expression" dxfId="249" priority="157">
      <formula>ROUND(W4,0)=ROUND(U4,0)</formula>
    </cfRule>
    <cfRule type="expression" dxfId="248" priority="156">
      <formula>ROUND(W4,0)&lt;&gt;ROUND(U4,0)</formula>
    </cfRule>
  </conditionalFormatting>
  <conditionalFormatting sqref="W37:W66">
    <cfRule type="expression" dxfId="247" priority="39">
      <formula>ROUND(W37,0)=ROUND(U37,0)</formula>
    </cfRule>
    <cfRule type="expression" dxfId="246" priority="38">
      <formula>ROUND(W37,0)&lt;&gt;ROUND(U37,0)</formula>
    </cfRule>
  </conditionalFormatting>
  <conditionalFormatting sqref="W70:W94">
    <cfRule type="expression" dxfId="245" priority="23">
      <formula>ROUND(W70,0)&lt;&gt;ROUND(U70,0)</formula>
    </cfRule>
    <cfRule type="expression" dxfId="244" priority="24">
      <formula>ROUND(W70,0)=ROUND(U70,0)</formula>
    </cfRule>
  </conditionalFormatting>
  <conditionalFormatting sqref="W98:W122">
    <cfRule type="expression" dxfId="243" priority="19">
      <formula>ROUND(W98,0)=ROUND(U98,0)</formula>
    </cfRule>
    <cfRule type="expression" dxfId="242" priority="18">
      <formula>ROUND(W98,0)&lt;&gt;ROUND(U98,0)</formula>
    </cfRule>
  </conditionalFormatting>
  <conditionalFormatting sqref="AA4:AA8 G4:G33 L4:L33 Q4:Q33">
    <cfRule type="expression" dxfId="241" priority="45">
      <formula>G4=F4</formula>
    </cfRule>
    <cfRule type="expression" dxfId="240" priority="44">
      <formula>G4&lt;&gt;F4</formula>
    </cfRule>
  </conditionalFormatting>
  <conditionalFormatting sqref="AA4:AA8 G4:G33 L4:L33 Q5:Q33">
    <cfRule type="expression" dxfId="239" priority="43">
      <formula>ROUND(G4,2)&lt;&gt;ROUND(H4,2)</formula>
    </cfRule>
  </conditionalFormatting>
  <conditionalFormatting sqref="AA37:AA41">
    <cfRule type="expression" dxfId="238" priority="101">
      <formula>ROUND(AA37,2)&lt;&gt;ROUND(Z37,2)</formula>
    </cfRule>
    <cfRule type="expression" dxfId="237" priority="100">
      <formula>ROUND(AA37,2)=ROUND(Z37,2)</formula>
    </cfRule>
    <cfRule type="expression" dxfId="236" priority="99">
      <formula>ROUND(AA37,2)&lt;&gt;ROUND(AB37,2)</formula>
    </cfRule>
  </conditionalFormatting>
  <conditionalFormatting sqref="AA70:AA74">
    <cfRule type="expression" dxfId="235" priority="84">
      <formula>ROUND(AA70,2)&lt;&gt;ROUND(AB70,2)</formula>
    </cfRule>
    <cfRule type="expression" dxfId="234" priority="85">
      <formula>ROUND(AA70,2)=ROUND(Z70,2)</formula>
    </cfRule>
    <cfRule type="expression" dxfId="233" priority="86">
      <formula>ROUND(AA70,2)&lt;&gt;ROUND(Z70,2)</formula>
    </cfRule>
  </conditionalFormatting>
  <conditionalFormatting sqref="AA98:AA102">
    <cfRule type="expression" dxfId="232" priority="64">
      <formula>ROUND(AA98,2)=ROUND(Z98,2)</formula>
    </cfRule>
    <cfRule type="expression" dxfId="231" priority="65">
      <formula>ROUND(AA98,2)&lt;&gt;ROUND(Z98,2)</formula>
    </cfRule>
    <cfRule type="expression" dxfId="230" priority="63">
      <formula>ROUND(AA98,2)&lt;&gt;ROUND(AB98,2)</formula>
    </cfRule>
  </conditionalFormatting>
  <conditionalFormatting sqref="AB4:AB8">
    <cfRule type="expression" dxfId="229" priority="155">
      <formula>AB4=Z4</formula>
    </cfRule>
    <cfRule type="expression" dxfId="228" priority="154">
      <formula>AB4&lt;&gt;Z4</formula>
    </cfRule>
    <cfRule type="expression" dxfId="227" priority="153">
      <formula>AB4&lt;&gt;AA4</formula>
    </cfRule>
  </conditionalFormatting>
  <conditionalFormatting sqref="AB37:AB41">
    <cfRule type="expression" dxfId="226" priority="136">
      <formula>ROUND(AB37,2)=ROUND(Z37,2)</formula>
    </cfRule>
    <cfRule type="expression" dxfId="225" priority="135">
      <formula>ROUND(AB37,2)&lt;&gt;ROUND(Z37,2)</formula>
    </cfRule>
  </conditionalFormatting>
  <conditionalFormatting sqref="AB70:AB74">
    <cfRule type="expression" dxfId="224" priority="123">
      <formula>ROUND(AB70,2)&lt;&gt;ROUND(Z70,2)</formula>
    </cfRule>
    <cfRule type="expression" dxfId="223" priority="124">
      <formula>ROUND(AB70,2)=ROUND(Z70,2)</formula>
    </cfRule>
  </conditionalFormatting>
  <conditionalFormatting sqref="AB98:AB102">
    <cfRule type="expression" dxfId="222" priority="112">
      <formula>ROUND(AB98,2)=ROUND(Z98,2)</formula>
    </cfRule>
    <cfRule type="expression" dxfId="221" priority="111">
      <formula>ROUND(AB98,2)&lt;&gt;ROUND(Z98,2)</formula>
    </cfRule>
  </conditionalFormatting>
  <conditionalFormatting sqref="AF4:AF8">
    <cfRule type="expression" dxfId="220" priority="152">
      <formula>AF4=AE4</formula>
    </cfRule>
    <cfRule type="expression" dxfId="219" priority="49">
      <formula>ROUND(AF4,2)&lt;&gt;ROUND(AG4,2)</formula>
    </cfRule>
    <cfRule type="expression" dxfId="218" priority="151">
      <formula>AF4&lt;&gt;AE4</formula>
    </cfRule>
  </conditionalFormatting>
  <conditionalFormatting sqref="AF37:AF41">
    <cfRule type="expression" dxfId="217" priority="96">
      <formula>ROUND(AF37,2)&lt;&gt;ROUND(AG37,2)</formula>
    </cfRule>
    <cfRule type="expression" dxfId="216" priority="98">
      <formula>ROUND(AF37,2)&lt;&gt;ROUND(AE37,2)</formula>
    </cfRule>
    <cfRule type="expression" dxfId="215" priority="97">
      <formula>ROUND(AF37,2)=ROUND(AE37,2)</formula>
    </cfRule>
  </conditionalFormatting>
  <conditionalFormatting sqref="AF70:AF74">
    <cfRule type="expression" dxfId="214" priority="88">
      <formula>ROUND(AF70,2)=ROUND(AE70,2)</formula>
    </cfRule>
    <cfRule type="expression" dxfId="213" priority="87">
      <formula>ROUND(AF70,2)&lt;&gt;ROUND(AG70,2)</formula>
    </cfRule>
    <cfRule type="expression" dxfId="212" priority="89">
      <formula>ROUND(AF70,2)&lt;&gt;ROUND(AE70,2)</formula>
    </cfRule>
  </conditionalFormatting>
  <conditionalFormatting sqref="AF98:AF102">
    <cfRule type="expression" dxfId="211" priority="60">
      <formula>ROUND(AF98,2)&lt;&gt;ROUND(AG98,2)</formula>
    </cfRule>
    <cfRule type="expression" dxfId="210" priority="61">
      <formula>ROUND(AF98,2)=ROUND(AE98,2)</formula>
    </cfRule>
    <cfRule type="expression" dxfId="209" priority="62">
      <formula>ROUND(AF98,2)&lt;&gt;ROUND(AE98,2)</formula>
    </cfRule>
  </conditionalFormatting>
  <conditionalFormatting sqref="AG4:AG8">
    <cfRule type="expression" dxfId="208" priority="3">
      <formula>ROUND(AG4,2)&lt;&gt;ROUND(AE4,2)</formula>
    </cfRule>
    <cfRule type="expression" dxfId="207" priority="4">
      <formula>ROUND(AG4,2)=ROUND(AE4,2)</formula>
    </cfRule>
  </conditionalFormatting>
  <conditionalFormatting sqref="AG37:AG41">
    <cfRule type="expression" dxfId="206" priority="134">
      <formula>ROUND(AG37,2)=ROUND(AE37,2)</formula>
    </cfRule>
    <cfRule type="expression" dxfId="205" priority="133">
      <formula>ROUND(AG37,2)&lt;&gt;ROUND(AE37,2)</formula>
    </cfRule>
  </conditionalFormatting>
  <conditionalFormatting sqref="AG70:AG74">
    <cfRule type="expression" dxfId="204" priority="121">
      <formula>ROUND(AG70,2)&lt;&gt;ROUND(AE70,2)</formula>
    </cfRule>
    <cfRule type="expression" dxfId="203" priority="122">
      <formula>ROUND(AG70,2)=ROUND(AE70,2)</formula>
    </cfRule>
  </conditionalFormatting>
  <conditionalFormatting sqref="AG98:AG102">
    <cfRule type="expression" dxfId="202" priority="109">
      <formula>ROUND(AG98,2)&lt;&gt;ROUND(AE98,2)</formula>
    </cfRule>
    <cfRule type="expression" dxfId="201" priority="110">
      <formula>ROUND(AG98,2)=ROUND(AE98,2)</formula>
    </cfRule>
  </conditionalFormatting>
  <conditionalFormatting sqref="AK4:AK8">
    <cfRule type="expression" dxfId="200" priority="48">
      <formula>AK4=AJ4</formula>
    </cfRule>
    <cfRule type="expression" dxfId="199" priority="47">
      <formula>AK4&lt;&gt;AJ4</formula>
    </cfRule>
    <cfRule type="expression" dxfId="198" priority="46">
      <formula>ROUND(AK4,2)&lt;&gt;ROUND(AL4,2)</formula>
    </cfRule>
  </conditionalFormatting>
  <conditionalFormatting sqref="AK37:AK41">
    <cfRule type="expression" dxfId="197" priority="94">
      <formula>ROUND(AK37,2)=ROUND(AJ37,2)</formula>
    </cfRule>
    <cfRule type="expression" dxfId="196" priority="93">
      <formula>ROUND(AK37,2)&lt;&gt;ROUND(AL37,2)</formula>
    </cfRule>
    <cfRule type="expression" dxfId="195" priority="95">
      <formula>ROUND(AK37,2)&lt;&gt;ROUND(AJ37,2)</formula>
    </cfRule>
  </conditionalFormatting>
  <conditionalFormatting sqref="AK70:AK74">
    <cfRule type="expression" dxfId="194" priority="92">
      <formula>ROUND(AK70,2)&lt;&gt;ROUND(AJ70,2)</formula>
    </cfRule>
    <cfRule type="expression" dxfId="193" priority="91">
      <formula>ROUND(AK70,2)=ROUND(AJ70,2)</formula>
    </cfRule>
    <cfRule type="expression" dxfId="192" priority="90">
      <formula>ROUND(AK70,2)&lt;&gt;ROUND(AL70,2)</formula>
    </cfRule>
  </conditionalFormatting>
  <conditionalFormatting sqref="AK98:AK102">
    <cfRule type="expression" dxfId="191" priority="59">
      <formula>ROUND(AK98,2)&lt;&gt;ROUND(AJ98,2)</formula>
    </cfRule>
    <cfRule type="expression" dxfId="190" priority="58">
      <formula>ROUND(AK98,2)=ROUND(AJ98,2)</formula>
    </cfRule>
    <cfRule type="expression" dxfId="189" priority="57">
      <formula>ROUND(AK98,2)&lt;&gt;ROUND(AL98,2)</formula>
    </cfRule>
  </conditionalFormatting>
  <conditionalFormatting sqref="AL4:AL8">
    <cfRule type="expression" dxfId="188" priority="2">
      <formula>ROUND(AL4,2)=ROUND(AJ4,2)</formula>
    </cfRule>
    <cfRule type="expression" dxfId="187" priority="1">
      <formula>ROUND(AL4,2)&lt;&gt;ROUND(AJ4,2)</formula>
    </cfRule>
  </conditionalFormatting>
  <conditionalFormatting sqref="AL37:AL41">
    <cfRule type="expression" dxfId="186" priority="131">
      <formula>ROUND(AL37,2)&lt;&gt;ROUND(AJ37,2)</formula>
    </cfRule>
    <cfRule type="expression" dxfId="185" priority="132">
      <formula>ROUND(AL37,2)=ROUND(AJ37,2)</formula>
    </cfRule>
  </conditionalFormatting>
  <conditionalFormatting sqref="AL70:AL74">
    <cfRule type="expression" dxfId="184" priority="119">
      <formula>ROUND(AL70,2)&lt;&gt;ROUND(AJ70,2)</formula>
    </cfRule>
    <cfRule type="expression" dxfId="183" priority="120">
      <formula>ROUND(AL70,2)=ROUND(AJ70,2)</formula>
    </cfRule>
  </conditionalFormatting>
  <conditionalFormatting sqref="AL98:AL102">
    <cfRule type="expression" dxfId="182" priority="108">
      <formula>ROUND(AL98,2)=ROUND(AJ98,2)</formula>
    </cfRule>
    <cfRule type="expression" dxfId="181" priority="107">
      <formula>ROUND(AL98,2)&lt;&gt;ROUND(AJ98,2)</formula>
    </cfRule>
  </conditionalFormatting>
  <conditionalFormatting sqref="AP4:AP8">
    <cfRule type="expression" dxfId="180" priority="36">
      <formula>ROUND(AP4,0)=ROUND(AO4,0)</formula>
    </cfRule>
    <cfRule type="expression" dxfId="179" priority="35">
      <formula>ROUND(AP4,0)&lt;&gt;ROUND(AO4,0)</formula>
    </cfRule>
    <cfRule type="expression" dxfId="178" priority="32">
      <formula>ROUND(AP4,0)&lt;&gt;ROUND(AQ4,0)</formula>
    </cfRule>
  </conditionalFormatting>
  <conditionalFormatting sqref="AP37:AP41">
    <cfRule type="expression" dxfId="177" priority="31">
      <formula>ROUND(AP37,0)=ROUND(AO37,0)</formula>
    </cfRule>
    <cfRule type="expression" dxfId="176" priority="30">
      <formula>ROUND(AP37,0)&lt;&gt;ROUND(AO37,0)</formula>
    </cfRule>
    <cfRule type="expression" dxfId="175" priority="27">
      <formula>ROUND(AP37,0)&lt;&gt;ROUND(AQ37,0)</formula>
    </cfRule>
  </conditionalFormatting>
  <conditionalFormatting sqref="AP70:AP74">
    <cfRule type="expression" dxfId="174" priority="15">
      <formula>ROUND(AP70,0)&lt;&gt;ROUND(AO70,0)</formula>
    </cfRule>
    <cfRule type="expression" dxfId="173" priority="16">
      <formula>ROUND(AP70,0)=ROUND(AO70,0)</formula>
    </cfRule>
    <cfRule type="expression" dxfId="172" priority="12">
      <formula>ROUND(AP70,0)&lt;&gt;ROUND(AQ70,0)</formula>
    </cfRule>
  </conditionalFormatting>
  <conditionalFormatting sqref="AP98">
    <cfRule type="expression" dxfId="171" priority="56">
      <formula>ROUND(AP98,2)&lt;&gt;ROUND(AO98,2)</formula>
    </cfRule>
    <cfRule type="expression" dxfId="170" priority="55">
      <formula>ROUND(AP98,2)=ROUND(AO98,2)</formula>
    </cfRule>
    <cfRule type="expression" dxfId="169" priority="54">
      <formula>ROUND(AP98,2)&lt;&gt;ROUND(AQ98,2)</formula>
    </cfRule>
  </conditionalFormatting>
  <conditionalFormatting sqref="AP99:AP102">
    <cfRule type="expression" dxfId="168" priority="11">
      <formula>ROUND(AP99,0)=ROUND(AO99,0)</formula>
    </cfRule>
    <cfRule type="expression" dxfId="167" priority="10">
      <formula>ROUND(AP99,0)&lt;&gt;ROUND(AO99,0)</formula>
    </cfRule>
    <cfRule type="expression" dxfId="166" priority="7">
      <formula>ROUND(AP99,0)&lt;&gt;ROUND(AQ99,0)</formula>
    </cfRule>
  </conditionalFormatting>
  <conditionalFormatting sqref="AQ4:AQ8">
    <cfRule type="expression" dxfId="165" priority="34">
      <formula>ROUND(AQ4,0)=ROUND(AO4,0)</formula>
    </cfRule>
    <cfRule type="expression" dxfId="164" priority="33">
      <formula>ROUND(AQ4,0)&lt;&gt;ROUND(AO4,0)</formula>
    </cfRule>
  </conditionalFormatting>
  <conditionalFormatting sqref="AQ37:AQ41">
    <cfRule type="expression" dxfId="163" priority="29">
      <formula>ROUND(AQ37,0)=ROUND(AO37,0)</formula>
    </cfRule>
    <cfRule type="expression" dxfId="162" priority="28">
      <formula>ROUND(AQ37,0)&lt;&gt;ROUND(AO37,0)</formula>
    </cfRule>
  </conditionalFormatting>
  <conditionalFormatting sqref="AQ70:AQ74">
    <cfRule type="expression" dxfId="161" priority="14">
      <formula>ROUND(AQ70,0)=ROUND(AO70,0)</formula>
    </cfRule>
    <cfRule type="expression" dxfId="160" priority="13">
      <formula>ROUND(AQ70,0)&lt;&gt;ROUND(AO70,0)</formula>
    </cfRule>
  </conditionalFormatting>
  <conditionalFormatting sqref="AQ98">
    <cfRule type="expression" dxfId="159" priority="114">
      <formula>ROUND(AQ98,2)=ROUND(AO98,2)</formula>
    </cfRule>
    <cfRule type="expression" dxfId="158" priority="113">
      <formula>ROUND(AQ98,2)&lt;&gt;ROUND(AO98,2)</formula>
    </cfRule>
  </conditionalFormatting>
  <conditionalFormatting sqref="AQ99:AQ102">
    <cfRule type="expression" dxfId="157" priority="9">
      <formula>ROUND(AQ99,0)=ROUND(AO99,0)</formula>
    </cfRule>
    <cfRule type="expression" dxfId="156" priority="8">
      <formula>ROUND(AQ99,0)&lt;&gt;ROUND(AO99,0)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4BC16-B14D-42D1-BA7E-69710096E2B3}">
  <sheetPr codeName="Sheet14"/>
  <dimension ref="A1:AQ123"/>
  <sheetViews>
    <sheetView topLeftCell="A96" zoomScaleNormal="100" workbookViewId="0">
      <selection activeCell="AO97" sqref="AO1:AQ1048576"/>
    </sheetView>
  </sheetViews>
  <sheetFormatPr defaultRowHeight="15" x14ac:dyDescent="0.25"/>
  <cols>
    <col min="2" max="2" width="18.5703125" customWidth="1"/>
    <col min="3" max="3" width="9.140625" style="14" customWidth="1"/>
    <col min="5" max="5" width="16.7109375" customWidth="1"/>
    <col min="6" max="6" width="7.42578125" style="14" customWidth="1"/>
    <col min="7" max="7" width="9.140625" style="14" hidden="1" customWidth="1"/>
    <col min="8" max="8" width="9" style="14" customWidth="1"/>
    <col min="10" max="10" width="16.7109375" customWidth="1"/>
    <col min="11" max="11" width="9.140625" style="14" customWidth="1"/>
    <col min="12" max="12" width="9.140625" style="14" hidden="1" customWidth="1"/>
    <col min="13" max="13" width="9" style="14" customWidth="1"/>
    <col min="15" max="15" width="16.7109375" customWidth="1"/>
    <col min="16" max="16" width="9.140625" style="14" customWidth="1"/>
    <col min="17" max="17" width="9.140625" style="14" hidden="1" customWidth="1"/>
    <col min="18" max="18" width="9" style="14" customWidth="1"/>
    <col min="20" max="20" width="16.7109375" customWidth="1"/>
    <col min="21" max="21" width="9.140625" style="20" customWidth="1"/>
    <col min="22" max="22" width="9.5703125" style="20" hidden="1" customWidth="1"/>
    <col min="23" max="23" width="9" style="20" customWidth="1"/>
    <col min="25" max="25" width="16.7109375" bestFit="1" customWidth="1"/>
    <col min="26" max="26" width="9.140625" style="14" customWidth="1"/>
    <col min="27" max="27" width="9.140625" style="14" hidden="1" customWidth="1"/>
    <col min="28" max="28" width="9" style="14" bestFit="1" customWidth="1"/>
    <col min="30" max="30" width="16.7109375" bestFit="1" customWidth="1"/>
    <col min="31" max="31" width="9.140625" style="14" customWidth="1"/>
    <col min="32" max="32" width="9.140625" style="14" hidden="1" customWidth="1"/>
    <col min="33" max="33" width="9" style="14" bestFit="1" customWidth="1"/>
    <col min="35" max="35" width="16.7109375" bestFit="1" customWidth="1"/>
    <col min="36" max="36" width="9.140625" style="14" customWidth="1"/>
    <col min="37" max="37" width="9.140625" style="14" hidden="1" customWidth="1"/>
    <col min="38" max="38" width="9" style="14" bestFit="1" customWidth="1"/>
    <col min="40" max="40" width="16.7109375" bestFit="1" customWidth="1"/>
    <col min="41" max="41" width="9.140625" style="20" customWidth="1"/>
    <col min="42" max="42" width="12" style="19" hidden="1" customWidth="1"/>
    <col min="43" max="43" width="9.140625" style="19"/>
  </cols>
  <sheetData>
    <row r="1" spans="1:43" x14ac:dyDescent="0.25">
      <c r="E1" s="30" t="s">
        <v>12</v>
      </c>
      <c r="F1" s="30"/>
      <c r="G1" s="30"/>
      <c r="H1" s="30"/>
      <c r="I1" s="30"/>
      <c r="J1" s="30"/>
      <c r="K1" s="30"/>
      <c r="L1" s="30"/>
      <c r="M1" s="30"/>
      <c r="N1" s="30"/>
      <c r="O1" s="30"/>
      <c r="P1" s="30"/>
      <c r="Q1" s="30"/>
      <c r="R1" s="30"/>
      <c r="S1" s="30"/>
      <c r="T1" s="30"/>
      <c r="U1" s="30"/>
      <c r="V1" s="30"/>
      <c r="W1" s="30"/>
      <c r="Y1" s="30" t="s">
        <v>13</v>
      </c>
      <c r="Z1" s="30"/>
      <c r="AA1" s="30"/>
      <c r="AB1" s="30"/>
      <c r="AC1" s="30"/>
      <c r="AD1" s="30"/>
      <c r="AE1" s="30"/>
      <c r="AF1" s="30"/>
      <c r="AG1" s="30"/>
      <c r="AH1" s="30"/>
      <c r="AI1" s="30"/>
      <c r="AJ1" s="30"/>
      <c r="AK1" s="30"/>
      <c r="AL1" s="30"/>
      <c r="AM1" s="30"/>
      <c r="AN1" s="30"/>
      <c r="AO1" s="30"/>
      <c r="AP1" s="30"/>
      <c r="AQ1" s="30"/>
    </row>
    <row r="2" spans="1:43" x14ac:dyDescent="0.25">
      <c r="B2" s="30" t="s">
        <v>7</v>
      </c>
      <c r="C2" s="30"/>
      <c r="D2" s="17"/>
      <c r="F2" s="30" t="s">
        <v>3</v>
      </c>
      <c r="G2" s="30"/>
      <c r="H2" s="30"/>
      <c r="K2" s="30" t="s">
        <v>1</v>
      </c>
      <c r="L2" s="30"/>
      <c r="M2" s="30"/>
      <c r="P2" s="30" t="s">
        <v>0</v>
      </c>
      <c r="Q2" s="30"/>
      <c r="R2" s="30"/>
      <c r="U2" s="32" t="s">
        <v>2</v>
      </c>
      <c r="V2" s="32"/>
      <c r="W2" s="32"/>
      <c r="Z2" s="30" t="s">
        <v>3</v>
      </c>
      <c r="AA2" s="30"/>
      <c r="AB2" s="30"/>
      <c r="AC2" s="17"/>
      <c r="AE2" s="30" t="s">
        <v>1</v>
      </c>
      <c r="AF2" s="30"/>
      <c r="AG2" s="30"/>
      <c r="AH2" s="17"/>
      <c r="AJ2" s="30" t="s">
        <v>0</v>
      </c>
      <c r="AK2" s="30"/>
      <c r="AL2" s="30"/>
      <c r="AO2" s="32" t="s">
        <v>2</v>
      </c>
      <c r="AP2" s="32"/>
      <c r="AQ2" s="32"/>
    </row>
    <row r="3" spans="1:43" x14ac:dyDescent="0.25">
      <c r="B3" s="17"/>
      <c r="C3" s="17"/>
      <c r="D3" s="17"/>
      <c r="E3" s="17"/>
      <c r="F3" s="2" t="s">
        <v>14</v>
      </c>
      <c r="G3" s="2" t="s">
        <v>6</v>
      </c>
      <c r="H3" s="2" t="s">
        <v>15</v>
      </c>
      <c r="J3" s="17"/>
      <c r="K3" s="2" t="s">
        <v>14</v>
      </c>
      <c r="L3" s="2" t="s">
        <v>6</v>
      </c>
      <c r="M3" s="2" t="s">
        <v>15</v>
      </c>
      <c r="O3" s="17"/>
      <c r="P3" s="2" t="s">
        <v>14</v>
      </c>
      <c r="Q3" s="2" t="s">
        <v>6</v>
      </c>
      <c r="R3" s="2" t="s">
        <v>15</v>
      </c>
      <c r="T3" s="17"/>
      <c r="U3" s="18" t="s">
        <v>14</v>
      </c>
      <c r="V3" s="18" t="s">
        <v>6</v>
      </c>
      <c r="W3" s="18" t="s">
        <v>15</v>
      </c>
      <c r="Y3" s="17"/>
      <c r="Z3" s="2" t="s">
        <v>14</v>
      </c>
      <c r="AA3" s="2" t="s">
        <v>6</v>
      </c>
      <c r="AB3" s="2" t="s">
        <v>15</v>
      </c>
      <c r="AD3" s="17"/>
      <c r="AE3" s="2" t="s">
        <v>14</v>
      </c>
      <c r="AF3" s="2" t="s">
        <v>6</v>
      </c>
      <c r="AG3" s="2" t="s">
        <v>15</v>
      </c>
      <c r="AI3" s="17"/>
      <c r="AJ3" s="2" t="s">
        <v>14</v>
      </c>
      <c r="AK3" s="2" t="s">
        <v>6</v>
      </c>
      <c r="AL3" s="2" t="s">
        <v>15</v>
      </c>
      <c r="AN3" s="17"/>
      <c r="AO3" s="18" t="s">
        <v>14</v>
      </c>
      <c r="AP3" s="18" t="s">
        <v>6</v>
      </c>
      <c r="AQ3" s="18" t="s">
        <v>15</v>
      </c>
    </row>
    <row r="4" spans="1:43" ht="15" customHeight="1" x14ac:dyDescent="0.25">
      <c r="A4" s="31" t="s">
        <v>8</v>
      </c>
      <c r="B4" s="13">
        <f>DATE(2025,2,1)+TIME(1,0,0)</f>
        <v>45689.041666666664</v>
      </c>
      <c r="C4" s="15">
        <v>100</v>
      </c>
      <c r="E4" s="13">
        <f>DATE(2025,2,1)+TIME(1,0,0)</f>
        <v>45689.041666666664</v>
      </c>
      <c r="F4" s="15">
        <f>C4</f>
        <v>100</v>
      </c>
      <c r="G4" s="15">
        <v>100</v>
      </c>
      <c r="H4" s="15">
        <v>100</v>
      </c>
      <c r="J4" s="13">
        <f>DATE(2025,2,1)+TIME(1,0,0)</f>
        <v>45689.041666666664</v>
      </c>
      <c r="K4" s="15">
        <f>F4</f>
        <v>100</v>
      </c>
      <c r="L4" s="15">
        <v>100</v>
      </c>
      <c r="M4" s="15">
        <v>100</v>
      </c>
      <c r="O4" s="13">
        <f>DATE(2025,2,1)+TIME(1,0,0)</f>
        <v>45689.041666666664</v>
      </c>
      <c r="P4" s="15">
        <f>U4/3600</f>
        <v>50</v>
      </c>
      <c r="Q4" s="15">
        <v>50</v>
      </c>
      <c r="R4" s="15">
        <v>50</v>
      </c>
      <c r="T4" s="13">
        <f>DATE(2025,2,1)+TIME(1,0,0)</f>
        <v>45689.041666666664</v>
      </c>
      <c r="U4" s="20">
        <f>F4/2*3600</f>
        <v>180000</v>
      </c>
      <c r="V4" s="20">
        <v>180000</v>
      </c>
      <c r="W4" s="20">
        <v>180000</v>
      </c>
      <c r="Y4" s="13">
        <f>DATE(2025,2,1)+TIME(6,0,0)</f>
        <v>45689.25</v>
      </c>
      <c r="Z4" s="15">
        <f>C9</f>
        <v>105</v>
      </c>
      <c r="AA4" s="15">
        <v>105</v>
      </c>
      <c r="AB4" s="15">
        <v>105</v>
      </c>
      <c r="AD4" s="13">
        <f>DATE(2025,2,1)+TIME(6,0,0)</f>
        <v>45689.25</v>
      </c>
      <c r="AE4" s="15">
        <f>SUM(K4:K9)</f>
        <v>615</v>
      </c>
      <c r="AF4" s="15">
        <v>615</v>
      </c>
      <c r="AG4" s="15">
        <v>615</v>
      </c>
      <c r="AI4" s="13">
        <f>DATE(2025,2,1)+TIME(6,0,0)</f>
        <v>45689.25</v>
      </c>
      <c r="AJ4" s="15">
        <f>AO4/21600</f>
        <v>51.25</v>
      </c>
      <c r="AK4" s="15">
        <v>51.25</v>
      </c>
      <c r="AL4" s="15">
        <v>85.416700000000006</v>
      </c>
      <c r="AN4" s="13">
        <f>DATE(2025,2,1)+TIME(6,0,0)</f>
        <v>45689.25</v>
      </c>
      <c r="AO4" s="20">
        <f>C4/2*3600+C5/2*3600+C6/2*3600+C7/2*3600+C8/2*3600+C9/2*3600</f>
        <v>1107000</v>
      </c>
      <c r="AP4" s="20">
        <v>1107000</v>
      </c>
      <c r="AQ4" s="20">
        <v>1845000</v>
      </c>
    </row>
    <row r="5" spans="1:43" x14ac:dyDescent="0.25">
      <c r="A5" s="31"/>
      <c r="B5" s="13">
        <f>B4+1/24</f>
        <v>45689.083333333328</v>
      </c>
      <c r="C5" s="15">
        <v>101</v>
      </c>
      <c r="E5" s="13">
        <f>E4+1/24</f>
        <v>45689.083333333328</v>
      </c>
      <c r="F5" s="15">
        <f t="shared" ref="F5:F33" si="0">C5</f>
        <v>101</v>
      </c>
      <c r="G5" s="15">
        <v>101</v>
      </c>
      <c r="H5" s="15">
        <v>101</v>
      </c>
      <c r="J5" s="13">
        <f>J4+1/24</f>
        <v>45689.083333333328</v>
      </c>
      <c r="K5" s="15">
        <f t="shared" ref="K5:K33" si="1">F5</f>
        <v>101</v>
      </c>
      <c r="L5" s="15">
        <v>101</v>
      </c>
      <c r="M5" s="15">
        <v>101</v>
      </c>
      <c r="O5" s="13">
        <f>O4+1/24</f>
        <v>45689.083333333328</v>
      </c>
      <c r="P5" s="15">
        <f t="shared" ref="P5:P33" si="2">U5/3600</f>
        <v>50.5</v>
      </c>
      <c r="Q5" s="15">
        <v>50.5</v>
      </c>
      <c r="R5" s="15">
        <v>50.5</v>
      </c>
      <c r="T5" s="13">
        <f>T4+1/24</f>
        <v>45689.083333333328</v>
      </c>
      <c r="U5" s="20">
        <f t="shared" ref="U5:U33" si="3">F5/2*3600</f>
        <v>181800</v>
      </c>
      <c r="V5" s="20">
        <v>181800</v>
      </c>
      <c r="W5" s="20">
        <v>181800</v>
      </c>
      <c r="Y5" s="13">
        <f>Y4+1/4</f>
        <v>45689.5</v>
      </c>
      <c r="Z5" s="15">
        <f>C15</f>
        <v>111</v>
      </c>
      <c r="AA5" s="15">
        <v>111</v>
      </c>
      <c r="AB5" s="15">
        <v>111</v>
      </c>
      <c r="AD5" s="13">
        <f>AD4+1/4</f>
        <v>45689.5</v>
      </c>
      <c r="AE5" s="15">
        <f>SUM(K10:K15)</f>
        <v>651</v>
      </c>
      <c r="AF5" s="15">
        <v>651</v>
      </c>
      <c r="AG5" s="15">
        <v>651</v>
      </c>
      <c r="AI5" s="13">
        <f>AI4+1/4</f>
        <v>45689.5</v>
      </c>
      <c r="AJ5" s="15">
        <f t="shared" ref="AJ5:AJ8" si="4">AO5/21600</f>
        <v>54.25</v>
      </c>
      <c r="AK5" s="15">
        <v>54.25</v>
      </c>
      <c r="AL5" s="15">
        <v>90.416700000000006</v>
      </c>
      <c r="AN5" s="13">
        <f>AN4+1/4</f>
        <v>45689.5</v>
      </c>
      <c r="AO5" s="20">
        <f>C10/2*3600+C11/2*3600+C12/2*3600+C13/2*3600+C14/2*3600+C15/2*3600</f>
        <v>1171800</v>
      </c>
      <c r="AP5" s="20">
        <v>1171800</v>
      </c>
      <c r="AQ5" s="20">
        <v>1953000</v>
      </c>
    </row>
    <row r="6" spans="1:43" x14ac:dyDescent="0.25">
      <c r="A6" s="31"/>
      <c r="B6" s="13">
        <f t="shared" ref="B6:B33" si="5">B5+1/24</f>
        <v>45689.124999999993</v>
      </c>
      <c r="C6" s="15">
        <v>102</v>
      </c>
      <c r="E6" s="13">
        <f t="shared" ref="E6:E33" si="6">E5+1/24</f>
        <v>45689.124999999993</v>
      </c>
      <c r="F6" s="15">
        <f t="shared" si="0"/>
        <v>102</v>
      </c>
      <c r="G6" s="15">
        <v>102</v>
      </c>
      <c r="H6" s="15">
        <v>102</v>
      </c>
      <c r="J6" s="13">
        <f t="shared" ref="J6:J33" si="7">J5+1/24</f>
        <v>45689.124999999993</v>
      </c>
      <c r="K6" s="15">
        <f t="shared" si="1"/>
        <v>102</v>
      </c>
      <c r="L6" s="15">
        <v>102</v>
      </c>
      <c r="M6" s="15">
        <v>102</v>
      </c>
      <c r="O6" s="13">
        <f t="shared" ref="O6:O33" si="8">O5+1/24</f>
        <v>45689.124999999993</v>
      </c>
      <c r="P6" s="15">
        <f t="shared" si="2"/>
        <v>51</v>
      </c>
      <c r="Q6" s="15">
        <v>51</v>
      </c>
      <c r="R6" s="15">
        <v>51</v>
      </c>
      <c r="T6" s="13">
        <f t="shared" ref="T6:T33" si="9">T5+1/24</f>
        <v>45689.124999999993</v>
      </c>
      <c r="U6" s="20">
        <f t="shared" si="3"/>
        <v>183600</v>
      </c>
      <c r="V6" s="20">
        <v>183600</v>
      </c>
      <c r="W6" s="20">
        <v>183600</v>
      </c>
      <c r="Y6" s="13">
        <f t="shared" ref="Y6:Y8" si="10">Y5+1/4</f>
        <v>45689.75</v>
      </c>
      <c r="Z6" s="15">
        <f>C21</f>
        <v>117</v>
      </c>
      <c r="AA6" s="15">
        <v>117</v>
      </c>
      <c r="AB6" s="15">
        <v>117</v>
      </c>
      <c r="AD6" s="13">
        <f t="shared" ref="AD6:AD8" si="11">AD5+1/4</f>
        <v>45689.75</v>
      </c>
      <c r="AE6" s="15">
        <f>SUM(K16:K21)</f>
        <v>687</v>
      </c>
      <c r="AF6" s="15">
        <v>687</v>
      </c>
      <c r="AG6" s="15">
        <v>687</v>
      </c>
      <c r="AI6" s="13">
        <f t="shared" ref="AI6:AI8" si="12">AI5+1/4</f>
        <v>45689.75</v>
      </c>
      <c r="AJ6" s="15">
        <f t="shared" si="4"/>
        <v>57.25</v>
      </c>
      <c r="AK6" s="15">
        <v>57.25</v>
      </c>
      <c r="AL6" s="15">
        <v>95.416700000000006</v>
      </c>
      <c r="AN6" s="13">
        <f t="shared" ref="AN6:AN8" si="13">AN5+1/4</f>
        <v>45689.75</v>
      </c>
      <c r="AO6" s="20">
        <f>C16/2*3600+C17/2*3600+C18/2*3600+C19/2*3600+C20/2*3600+C21/2*3600</f>
        <v>1236600</v>
      </c>
      <c r="AP6" s="20">
        <v>1236600</v>
      </c>
      <c r="AQ6" s="20">
        <v>2061000</v>
      </c>
    </row>
    <row r="7" spans="1:43" x14ac:dyDescent="0.25">
      <c r="A7" s="31"/>
      <c r="B7" s="13">
        <f t="shared" si="5"/>
        <v>45689.166666666657</v>
      </c>
      <c r="C7" s="15">
        <v>103</v>
      </c>
      <c r="E7" s="13">
        <f t="shared" si="6"/>
        <v>45689.166666666657</v>
      </c>
      <c r="F7" s="15">
        <f t="shared" si="0"/>
        <v>103</v>
      </c>
      <c r="G7" s="15">
        <v>103</v>
      </c>
      <c r="H7" s="15">
        <v>103</v>
      </c>
      <c r="J7" s="13">
        <f t="shared" si="7"/>
        <v>45689.166666666657</v>
      </c>
      <c r="K7" s="15">
        <f t="shared" si="1"/>
        <v>103</v>
      </c>
      <c r="L7" s="15">
        <v>103</v>
      </c>
      <c r="M7" s="15">
        <v>103</v>
      </c>
      <c r="O7" s="13">
        <f t="shared" si="8"/>
        <v>45689.166666666657</v>
      </c>
      <c r="P7" s="15">
        <f t="shared" si="2"/>
        <v>51.5</v>
      </c>
      <c r="Q7" s="15">
        <v>51.5</v>
      </c>
      <c r="R7" s="15">
        <v>51.5</v>
      </c>
      <c r="T7" s="13">
        <f t="shared" si="9"/>
        <v>45689.166666666657</v>
      </c>
      <c r="U7" s="20">
        <f t="shared" si="3"/>
        <v>185400</v>
      </c>
      <c r="V7" s="20">
        <v>185400</v>
      </c>
      <c r="W7" s="20">
        <v>185400</v>
      </c>
      <c r="Y7" s="13">
        <f t="shared" si="10"/>
        <v>45690</v>
      </c>
      <c r="Z7" s="15">
        <f>C27</f>
        <v>123</v>
      </c>
      <c r="AA7" s="15">
        <v>123</v>
      </c>
      <c r="AB7" s="15">
        <v>123</v>
      </c>
      <c r="AD7" s="13">
        <f t="shared" si="11"/>
        <v>45690</v>
      </c>
      <c r="AE7" s="15">
        <f>SUM(K22:K27)</f>
        <v>723</v>
      </c>
      <c r="AF7" s="15">
        <v>723</v>
      </c>
      <c r="AG7" s="15">
        <v>723</v>
      </c>
      <c r="AI7" s="13">
        <f t="shared" si="12"/>
        <v>45690</v>
      </c>
      <c r="AJ7" s="15">
        <f t="shared" si="4"/>
        <v>60.25</v>
      </c>
      <c r="AK7" s="15">
        <v>60.25</v>
      </c>
      <c r="AL7" s="15">
        <v>100.41670000000001</v>
      </c>
      <c r="AN7" s="13">
        <f t="shared" si="13"/>
        <v>45690</v>
      </c>
      <c r="AO7" s="20">
        <f>C22/2*3600+C23/2*3600+C24/2*3600+C25/2*3600+C26/2*3600+C27/2*3600</f>
        <v>1301400</v>
      </c>
      <c r="AP7" s="20">
        <v>1301400</v>
      </c>
      <c r="AQ7" s="20">
        <v>2169000</v>
      </c>
    </row>
    <row r="8" spans="1:43" x14ac:dyDescent="0.25">
      <c r="A8" s="31"/>
      <c r="B8" s="13">
        <f t="shared" si="5"/>
        <v>45689.208333333321</v>
      </c>
      <c r="C8" s="15">
        <v>104</v>
      </c>
      <c r="E8" s="13">
        <f t="shared" si="6"/>
        <v>45689.208333333321</v>
      </c>
      <c r="F8" s="15">
        <f t="shared" si="0"/>
        <v>104</v>
      </c>
      <c r="G8" s="15">
        <v>104</v>
      </c>
      <c r="H8" s="15">
        <v>104</v>
      </c>
      <c r="J8" s="13">
        <f t="shared" si="7"/>
        <v>45689.208333333321</v>
      </c>
      <c r="K8" s="15">
        <f t="shared" si="1"/>
        <v>104</v>
      </c>
      <c r="L8" s="15">
        <v>104</v>
      </c>
      <c r="M8" s="15">
        <v>104</v>
      </c>
      <c r="O8" s="13">
        <f t="shared" si="8"/>
        <v>45689.208333333321</v>
      </c>
      <c r="P8" s="15">
        <f t="shared" si="2"/>
        <v>52</v>
      </c>
      <c r="Q8" s="15">
        <v>52</v>
      </c>
      <c r="R8" s="15">
        <v>52</v>
      </c>
      <c r="T8" s="13">
        <f t="shared" si="9"/>
        <v>45689.208333333321</v>
      </c>
      <c r="U8" s="20">
        <f t="shared" si="3"/>
        <v>187200</v>
      </c>
      <c r="V8" s="20">
        <v>187200</v>
      </c>
      <c r="W8" s="20">
        <v>187200</v>
      </c>
      <c r="Y8" s="13">
        <f t="shared" si="10"/>
        <v>45690.25</v>
      </c>
      <c r="Z8" s="15">
        <f>C33</f>
        <v>129</v>
      </c>
      <c r="AA8" s="15">
        <v>129</v>
      </c>
      <c r="AB8" s="15">
        <v>129</v>
      </c>
      <c r="AD8" s="13">
        <f t="shared" si="11"/>
        <v>45690.25</v>
      </c>
      <c r="AE8" s="15">
        <f>SUM(K28:K33)</f>
        <v>759</v>
      </c>
      <c r="AF8" s="15">
        <v>759</v>
      </c>
      <c r="AG8" s="15">
        <v>759</v>
      </c>
      <c r="AI8" s="13">
        <f t="shared" si="12"/>
        <v>45690.25</v>
      </c>
      <c r="AJ8" s="15">
        <f t="shared" si="4"/>
        <v>63.25</v>
      </c>
      <c r="AK8" s="15">
        <v>63.25</v>
      </c>
      <c r="AL8" s="15">
        <v>105.41670000000001</v>
      </c>
      <c r="AN8" s="13">
        <f t="shared" si="13"/>
        <v>45690.25</v>
      </c>
      <c r="AO8" s="20">
        <f>C28/2*3600+C29/2*3600+C30/2*3600+C31/2*3600+C32/2*3600+C33/2*3600</f>
        <v>1366200</v>
      </c>
      <c r="AP8" s="20">
        <v>1366200</v>
      </c>
      <c r="AQ8" s="20">
        <v>2277000</v>
      </c>
    </row>
    <row r="9" spans="1:43" x14ac:dyDescent="0.25">
      <c r="A9" s="31"/>
      <c r="B9" s="13">
        <f t="shared" si="5"/>
        <v>45689.249999999985</v>
      </c>
      <c r="C9" s="15">
        <v>105</v>
      </c>
      <c r="E9" s="13">
        <f t="shared" si="6"/>
        <v>45689.249999999985</v>
      </c>
      <c r="F9" s="15">
        <f t="shared" si="0"/>
        <v>105</v>
      </c>
      <c r="G9" s="15">
        <v>105</v>
      </c>
      <c r="H9" s="15">
        <v>105</v>
      </c>
      <c r="J9" s="13">
        <f t="shared" si="7"/>
        <v>45689.249999999985</v>
      </c>
      <c r="K9" s="15">
        <f t="shared" si="1"/>
        <v>105</v>
      </c>
      <c r="L9" s="15">
        <v>105</v>
      </c>
      <c r="M9" s="15">
        <v>105</v>
      </c>
      <c r="O9" s="13">
        <f t="shared" si="8"/>
        <v>45689.249999999985</v>
      </c>
      <c r="P9" s="15">
        <f t="shared" si="2"/>
        <v>52.5</v>
      </c>
      <c r="Q9" s="15">
        <v>52.5</v>
      </c>
      <c r="R9" s="15">
        <v>52.5</v>
      </c>
      <c r="T9" s="13">
        <f t="shared" si="9"/>
        <v>45689.249999999985</v>
      </c>
      <c r="U9" s="20">
        <f t="shared" si="3"/>
        <v>189000</v>
      </c>
      <c r="V9" s="20">
        <v>189000</v>
      </c>
      <c r="W9" s="20">
        <v>189000</v>
      </c>
    </row>
    <row r="10" spans="1:43" x14ac:dyDescent="0.25">
      <c r="A10" s="31"/>
      <c r="B10" s="13">
        <f t="shared" si="5"/>
        <v>45689.29166666665</v>
      </c>
      <c r="C10" s="15">
        <v>106</v>
      </c>
      <c r="E10" s="13">
        <f t="shared" si="6"/>
        <v>45689.29166666665</v>
      </c>
      <c r="F10" s="15">
        <f t="shared" si="0"/>
        <v>106</v>
      </c>
      <c r="G10" s="15">
        <v>106</v>
      </c>
      <c r="H10" s="15">
        <v>106</v>
      </c>
      <c r="J10" s="13">
        <f t="shared" si="7"/>
        <v>45689.29166666665</v>
      </c>
      <c r="K10" s="15">
        <f t="shared" si="1"/>
        <v>106</v>
      </c>
      <c r="L10" s="15">
        <v>106</v>
      </c>
      <c r="M10" s="15">
        <v>106</v>
      </c>
      <c r="O10" s="13">
        <f t="shared" si="8"/>
        <v>45689.29166666665</v>
      </c>
      <c r="P10" s="15">
        <f t="shared" si="2"/>
        <v>53</v>
      </c>
      <c r="Q10" s="15">
        <v>53</v>
      </c>
      <c r="R10" s="15">
        <v>53</v>
      </c>
      <c r="T10" s="13">
        <f t="shared" si="9"/>
        <v>45689.29166666665</v>
      </c>
      <c r="U10" s="20">
        <f t="shared" si="3"/>
        <v>190800</v>
      </c>
      <c r="V10" s="20">
        <v>190800</v>
      </c>
      <c r="W10" s="20">
        <v>190800</v>
      </c>
    </row>
    <row r="11" spans="1:43" x14ac:dyDescent="0.25">
      <c r="A11" s="31"/>
      <c r="B11" s="13">
        <f t="shared" si="5"/>
        <v>45689.333333333314</v>
      </c>
      <c r="C11" s="15">
        <v>107</v>
      </c>
      <c r="E11" s="13">
        <f t="shared" si="6"/>
        <v>45689.333333333314</v>
      </c>
      <c r="F11" s="15">
        <f t="shared" si="0"/>
        <v>107</v>
      </c>
      <c r="G11" s="15">
        <v>107</v>
      </c>
      <c r="H11" s="15">
        <v>107</v>
      </c>
      <c r="J11" s="13">
        <f t="shared" si="7"/>
        <v>45689.333333333314</v>
      </c>
      <c r="K11" s="15">
        <f t="shared" si="1"/>
        <v>107</v>
      </c>
      <c r="L11" s="15">
        <v>107</v>
      </c>
      <c r="M11" s="15">
        <v>107</v>
      </c>
      <c r="O11" s="13">
        <f t="shared" si="8"/>
        <v>45689.333333333314</v>
      </c>
      <c r="P11" s="15">
        <f t="shared" si="2"/>
        <v>53.5</v>
      </c>
      <c r="Q11" s="15">
        <v>53.5</v>
      </c>
      <c r="R11" s="15">
        <v>53.5</v>
      </c>
      <c r="T11" s="13">
        <f t="shared" si="9"/>
        <v>45689.333333333314</v>
      </c>
      <c r="U11" s="20">
        <f t="shared" si="3"/>
        <v>192600</v>
      </c>
      <c r="V11" s="20">
        <v>192600</v>
      </c>
      <c r="W11" s="20">
        <v>192600</v>
      </c>
    </row>
    <row r="12" spans="1:43" x14ac:dyDescent="0.25">
      <c r="A12" s="31"/>
      <c r="B12" s="13">
        <f t="shared" si="5"/>
        <v>45689.374999999978</v>
      </c>
      <c r="C12" s="15">
        <v>108</v>
      </c>
      <c r="E12" s="13">
        <f t="shared" si="6"/>
        <v>45689.374999999978</v>
      </c>
      <c r="F12" s="15">
        <f t="shared" si="0"/>
        <v>108</v>
      </c>
      <c r="G12" s="15">
        <v>108</v>
      </c>
      <c r="H12" s="15">
        <v>108</v>
      </c>
      <c r="J12" s="13">
        <f t="shared" si="7"/>
        <v>45689.374999999978</v>
      </c>
      <c r="K12" s="15">
        <f t="shared" si="1"/>
        <v>108</v>
      </c>
      <c r="L12" s="15">
        <v>108</v>
      </c>
      <c r="M12" s="15">
        <v>108</v>
      </c>
      <c r="O12" s="13">
        <f t="shared" si="8"/>
        <v>45689.374999999978</v>
      </c>
      <c r="P12" s="15">
        <f t="shared" si="2"/>
        <v>54</v>
      </c>
      <c r="Q12" s="15">
        <v>54</v>
      </c>
      <c r="R12" s="15">
        <v>54</v>
      </c>
      <c r="T12" s="13">
        <f t="shared" si="9"/>
        <v>45689.374999999978</v>
      </c>
      <c r="U12" s="20">
        <f t="shared" si="3"/>
        <v>194400</v>
      </c>
      <c r="V12" s="20">
        <v>194400</v>
      </c>
      <c r="W12" s="20">
        <v>194400</v>
      </c>
    </row>
    <row r="13" spans="1:43" x14ac:dyDescent="0.25">
      <c r="A13" s="31"/>
      <c r="B13" s="13">
        <f t="shared" si="5"/>
        <v>45689.416666666642</v>
      </c>
      <c r="C13" s="15">
        <v>109</v>
      </c>
      <c r="E13" s="13">
        <f t="shared" si="6"/>
        <v>45689.416666666642</v>
      </c>
      <c r="F13" s="15">
        <f t="shared" si="0"/>
        <v>109</v>
      </c>
      <c r="G13" s="15">
        <v>109</v>
      </c>
      <c r="H13" s="15">
        <v>109</v>
      </c>
      <c r="J13" s="13">
        <f t="shared" si="7"/>
        <v>45689.416666666642</v>
      </c>
      <c r="K13" s="15">
        <f t="shared" si="1"/>
        <v>109</v>
      </c>
      <c r="L13" s="15">
        <v>109</v>
      </c>
      <c r="M13" s="15">
        <v>109</v>
      </c>
      <c r="O13" s="13">
        <f t="shared" si="8"/>
        <v>45689.416666666642</v>
      </c>
      <c r="P13" s="15">
        <f t="shared" si="2"/>
        <v>54.5</v>
      </c>
      <c r="Q13" s="15">
        <v>54.5</v>
      </c>
      <c r="R13" s="15">
        <v>54.5</v>
      </c>
      <c r="T13" s="13">
        <f t="shared" si="9"/>
        <v>45689.416666666642</v>
      </c>
      <c r="U13" s="20">
        <f t="shared" si="3"/>
        <v>196200</v>
      </c>
      <c r="V13" s="20">
        <v>196200</v>
      </c>
      <c r="W13" s="20">
        <v>196200</v>
      </c>
    </row>
    <row r="14" spans="1:43" x14ac:dyDescent="0.25">
      <c r="A14" s="31"/>
      <c r="B14" s="13">
        <f t="shared" si="5"/>
        <v>45689.458333333307</v>
      </c>
      <c r="C14" s="15">
        <v>110</v>
      </c>
      <c r="E14" s="13">
        <f t="shared" si="6"/>
        <v>45689.458333333307</v>
      </c>
      <c r="F14" s="15">
        <f t="shared" si="0"/>
        <v>110</v>
      </c>
      <c r="G14" s="15">
        <v>110</v>
      </c>
      <c r="H14" s="15">
        <v>110</v>
      </c>
      <c r="J14" s="13">
        <f t="shared" si="7"/>
        <v>45689.458333333307</v>
      </c>
      <c r="K14" s="15">
        <f t="shared" si="1"/>
        <v>110</v>
      </c>
      <c r="L14" s="15">
        <v>110</v>
      </c>
      <c r="M14" s="15">
        <v>110</v>
      </c>
      <c r="O14" s="13">
        <f t="shared" si="8"/>
        <v>45689.458333333307</v>
      </c>
      <c r="P14" s="15">
        <f t="shared" si="2"/>
        <v>55</v>
      </c>
      <c r="Q14" s="15">
        <v>55</v>
      </c>
      <c r="R14" s="15">
        <v>55</v>
      </c>
      <c r="T14" s="13">
        <f t="shared" si="9"/>
        <v>45689.458333333307</v>
      </c>
      <c r="U14" s="20">
        <f t="shared" si="3"/>
        <v>198000</v>
      </c>
      <c r="V14" s="20">
        <v>198000</v>
      </c>
      <c r="W14" s="20">
        <v>198000</v>
      </c>
    </row>
    <row r="15" spans="1:43" x14ac:dyDescent="0.25">
      <c r="A15" s="31"/>
      <c r="B15" s="13">
        <f t="shared" si="5"/>
        <v>45689.499999999971</v>
      </c>
      <c r="C15" s="15">
        <v>111</v>
      </c>
      <c r="E15" s="13">
        <f t="shared" si="6"/>
        <v>45689.499999999971</v>
      </c>
      <c r="F15" s="15">
        <f t="shared" si="0"/>
        <v>111</v>
      </c>
      <c r="G15" s="15">
        <v>111</v>
      </c>
      <c r="H15" s="15">
        <v>111</v>
      </c>
      <c r="J15" s="13">
        <f t="shared" si="7"/>
        <v>45689.499999999971</v>
      </c>
      <c r="K15" s="15">
        <f t="shared" si="1"/>
        <v>111</v>
      </c>
      <c r="L15" s="15">
        <v>111</v>
      </c>
      <c r="M15" s="15">
        <v>111</v>
      </c>
      <c r="O15" s="13">
        <f t="shared" si="8"/>
        <v>45689.499999999971</v>
      </c>
      <c r="P15" s="15">
        <f t="shared" si="2"/>
        <v>55.5</v>
      </c>
      <c r="Q15" s="15">
        <v>55.5</v>
      </c>
      <c r="R15" s="15">
        <v>55.5</v>
      </c>
      <c r="T15" s="13">
        <f t="shared" si="9"/>
        <v>45689.499999999971</v>
      </c>
      <c r="U15" s="20">
        <f t="shared" si="3"/>
        <v>199800</v>
      </c>
      <c r="V15" s="20">
        <v>199800</v>
      </c>
      <c r="W15" s="20">
        <v>199800</v>
      </c>
    </row>
    <row r="16" spans="1:43" x14ac:dyDescent="0.25">
      <c r="A16" s="31"/>
      <c r="B16" s="13">
        <f t="shared" si="5"/>
        <v>45689.541666666635</v>
      </c>
      <c r="C16" s="15">
        <v>112</v>
      </c>
      <c r="E16" s="13">
        <f t="shared" si="6"/>
        <v>45689.541666666635</v>
      </c>
      <c r="F16" s="15">
        <f t="shared" si="0"/>
        <v>112</v>
      </c>
      <c r="G16" s="15">
        <v>112</v>
      </c>
      <c r="H16" s="15">
        <v>112</v>
      </c>
      <c r="J16" s="13">
        <f t="shared" si="7"/>
        <v>45689.541666666635</v>
      </c>
      <c r="K16" s="15">
        <f t="shared" si="1"/>
        <v>112</v>
      </c>
      <c r="L16" s="15">
        <v>112</v>
      </c>
      <c r="M16" s="15">
        <v>112</v>
      </c>
      <c r="O16" s="13">
        <f t="shared" si="8"/>
        <v>45689.541666666635</v>
      </c>
      <c r="P16" s="15">
        <f t="shared" si="2"/>
        <v>56</v>
      </c>
      <c r="Q16" s="15">
        <v>56</v>
      </c>
      <c r="R16" s="15">
        <v>56</v>
      </c>
      <c r="T16" s="13">
        <f t="shared" si="9"/>
        <v>45689.541666666635</v>
      </c>
      <c r="U16" s="20">
        <f t="shared" si="3"/>
        <v>201600</v>
      </c>
      <c r="V16" s="20">
        <v>201600</v>
      </c>
      <c r="W16" s="20">
        <v>201600</v>
      </c>
    </row>
    <row r="17" spans="1:23" x14ac:dyDescent="0.25">
      <c r="A17" s="31"/>
      <c r="B17" s="13">
        <f t="shared" si="5"/>
        <v>45689.583333333299</v>
      </c>
      <c r="C17" s="15">
        <v>113</v>
      </c>
      <c r="E17" s="13">
        <f t="shared" si="6"/>
        <v>45689.583333333299</v>
      </c>
      <c r="F17" s="15">
        <f t="shared" si="0"/>
        <v>113</v>
      </c>
      <c r="G17" s="15">
        <v>113</v>
      </c>
      <c r="H17" s="15">
        <v>113</v>
      </c>
      <c r="J17" s="13">
        <f t="shared" si="7"/>
        <v>45689.583333333299</v>
      </c>
      <c r="K17" s="15">
        <f t="shared" si="1"/>
        <v>113</v>
      </c>
      <c r="L17" s="15">
        <v>113</v>
      </c>
      <c r="M17" s="15">
        <v>113</v>
      </c>
      <c r="O17" s="13">
        <f t="shared" si="8"/>
        <v>45689.583333333299</v>
      </c>
      <c r="P17" s="15">
        <f t="shared" si="2"/>
        <v>56.5</v>
      </c>
      <c r="Q17" s="15">
        <v>56.5</v>
      </c>
      <c r="R17" s="15">
        <v>56.5</v>
      </c>
      <c r="T17" s="13">
        <f t="shared" si="9"/>
        <v>45689.583333333299</v>
      </c>
      <c r="U17" s="20">
        <f t="shared" si="3"/>
        <v>203400</v>
      </c>
      <c r="V17" s="20">
        <v>203400</v>
      </c>
      <c r="W17" s="20">
        <v>203400</v>
      </c>
    </row>
    <row r="18" spans="1:23" x14ac:dyDescent="0.25">
      <c r="A18" s="31"/>
      <c r="B18" s="13">
        <f t="shared" si="5"/>
        <v>45689.624999999964</v>
      </c>
      <c r="C18" s="15">
        <v>114</v>
      </c>
      <c r="E18" s="13">
        <f t="shared" si="6"/>
        <v>45689.624999999964</v>
      </c>
      <c r="F18" s="15">
        <f t="shared" si="0"/>
        <v>114</v>
      </c>
      <c r="G18" s="15">
        <v>114</v>
      </c>
      <c r="H18" s="15">
        <v>114</v>
      </c>
      <c r="J18" s="13">
        <f t="shared" si="7"/>
        <v>45689.624999999964</v>
      </c>
      <c r="K18" s="15">
        <f t="shared" si="1"/>
        <v>114</v>
      </c>
      <c r="L18" s="15">
        <v>114</v>
      </c>
      <c r="M18" s="15">
        <v>114</v>
      </c>
      <c r="O18" s="13">
        <f t="shared" si="8"/>
        <v>45689.624999999964</v>
      </c>
      <c r="P18" s="15">
        <f t="shared" si="2"/>
        <v>57</v>
      </c>
      <c r="Q18" s="15">
        <v>57</v>
      </c>
      <c r="R18" s="15">
        <v>57</v>
      </c>
      <c r="T18" s="13">
        <f t="shared" si="9"/>
        <v>45689.624999999964</v>
      </c>
      <c r="U18" s="20">
        <f t="shared" si="3"/>
        <v>205200</v>
      </c>
      <c r="V18" s="20">
        <v>205200</v>
      </c>
      <c r="W18" s="20">
        <v>205200</v>
      </c>
    </row>
    <row r="19" spans="1:23" x14ac:dyDescent="0.25">
      <c r="A19" s="31"/>
      <c r="B19" s="13">
        <f t="shared" si="5"/>
        <v>45689.666666666628</v>
      </c>
      <c r="C19" s="15">
        <v>115</v>
      </c>
      <c r="E19" s="13">
        <f t="shared" si="6"/>
        <v>45689.666666666628</v>
      </c>
      <c r="F19" s="15">
        <f t="shared" si="0"/>
        <v>115</v>
      </c>
      <c r="G19" s="15">
        <v>115</v>
      </c>
      <c r="H19" s="15">
        <v>115</v>
      </c>
      <c r="J19" s="13">
        <f t="shared" si="7"/>
        <v>45689.666666666628</v>
      </c>
      <c r="K19" s="15">
        <f t="shared" si="1"/>
        <v>115</v>
      </c>
      <c r="L19" s="15">
        <v>115</v>
      </c>
      <c r="M19" s="15">
        <v>115</v>
      </c>
      <c r="O19" s="13">
        <f t="shared" si="8"/>
        <v>45689.666666666628</v>
      </c>
      <c r="P19" s="15">
        <f t="shared" si="2"/>
        <v>57.5</v>
      </c>
      <c r="Q19" s="15">
        <v>57.5</v>
      </c>
      <c r="R19" s="15">
        <v>57.5</v>
      </c>
      <c r="T19" s="13">
        <f t="shared" si="9"/>
        <v>45689.666666666628</v>
      </c>
      <c r="U19" s="20">
        <f t="shared" si="3"/>
        <v>207000</v>
      </c>
      <c r="V19" s="20">
        <v>207000</v>
      </c>
      <c r="W19" s="20">
        <v>207000</v>
      </c>
    </row>
    <row r="20" spans="1:23" x14ac:dyDescent="0.25">
      <c r="A20" s="31"/>
      <c r="B20" s="13">
        <f t="shared" si="5"/>
        <v>45689.708333333292</v>
      </c>
      <c r="C20" s="15">
        <v>116</v>
      </c>
      <c r="E20" s="13">
        <f t="shared" si="6"/>
        <v>45689.708333333292</v>
      </c>
      <c r="F20" s="15">
        <f t="shared" si="0"/>
        <v>116</v>
      </c>
      <c r="G20" s="15">
        <v>116</v>
      </c>
      <c r="H20" s="15">
        <v>116</v>
      </c>
      <c r="J20" s="13">
        <f t="shared" si="7"/>
        <v>45689.708333333292</v>
      </c>
      <c r="K20" s="15">
        <f t="shared" si="1"/>
        <v>116</v>
      </c>
      <c r="L20" s="15">
        <v>116</v>
      </c>
      <c r="M20" s="15">
        <v>116</v>
      </c>
      <c r="O20" s="13">
        <f t="shared" si="8"/>
        <v>45689.708333333292</v>
      </c>
      <c r="P20" s="15">
        <f t="shared" si="2"/>
        <v>58</v>
      </c>
      <c r="Q20" s="15">
        <v>58</v>
      </c>
      <c r="R20" s="15">
        <v>58</v>
      </c>
      <c r="T20" s="13">
        <f t="shared" si="9"/>
        <v>45689.708333333292</v>
      </c>
      <c r="U20" s="20">
        <f t="shared" si="3"/>
        <v>208800</v>
      </c>
      <c r="V20" s="20">
        <v>208800</v>
      </c>
      <c r="W20" s="20">
        <v>208800</v>
      </c>
    </row>
    <row r="21" spans="1:23" x14ac:dyDescent="0.25">
      <c r="A21" s="31"/>
      <c r="B21" s="13">
        <f t="shared" si="5"/>
        <v>45689.749999999956</v>
      </c>
      <c r="C21" s="15">
        <v>117</v>
      </c>
      <c r="E21" s="13">
        <f t="shared" si="6"/>
        <v>45689.749999999956</v>
      </c>
      <c r="F21" s="15">
        <f t="shared" si="0"/>
        <v>117</v>
      </c>
      <c r="G21" s="15">
        <v>117</v>
      </c>
      <c r="H21" s="15">
        <v>117</v>
      </c>
      <c r="J21" s="13">
        <f t="shared" si="7"/>
        <v>45689.749999999956</v>
      </c>
      <c r="K21" s="15">
        <f t="shared" si="1"/>
        <v>117</v>
      </c>
      <c r="L21" s="15">
        <v>117</v>
      </c>
      <c r="M21" s="15">
        <v>117</v>
      </c>
      <c r="O21" s="13">
        <f t="shared" si="8"/>
        <v>45689.749999999956</v>
      </c>
      <c r="P21" s="15">
        <f t="shared" si="2"/>
        <v>58.5</v>
      </c>
      <c r="Q21" s="15">
        <v>58.5</v>
      </c>
      <c r="R21" s="15">
        <v>58.5</v>
      </c>
      <c r="T21" s="13">
        <f t="shared" si="9"/>
        <v>45689.749999999956</v>
      </c>
      <c r="U21" s="20">
        <f t="shared" si="3"/>
        <v>210600</v>
      </c>
      <c r="V21" s="20">
        <v>210600</v>
      </c>
      <c r="W21" s="20">
        <v>210600</v>
      </c>
    </row>
    <row r="22" spans="1:23" x14ac:dyDescent="0.25">
      <c r="A22" s="31"/>
      <c r="B22" s="13">
        <f t="shared" si="5"/>
        <v>45689.791666666621</v>
      </c>
      <c r="C22" s="15">
        <v>118</v>
      </c>
      <c r="E22" s="13">
        <f t="shared" si="6"/>
        <v>45689.791666666621</v>
      </c>
      <c r="F22" s="15">
        <f t="shared" si="0"/>
        <v>118</v>
      </c>
      <c r="G22" s="15">
        <v>118</v>
      </c>
      <c r="H22" s="15">
        <v>118</v>
      </c>
      <c r="J22" s="13">
        <f t="shared" si="7"/>
        <v>45689.791666666621</v>
      </c>
      <c r="K22" s="15">
        <f t="shared" si="1"/>
        <v>118</v>
      </c>
      <c r="L22" s="15">
        <v>118</v>
      </c>
      <c r="M22" s="15">
        <v>118</v>
      </c>
      <c r="O22" s="13">
        <f t="shared" si="8"/>
        <v>45689.791666666621</v>
      </c>
      <c r="P22" s="15">
        <f t="shared" si="2"/>
        <v>59</v>
      </c>
      <c r="Q22" s="15">
        <v>59</v>
      </c>
      <c r="R22" s="15">
        <v>59</v>
      </c>
      <c r="T22" s="13">
        <f t="shared" si="9"/>
        <v>45689.791666666621</v>
      </c>
      <c r="U22" s="20">
        <f t="shared" si="3"/>
        <v>212400</v>
      </c>
      <c r="V22" s="20">
        <v>212400</v>
      </c>
      <c r="W22" s="20">
        <v>212400</v>
      </c>
    </row>
    <row r="23" spans="1:23" x14ac:dyDescent="0.25">
      <c r="A23" s="31"/>
      <c r="B23" s="13">
        <f t="shared" si="5"/>
        <v>45689.833333333285</v>
      </c>
      <c r="C23" s="15">
        <v>119</v>
      </c>
      <c r="E23" s="13">
        <f t="shared" si="6"/>
        <v>45689.833333333285</v>
      </c>
      <c r="F23" s="15">
        <f t="shared" si="0"/>
        <v>119</v>
      </c>
      <c r="G23" s="15">
        <v>119</v>
      </c>
      <c r="H23" s="15">
        <v>119</v>
      </c>
      <c r="J23" s="13">
        <f t="shared" si="7"/>
        <v>45689.833333333285</v>
      </c>
      <c r="K23" s="15">
        <f t="shared" si="1"/>
        <v>119</v>
      </c>
      <c r="L23" s="15">
        <v>119</v>
      </c>
      <c r="M23" s="15">
        <v>119</v>
      </c>
      <c r="O23" s="13">
        <f t="shared" si="8"/>
        <v>45689.833333333285</v>
      </c>
      <c r="P23" s="15">
        <f t="shared" si="2"/>
        <v>59.5</v>
      </c>
      <c r="Q23" s="15">
        <v>59.5</v>
      </c>
      <c r="R23" s="15">
        <v>59.5</v>
      </c>
      <c r="T23" s="13">
        <f t="shared" si="9"/>
        <v>45689.833333333285</v>
      </c>
      <c r="U23" s="20">
        <f t="shared" si="3"/>
        <v>214200</v>
      </c>
      <c r="V23" s="20">
        <v>214200</v>
      </c>
      <c r="W23" s="20">
        <v>214200</v>
      </c>
    </row>
    <row r="24" spans="1:23" x14ac:dyDescent="0.25">
      <c r="A24" s="31"/>
      <c r="B24" s="13">
        <f t="shared" si="5"/>
        <v>45689.874999999949</v>
      </c>
      <c r="C24" s="15">
        <v>120</v>
      </c>
      <c r="E24" s="13">
        <f t="shared" si="6"/>
        <v>45689.874999999949</v>
      </c>
      <c r="F24" s="15">
        <f t="shared" si="0"/>
        <v>120</v>
      </c>
      <c r="G24" s="15">
        <v>120</v>
      </c>
      <c r="H24" s="15">
        <v>120</v>
      </c>
      <c r="J24" s="13">
        <f t="shared" si="7"/>
        <v>45689.874999999949</v>
      </c>
      <c r="K24" s="15">
        <f t="shared" si="1"/>
        <v>120</v>
      </c>
      <c r="L24" s="15">
        <v>120</v>
      </c>
      <c r="M24" s="15">
        <v>120</v>
      </c>
      <c r="O24" s="13">
        <f t="shared" si="8"/>
        <v>45689.874999999949</v>
      </c>
      <c r="P24" s="15">
        <f t="shared" si="2"/>
        <v>60</v>
      </c>
      <c r="Q24" s="15">
        <v>60</v>
      </c>
      <c r="R24" s="15">
        <v>60</v>
      </c>
      <c r="T24" s="13">
        <f t="shared" si="9"/>
        <v>45689.874999999949</v>
      </c>
      <c r="U24" s="20">
        <f t="shared" si="3"/>
        <v>216000</v>
      </c>
      <c r="V24" s="20">
        <v>216000</v>
      </c>
      <c r="W24" s="20">
        <v>216000</v>
      </c>
    </row>
    <row r="25" spans="1:23" x14ac:dyDescent="0.25">
      <c r="A25" s="31"/>
      <c r="B25" s="13">
        <f t="shared" si="5"/>
        <v>45689.916666666613</v>
      </c>
      <c r="C25" s="15">
        <v>121</v>
      </c>
      <c r="E25" s="13">
        <f t="shared" si="6"/>
        <v>45689.916666666613</v>
      </c>
      <c r="F25" s="15">
        <f t="shared" si="0"/>
        <v>121</v>
      </c>
      <c r="G25" s="15">
        <v>121</v>
      </c>
      <c r="H25" s="15">
        <v>121</v>
      </c>
      <c r="J25" s="13">
        <f t="shared" si="7"/>
        <v>45689.916666666613</v>
      </c>
      <c r="K25" s="15">
        <f t="shared" si="1"/>
        <v>121</v>
      </c>
      <c r="L25" s="15">
        <v>121</v>
      </c>
      <c r="M25" s="15">
        <v>121</v>
      </c>
      <c r="O25" s="13">
        <f t="shared" si="8"/>
        <v>45689.916666666613</v>
      </c>
      <c r="P25" s="15">
        <f t="shared" si="2"/>
        <v>60.5</v>
      </c>
      <c r="Q25" s="15">
        <v>60.5</v>
      </c>
      <c r="R25" s="15">
        <v>60.5</v>
      </c>
      <c r="T25" s="13">
        <f t="shared" si="9"/>
        <v>45689.916666666613</v>
      </c>
      <c r="U25" s="20">
        <f t="shared" si="3"/>
        <v>217800</v>
      </c>
      <c r="V25" s="20">
        <v>217800</v>
      </c>
      <c r="W25" s="20">
        <v>217800</v>
      </c>
    </row>
    <row r="26" spans="1:23" x14ac:dyDescent="0.25">
      <c r="A26" s="31"/>
      <c r="B26" s="13">
        <f t="shared" si="5"/>
        <v>45689.958333333278</v>
      </c>
      <c r="C26" s="15">
        <v>122</v>
      </c>
      <c r="E26" s="13">
        <f t="shared" si="6"/>
        <v>45689.958333333278</v>
      </c>
      <c r="F26" s="15">
        <f t="shared" si="0"/>
        <v>122</v>
      </c>
      <c r="G26" s="15">
        <v>122</v>
      </c>
      <c r="H26" s="15">
        <v>122</v>
      </c>
      <c r="J26" s="13">
        <f t="shared" si="7"/>
        <v>45689.958333333278</v>
      </c>
      <c r="K26" s="15">
        <f t="shared" si="1"/>
        <v>122</v>
      </c>
      <c r="L26" s="15">
        <v>122</v>
      </c>
      <c r="M26" s="15">
        <v>122</v>
      </c>
      <c r="O26" s="13">
        <f t="shared" si="8"/>
        <v>45689.958333333278</v>
      </c>
      <c r="P26" s="15">
        <f t="shared" si="2"/>
        <v>61</v>
      </c>
      <c r="Q26" s="15">
        <v>61</v>
      </c>
      <c r="R26" s="15">
        <v>61</v>
      </c>
      <c r="T26" s="13">
        <f t="shared" si="9"/>
        <v>45689.958333333278</v>
      </c>
      <c r="U26" s="20">
        <f t="shared" si="3"/>
        <v>219600</v>
      </c>
      <c r="V26" s="20">
        <v>219600</v>
      </c>
      <c r="W26" s="20">
        <v>219600</v>
      </c>
    </row>
    <row r="27" spans="1:23" x14ac:dyDescent="0.25">
      <c r="A27" s="31"/>
      <c r="B27" s="13">
        <f t="shared" si="5"/>
        <v>45689.999999999942</v>
      </c>
      <c r="C27" s="15">
        <v>123</v>
      </c>
      <c r="E27" s="13">
        <f t="shared" si="6"/>
        <v>45689.999999999942</v>
      </c>
      <c r="F27" s="15">
        <f t="shared" si="0"/>
        <v>123</v>
      </c>
      <c r="G27" s="15">
        <v>123</v>
      </c>
      <c r="H27" s="15">
        <v>123</v>
      </c>
      <c r="J27" s="13">
        <f t="shared" si="7"/>
        <v>45689.999999999942</v>
      </c>
      <c r="K27" s="15">
        <f t="shared" si="1"/>
        <v>123</v>
      </c>
      <c r="L27" s="15">
        <v>123</v>
      </c>
      <c r="M27" s="15">
        <v>123</v>
      </c>
      <c r="O27" s="13">
        <f t="shared" si="8"/>
        <v>45689.999999999942</v>
      </c>
      <c r="P27" s="15">
        <f t="shared" si="2"/>
        <v>61.5</v>
      </c>
      <c r="Q27" s="15">
        <v>61.5</v>
      </c>
      <c r="R27" s="15">
        <v>61.5</v>
      </c>
      <c r="T27" s="13">
        <f t="shared" si="9"/>
        <v>45689.999999999942</v>
      </c>
      <c r="U27" s="20">
        <f t="shared" si="3"/>
        <v>221400</v>
      </c>
      <c r="V27" s="20">
        <v>221400</v>
      </c>
      <c r="W27" s="20">
        <v>221400</v>
      </c>
    </row>
    <row r="28" spans="1:23" x14ac:dyDescent="0.25">
      <c r="A28" s="31"/>
      <c r="B28" s="13">
        <f t="shared" si="5"/>
        <v>45690.041666666606</v>
      </c>
      <c r="C28" s="15">
        <v>124</v>
      </c>
      <c r="E28" s="13">
        <f t="shared" si="6"/>
        <v>45690.041666666606</v>
      </c>
      <c r="F28" s="15">
        <f t="shared" si="0"/>
        <v>124</v>
      </c>
      <c r="G28" s="15">
        <v>124</v>
      </c>
      <c r="H28" s="15">
        <v>124</v>
      </c>
      <c r="J28" s="13">
        <f t="shared" si="7"/>
        <v>45690.041666666606</v>
      </c>
      <c r="K28" s="15">
        <f t="shared" si="1"/>
        <v>124</v>
      </c>
      <c r="L28" s="15">
        <v>124</v>
      </c>
      <c r="M28" s="15">
        <v>124</v>
      </c>
      <c r="O28" s="13">
        <f t="shared" si="8"/>
        <v>45690.041666666606</v>
      </c>
      <c r="P28" s="15">
        <f t="shared" si="2"/>
        <v>62</v>
      </c>
      <c r="Q28" s="15">
        <v>62</v>
      </c>
      <c r="R28" s="15">
        <v>62</v>
      </c>
      <c r="T28" s="13">
        <f t="shared" si="9"/>
        <v>45690.041666666606</v>
      </c>
      <c r="U28" s="20">
        <f t="shared" si="3"/>
        <v>223200</v>
      </c>
      <c r="V28" s="20">
        <v>223200</v>
      </c>
      <c r="W28" s="20">
        <v>223200</v>
      </c>
    </row>
    <row r="29" spans="1:23" x14ac:dyDescent="0.25">
      <c r="A29" s="31"/>
      <c r="B29" s="13">
        <f t="shared" si="5"/>
        <v>45690.08333333327</v>
      </c>
      <c r="C29" s="15">
        <v>125</v>
      </c>
      <c r="E29" s="13">
        <f t="shared" si="6"/>
        <v>45690.08333333327</v>
      </c>
      <c r="F29" s="15">
        <f t="shared" si="0"/>
        <v>125</v>
      </c>
      <c r="G29" s="15">
        <v>125</v>
      </c>
      <c r="H29" s="15">
        <v>125</v>
      </c>
      <c r="J29" s="13">
        <f t="shared" si="7"/>
        <v>45690.08333333327</v>
      </c>
      <c r="K29" s="15">
        <f t="shared" si="1"/>
        <v>125</v>
      </c>
      <c r="L29" s="15">
        <v>125</v>
      </c>
      <c r="M29" s="15">
        <v>125</v>
      </c>
      <c r="O29" s="13">
        <f t="shared" si="8"/>
        <v>45690.08333333327</v>
      </c>
      <c r="P29" s="15">
        <f t="shared" si="2"/>
        <v>62.5</v>
      </c>
      <c r="Q29" s="15">
        <v>62.5</v>
      </c>
      <c r="R29" s="15">
        <v>62.5</v>
      </c>
      <c r="T29" s="13">
        <f t="shared" si="9"/>
        <v>45690.08333333327</v>
      </c>
      <c r="U29" s="20">
        <f t="shared" si="3"/>
        <v>225000</v>
      </c>
      <c r="V29" s="20">
        <v>225000</v>
      </c>
      <c r="W29" s="20">
        <v>225000</v>
      </c>
    </row>
    <row r="30" spans="1:23" x14ac:dyDescent="0.25">
      <c r="A30" s="31"/>
      <c r="B30" s="13">
        <f t="shared" si="5"/>
        <v>45690.124999999935</v>
      </c>
      <c r="C30" s="15">
        <v>126</v>
      </c>
      <c r="E30" s="13">
        <f t="shared" si="6"/>
        <v>45690.124999999935</v>
      </c>
      <c r="F30" s="15">
        <f t="shared" si="0"/>
        <v>126</v>
      </c>
      <c r="G30" s="15">
        <v>126</v>
      </c>
      <c r="H30" s="15">
        <v>126</v>
      </c>
      <c r="J30" s="13">
        <f t="shared" si="7"/>
        <v>45690.124999999935</v>
      </c>
      <c r="K30" s="15">
        <f t="shared" si="1"/>
        <v>126</v>
      </c>
      <c r="L30" s="15">
        <v>126</v>
      </c>
      <c r="M30" s="15">
        <v>126</v>
      </c>
      <c r="O30" s="13">
        <f t="shared" si="8"/>
        <v>45690.124999999935</v>
      </c>
      <c r="P30" s="15">
        <f t="shared" si="2"/>
        <v>63</v>
      </c>
      <c r="Q30" s="15">
        <v>63</v>
      </c>
      <c r="R30" s="15">
        <v>63</v>
      </c>
      <c r="T30" s="13">
        <f t="shared" si="9"/>
        <v>45690.124999999935</v>
      </c>
      <c r="U30" s="20">
        <f t="shared" si="3"/>
        <v>226800</v>
      </c>
      <c r="V30" s="20">
        <v>226800</v>
      </c>
      <c r="W30" s="20">
        <v>226800</v>
      </c>
    </row>
    <row r="31" spans="1:23" x14ac:dyDescent="0.25">
      <c r="A31" s="31"/>
      <c r="B31" s="13">
        <f t="shared" si="5"/>
        <v>45690.166666666599</v>
      </c>
      <c r="C31" s="15">
        <v>127</v>
      </c>
      <c r="E31" s="13">
        <f t="shared" si="6"/>
        <v>45690.166666666599</v>
      </c>
      <c r="F31" s="15">
        <f t="shared" si="0"/>
        <v>127</v>
      </c>
      <c r="G31" s="15">
        <v>127</v>
      </c>
      <c r="H31" s="15">
        <v>127</v>
      </c>
      <c r="J31" s="13">
        <f t="shared" si="7"/>
        <v>45690.166666666599</v>
      </c>
      <c r="K31" s="15">
        <f t="shared" si="1"/>
        <v>127</v>
      </c>
      <c r="L31" s="15">
        <v>127</v>
      </c>
      <c r="M31" s="15">
        <v>127</v>
      </c>
      <c r="O31" s="13">
        <f t="shared" si="8"/>
        <v>45690.166666666599</v>
      </c>
      <c r="P31" s="15">
        <f t="shared" si="2"/>
        <v>63.5</v>
      </c>
      <c r="Q31" s="15">
        <v>63.5</v>
      </c>
      <c r="R31" s="15">
        <v>63.5</v>
      </c>
      <c r="T31" s="13">
        <f t="shared" si="9"/>
        <v>45690.166666666599</v>
      </c>
      <c r="U31" s="20">
        <f t="shared" si="3"/>
        <v>228600</v>
      </c>
      <c r="V31" s="20">
        <v>228600</v>
      </c>
      <c r="W31" s="20">
        <v>228600</v>
      </c>
    </row>
    <row r="32" spans="1:23" x14ac:dyDescent="0.25">
      <c r="A32" s="31"/>
      <c r="B32" s="13">
        <f t="shared" si="5"/>
        <v>45690.208333333263</v>
      </c>
      <c r="C32" s="15">
        <v>128</v>
      </c>
      <c r="E32" s="13">
        <f t="shared" si="6"/>
        <v>45690.208333333263</v>
      </c>
      <c r="F32" s="15">
        <f t="shared" si="0"/>
        <v>128</v>
      </c>
      <c r="G32" s="15">
        <v>128</v>
      </c>
      <c r="H32" s="15">
        <v>128</v>
      </c>
      <c r="J32" s="13">
        <f t="shared" si="7"/>
        <v>45690.208333333263</v>
      </c>
      <c r="K32" s="15">
        <f t="shared" si="1"/>
        <v>128</v>
      </c>
      <c r="L32" s="15">
        <v>128</v>
      </c>
      <c r="M32" s="15">
        <v>128</v>
      </c>
      <c r="O32" s="13">
        <f t="shared" si="8"/>
        <v>45690.208333333263</v>
      </c>
      <c r="P32" s="15">
        <f t="shared" si="2"/>
        <v>64</v>
      </c>
      <c r="Q32" s="15">
        <v>64</v>
      </c>
      <c r="R32" s="15">
        <v>64</v>
      </c>
      <c r="T32" s="13">
        <f t="shared" si="9"/>
        <v>45690.208333333263</v>
      </c>
      <c r="U32" s="20">
        <f t="shared" si="3"/>
        <v>230400</v>
      </c>
      <c r="V32" s="20">
        <v>230400</v>
      </c>
      <c r="W32" s="20">
        <v>230400</v>
      </c>
    </row>
    <row r="33" spans="1:43" x14ac:dyDescent="0.25">
      <c r="A33" s="31"/>
      <c r="B33" s="13">
        <f t="shared" si="5"/>
        <v>45690.249999999927</v>
      </c>
      <c r="C33" s="15">
        <v>129</v>
      </c>
      <c r="E33" s="13">
        <f t="shared" si="6"/>
        <v>45690.249999999927</v>
      </c>
      <c r="F33" s="15">
        <f t="shared" si="0"/>
        <v>129</v>
      </c>
      <c r="G33" s="15">
        <v>129</v>
      </c>
      <c r="H33" s="15">
        <v>129</v>
      </c>
      <c r="J33" s="13">
        <f t="shared" si="7"/>
        <v>45690.249999999927</v>
      </c>
      <c r="K33" s="15">
        <f t="shared" si="1"/>
        <v>129</v>
      </c>
      <c r="L33" s="15">
        <v>129</v>
      </c>
      <c r="M33" s="15">
        <v>129</v>
      </c>
      <c r="O33" s="13">
        <f t="shared" si="8"/>
        <v>45690.249999999927</v>
      </c>
      <c r="P33" s="15">
        <f t="shared" si="2"/>
        <v>64.5</v>
      </c>
      <c r="Q33" s="15">
        <v>64.5</v>
      </c>
      <c r="R33" s="15">
        <v>64.5</v>
      </c>
      <c r="T33" s="13">
        <f t="shared" si="9"/>
        <v>45690.249999999927</v>
      </c>
      <c r="U33" s="20">
        <f t="shared" si="3"/>
        <v>232200</v>
      </c>
      <c r="V33" s="20">
        <v>232200</v>
      </c>
      <c r="W33" s="20">
        <v>232200</v>
      </c>
    </row>
    <row r="34" spans="1:43" x14ac:dyDescent="0.25">
      <c r="E34" s="30" t="s">
        <v>12</v>
      </c>
      <c r="F34" s="30"/>
      <c r="G34" s="30"/>
      <c r="H34" s="30"/>
      <c r="I34" s="30"/>
      <c r="J34" s="30"/>
      <c r="K34" s="30"/>
      <c r="L34" s="30"/>
      <c r="M34" s="30"/>
      <c r="N34" s="30"/>
      <c r="O34" s="30"/>
      <c r="P34" s="30"/>
      <c r="Q34" s="30"/>
      <c r="R34" s="30"/>
      <c r="S34" s="30"/>
      <c r="T34" s="30"/>
      <c r="U34" s="30"/>
      <c r="V34" s="30"/>
      <c r="W34" s="30"/>
      <c r="Y34" s="30" t="s">
        <v>13</v>
      </c>
      <c r="Z34" s="30"/>
      <c r="AA34" s="30"/>
      <c r="AB34" s="30"/>
      <c r="AC34" s="30"/>
      <c r="AD34" s="30"/>
      <c r="AE34" s="30"/>
      <c r="AF34" s="30"/>
      <c r="AG34" s="30"/>
      <c r="AH34" s="30"/>
      <c r="AI34" s="30"/>
      <c r="AJ34" s="30"/>
      <c r="AK34" s="30"/>
      <c r="AL34" s="30"/>
      <c r="AM34" s="30"/>
      <c r="AN34" s="30"/>
      <c r="AO34" s="30"/>
      <c r="AP34" s="30"/>
      <c r="AQ34" s="30"/>
    </row>
    <row r="35" spans="1:43" x14ac:dyDescent="0.25">
      <c r="B35" s="30" t="s">
        <v>7</v>
      </c>
      <c r="C35" s="30"/>
      <c r="D35" s="17"/>
      <c r="F35" s="30" t="s">
        <v>3</v>
      </c>
      <c r="G35" s="30"/>
      <c r="H35" s="30"/>
      <c r="K35" s="30" t="s">
        <v>1</v>
      </c>
      <c r="L35" s="30"/>
      <c r="M35" s="30"/>
      <c r="P35" s="30" t="s">
        <v>0</v>
      </c>
      <c r="Q35" s="30"/>
      <c r="R35" s="30"/>
      <c r="U35" s="32" t="s">
        <v>2</v>
      </c>
      <c r="V35" s="32"/>
      <c r="W35" s="32"/>
      <c r="Z35" s="30" t="s">
        <v>3</v>
      </c>
      <c r="AA35" s="30"/>
      <c r="AB35" s="30"/>
      <c r="AC35" s="17"/>
      <c r="AE35" s="30" t="s">
        <v>1</v>
      </c>
      <c r="AF35" s="30"/>
      <c r="AG35" s="30"/>
      <c r="AH35" s="17"/>
      <c r="AJ35" s="30" t="s">
        <v>0</v>
      </c>
      <c r="AK35" s="30"/>
      <c r="AL35" s="30"/>
      <c r="AO35" s="32" t="s">
        <v>2</v>
      </c>
      <c r="AP35" s="32"/>
      <c r="AQ35" s="32"/>
    </row>
    <row r="36" spans="1:43" x14ac:dyDescent="0.25">
      <c r="B36" s="17"/>
      <c r="C36" s="17"/>
      <c r="D36" s="17"/>
      <c r="E36" s="17"/>
      <c r="F36" s="2" t="s">
        <v>14</v>
      </c>
      <c r="G36" s="2" t="s">
        <v>6</v>
      </c>
      <c r="H36" s="2" t="s">
        <v>15</v>
      </c>
      <c r="J36" s="17"/>
      <c r="K36" s="2" t="s">
        <v>14</v>
      </c>
      <c r="L36" s="2" t="s">
        <v>6</v>
      </c>
      <c r="M36" s="2" t="s">
        <v>15</v>
      </c>
      <c r="O36" s="17"/>
      <c r="P36" s="2" t="s">
        <v>14</v>
      </c>
      <c r="Q36" s="2" t="s">
        <v>6</v>
      </c>
      <c r="R36" s="2" t="s">
        <v>15</v>
      </c>
      <c r="T36" s="17"/>
      <c r="U36" s="18" t="s">
        <v>14</v>
      </c>
      <c r="V36" s="18" t="s">
        <v>6</v>
      </c>
      <c r="W36" s="18" t="s">
        <v>15</v>
      </c>
      <c r="Y36" s="17"/>
      <c r="Z36" s="2" t="s">
        <v>14</v>
      </c>
      <c r="AA36" s="2" t="s">
        <v>6</v>
      </c>
      <c r="AB36" s="2" t="s">
        <v>15</v>
      </c>
      <c r="AD36" s="17"/>
      <c r="AE36" s="2" t="s">
        <v>14</v>
      </c>
      <c r="AF36" s="2" t="s">
        <v>6</v>
      </c>
      <c r="AG36" s="2" t="s">
        <v>15</v>
      </c>
      <c r="AI36" s="17"/>
      <c r="AJ36" s="2" t="s">
        <v>14</v>
      </c>
      <c r="AK36" s="2" t="s">
        <v>6</v>
      </c>
      <c r="AL36" s="2" t="s">
        <v>15</v>
      </c>
      <c r="AN36" s="17"/>
      <c r="AO36" s="18" t="s">
        <v>14</v>
      </c>
      <c r="AP36" s="18" t="s">
        <v>6</v>
      </c>
      <c r="AQ36" s="18" t="s">
        <v>15</v>
      </c>
    </row>
    <row r="37" spans="1:43" ht="15" customHeight="1" x14ac:dyDescent="0.25">
      <c r="A37" s="31" t="s">
        <v>9</v>
      </c>
      <c r="B37" s="13">
        <f>DATE(2025,2,1)+TIME(1,10,0)</f>
        <v>45689.048611111109</v>
      </c>
      <c r="C37" s="15">
        <v>100</v>
      </c>
      <c r="E37" s="13">
        <f>DATE(2025,2,1)+TIME(1,0,0)</f>
        <v>45689.041666666664</v>
      </c>
      <c r="F37" s="15">
        <f>C37*5/6</f>
        <v>83.333333333333329</v>
      </c>
      <c r="G37" s="15" t="s">
        <v>16</v>
      </c>
      <c r="H37" s="15" t="s">
        <v>16</v>
      </c>
      <c r="J37" s="13">
        <f>DATE(2025,2,1)+TIME(1,0,0)</f>
        <v>45689.041666666664</v>
      </c>
      <c r="K37" s="15" t="e">
        <f>U37/3600</f>
        <v>#N/A</v>
      </c>
      <c r="L37" s="15" t="s">
        <v>16</v>
      </c>
      <c r="M37" s="15" t="s">
        <v>16</v>
      </c>
      <c r="O37" s="13">
        <f>DATE(2025,2,1)+TIME(1,0,0)</f>
        <v>45689.041666666664</v>
      </c>
      <c r="P37" s="15" t="e">
        <f>U37/3600</f>
        <v>#N/A</v>
      </c>
      <c r="Q37" s="15" t="s">
        <v>16</v>
      </c>
      <c r="R37" s="15" t="s">
        <v>16</v>
      </c>
      <c r="T37" s="13">
        <f>DATE(2025,2,1)+TIME(1,0,0)</f>
        <v>45689.041666666664</v>
      </c>
      <c r="U37" s="20" t="e">
        <f>NA()</f>
        <v>#N/A</v>
      </c>
      <c r="V37" s="20" t="s">
        <v>16</v>
      </c>
      <c r="W37" s="20" t="s">
        <v>16</v>
      </c>
      <c r="Y37" s="13">
        <f>DATE(2025,2,1)+TIME(6,0,0)</f>
        <v>45689.25</v>
      </c>
      <c r="Z37" s="15">
        <f>F42</f>
        <v>87.499999996944098</v>
      </c>
      <c r="AA37" s="15">
        <v>87.5</v>
      </c>
      <c r="AB37" s="15">
        <v>87.5</v>
      </c>
      <c r="AD37" s="13">
        <f>DATE(2025,2,1)+TIME(6,0,0)</f>
        <v>45689.25</v>
      </c>
      <c r="AE37" s="15">
        <f>C37-F37+SUM(C38:C41)+F42</f>
        <v>514.16666666361084</v>
      </c>
      <c r="AF37" s="15">
        <v>597.5</v>
      </c>
      <c r="AG37" s="15">
        <v>497.5</v>
      </c>
      <c r="AI37" s="13">
        <f>DATE(2025,2,1)+TIME(6,0,0)</f>
        <v>45689.25</v>
      </c>
      <c r="AJ37" s="29">
        <f>AO37/((E42-B37+B38-B37)*86400)</f>
        <v>49.964285714098438</v>
      </c>
      <c r="AK37" s="15">
        <v>49.964300000000001</v>
      </c>
      <c r="AL37" s="15">
        <v>92.370699999999999</v>
      </c>
      <c r="AN37" s="13">
        <f>DATE(2025,2,1)+TIME(6,0,0)</f>
        <v>45689.25</v>
      </c>
      <c r="AO37" s="20">
        <f>C37/2*(B38-B37)*86400+C38/2*(B38-B37)*86400+C39/2*(B39-B38)*86400+C40/2*(B40-B39)*86400+C41/2*(B41-B40)*86400+F42/2*(E42-B41)*86400</f>
        <v>1049249.9999297578</v>
      </c>
      <c r="AP37" s="20">
        <v>1049250</v>
      </c>
      <c r="AQ37" s="20">
        <v>1607250</v>
      </c>
    </row>
    <row r="38" spans="1:43" x14ac:dyDescent="0.25">
      <c r="A38" s="31"/>
      <c r="B38" s="13">
        <f>B37+1/24</f>
        <v>45689.090277777774</v>
      </c>
      <c r="C38" s="15">
        <v>101</v>
      </c>
      <c r="E38" s="13">
        <f>E37+1/24</f>
        <v>45689.083333333328</v>
      </c>
      <c r="F38" s="15">
        <f>C38*(E38-B37)/(B38-B37)</f>
        <v>84.166666663727185</v>
      </c>
      <c r="G38" s="15">
        <v>84.166700000000006</v>
      </c>
      <c r="H38" s="15">
        <v>84.166700000000006</v>
      </c>
      <c r="J38" s="13">
        <f>J37+1/24</f>
        <v>45689.083333333328</v>
      </c>
      <c r="K38" s="15">
        <f>C37-F37+F38</f>
        <v>100.83333333039386</v>
      </c>
      <c r="L38" s="15">
        <v>184.16669999999999</v>
      </c>
      <c r="M38" s="15">
        <v>100.83329999999999</v>
      </c>
      <c r="O38" s="13">
        <f>O37+1/24</f>
        <v>45689.083333333328</v>
      </c>
      <c r="P38" s="15">
        <f>U38/3600</f>
        <v>50.347222219509909</v>
      </c>
      <c r="Q38" s="15">
        <v>46.401499999999999</v>
      </c>
      <c r="R38" s="15">
        <v>50.347200000000001</v>
      </c>
      <c r="T38" s="13">
        <f>T37+1/24</f>
        <v>45689.083333333328</v>
      </c>
      <c r="U38" s="20">
        <f>AVERAGE(F37,C37)*(B37-E37)*86400+F38/2*(E38-B37)*86400</f>
        <v>181249.99999023566</v>
      </c>
      <c r="V38" s="20">
        <v>306250</v>
      </c>
      <c r="W38" s="20">
        <v>181250</v>
      </c>
      <c r="Y38" s="13">
        <f>Y37+1/4</f>
        <v>45689.5</v>
      </c>
      <c r="Z38" s="15">
        <f>F48</f>
        <v>92.499999996769475</v>
      </c>
      <c r="AA38" s="15">
        <v>92.500100000000003</v>
      </c>
      <c r="AB38" s="15">
        <v>92.5</v>
      </c>
      <c r="AD38" s="13">
        <f>AD37+1/4</f>
        <v>45689.5</v>
      </c>
      <c r="AE38" s="15">
        <f>C42-F42+SUM(C43:C47)+F48</f>
        <v>649.99999999982538</v>
      </c>
      <c r="AF38" s="15">
        <v>650.00009999999997</v>
      </c>
      <c r="AG38" s="15">
        <v>650</v>
      </c>
      <c r="AI38" s="13">
        <f>AI37+1/4</f>
        <v>45689.5</v>
      </c>
      <c r="AJ38" s="29">
        <f t="shared" ref="AJ38:AJ41" si="14">AO38/21600</f>
        <v>54.097222219049094</v>
      </c>
      <c r="AK38" s="15">
        <v>51.666699999999999</v>
      </c>
      <c r="AL38" s="15">
        <v>99.097200000000001</v>
      </c>
      <c r="AN38" s="13">
        <f>AN37+1/4</f>
        <v>45689.5</v>
      </c>
      <c r="AO38" s="20">
        <f>AVERAGE(F42,C42)*(B42-E42)*86400+C43/2*(B43-B42)*86400+C44/2*(B44-B43)*86400+C45/2*(B45-B44)*86400+C46/2*(B46-B45)*86400+C47/2*(B47-B46)*86400+F48/2*(E48-B47)*86400</f>
        <v>1168499.9999314605</v>
      </c>
      <c r="AP38" s="20">
        <v>1116000</v>
      </c>
      <c r="AQ38" s="20">
        <v>2140500</v>
      </c>
    </row>
    <row r="39" spans="1:43" x14ac:dyDescent="0.25">
      <c r="A39" s="31"/>
      <c r="B39" s="13">
        <f t="shared" ref="B39:B66" si="15">B38+1/24</f>
        <v>45689.131944444438</v>
      </c>
      <c r="C39" s="15">
        <v>102</v>
      </c>
      <c r="E39" s="13">
        <f t="shared" ref="E39:E66" si="16">E38+1/24</f>
        <v>45689.124999999993</v>
      </c>
      <c r="F39" s="15">
        <f t="shared" ref="F39:F66" si="17">C39*(E39-B38)/(B39-B38)</f>
        <v>84.999999997031409</v>
      </c>
      <c r="G39" s="15">
        <v>85</v>
      </c>
      <c r="H39" s="15">
        <v>85</v>
      </c>
      <c r="J39" s="13">
        <f t="shared" ref="J39:J66" si="18">J38+1/24</f>
        <v>45689.124999999993</v>
      </c>
      <c r="K39" s="15">
        <f t="shared" ref="K39:K66" si="19">C38-F38+F39</f>
        <v>101.83333333330422</v>
      </c>
      <c r="L39" s="15">
        <v>101.83329999999999</v>
      </c>
      <c r="M39" s="15">
        <v>101.83329999999999</v>
      </c>
      <c r="O39" s="13">
        <f t="shared" ref="O39:O66" si="20">O38+1/24</f>
        <v>45689.124999999993</v>
      </c>
      <c r="P39" s="15">
        <f t="shared" ref="P39:P66" si="21">U39/3600</f>
        <v>50.847222219238269</v>
      </c>
      <c r="Q39" s="15">
        <v>36.819400000000002</v>
      </c>
      <c r="R39" s="15">
        <v>50.847200000000001</v>
      </c>
      <c r="T39" s="13">
        <f t="shared" ref="T39:T66" si="22">T38+1/24</f>
        <v>45689.124999999993</v>
      </c>
      <c r="U39" s="20">
        <f t="shared" ref="U39:U66" si="23">AVERAGE(F38,C38)*(B38-E38)*86400+F39/2*(E39-B38)*86400</f>
        <v>183049.99998925778</v>
      </c>
      <c r="V39" s="20">
        <v>132550</v>
      </c>
      <c r="W39" s="20">
        <v>183050</v>
      </c>
      <c r="Y39" s="13">
        <f t="shared" ref="Y39:Y41" si="24">Y38+1/4</f>
        <v>45689.75</v>
      </c>
      <c r="Z39" s="15">
        <f>F54</f>
        <v>97.499999996594852</v>
      </c>
      <c r="AA39" s="15">
        <v>97.500100000000003</v>
      </c>
      <c r="AB39" s="15">
        <v>97.5</v>
      </c>
      <c r="AD39" s="13">
        <f t="shared" ref="AD39:AD41" si="25">AD38+1/4</f>
        <v>45689.75</v>
      </c>
      <c r="AE39" s="15">
        <f>C48-F48+SUM(C49:C53)+F54</f>
        <v>685.99999999982538</v>
      </c>
      <c r="AF39" s="15">
        <v>686</v>
      </c>
      <c r="AG39" s="15">
        <v>686</v>
      </c>
      <c r="AI39" s="13">
        <f t="shared" ref="AI39:AI41" si="26">AI38+1/4</f>
        <v>45689.75</v>
      </c>
      <c r="AJ39" s="29">
        <f t="shared" si="14"/>
        <v>57.097222218874464</v>
      </c>
      <c r="AK39" s="15">
        <v>54.527799999999999</v>
      </c>
      <c r="AL39" s="15">
        <v>104.5972</v>
      </c>
      <c r="AN39" s="13">
        <f t="shared" ref="AN39:AN41" si="27">AN38+1/4</f>
        <v>45689.75</v>
      </c>
      <c r="AO39" s="20">
        <f>AVERAGE(F48,C48)*(B48-E48)*86400+C49/2*(B49-B48)*86400+C50/2*(B50-B49)*86400+C51/2*(B51-B50)*86400+C52/2*(B52-B51)*86400+C53/2*(B53-B52)*86400+F54/2*(E54-B53)*86400</f>
        <v>1233299.9999276884</v>
      </c>
      <c r="AP39" s="20">
        <v>1177800</v>
      </c>
      <c r="AQ39" s="20">
        <v>2259300</v>
      </c>
    </row>
    <row r="40" spans="1:43" x14ac:dyDescent="0.25">
      <c r="A40" s="31"/>
      <c r="B40" s="13">
        <f t="shared" si="15"/>
        <v>45689.173611111102</v>
      </c>
      <c r="C40" s="15">
        <v>103</v>
      </c>
      <c r="E40" s="13">
        <f t="shared" si="16"/>
        <v>45689.166666666657</v>
      </c>
      <c r="F40" s="15">
        <f t="shared" si="17"/>
        <v>85.833333330335634</v>
      </c>
      <c r="G40" s="15">
        <v>85.833399999999997</v>
      </c>
      <c r="H40" s="15">
        <v>85.833299999999994</v>
      </c>
      <c r="J40" s="13">
        <f t="shared" si="18"/>
        <v>45689.166666666657</v>
      </c>
      <c r="K40" s="15">
        <f t="shared" si="19"/>
        <v>102.83333333330422</v>
      </c>
      <c r="L40" s="15">
        <v>102.8334</v>
      </c>
      <c r="M40" s="15">
        <v>102.83329999999999</v>
      </c>
      <c r="O40" s="13">
        <f t="shared" si="20"/>
        <v>45689.166666666657</v>
      </c>
      <c r="P40" s="15">
        <f t="shared" si="21"/>
        <v>51.347222219209165</v>
      </c>
      <c r="Q40" s="15">
        <v>37.180599999999998</v>
      </c>
      <c r="R40" s="15">
        <v>51.347200000000001</v>
      </c>
      <c r="T40" s="13">
        <f t="shared" si="22"/>
        <v>45689.166666666657</v>
      </c>
      <c r="U40" s="20">
        <f t="shared" si="23"/>
        <v>184849.999989153</v>
      </c>
      <c r="V40" s="20">
        <v>133850</v>
      </c>
      <c r="W40" s="20">
        <v>184850</v>
      </c>
      <c r="Y40" s="13">
        <f t="shared" si="24"/>
        <v>45690</v>
      </c>
      <c r="Z40" s="15">
        <f>F60</f>
        <v>102.49999999642023</v>
      </c>
      <c r="AA40" s="15">
        <v>102.5001</v>
      </c>
      <c r="AB40" s="15">
        <v>102.5</v>
      </c>
      <c r="AD40" s="13">
        <f t="shared" si="25"/>
        <v>45690</v>
      </c>
      <c r="AE40" s="15">
        <f>C54-F54+SUM(C55:C59)+F60</f>
        <v>721.99999999982538</v>
      </c>
      <c r="AF40" s="15">
        <v>722</v>
      </c>
      <c r="AG40" s="15">
        <v>722</v>
      </c>
      <c r="AI40" s="13">
        <f t="shared" si="26"/>
        <v>45690</v>
      </c>
      <c r="AJ40" s="29">
        <f t="shared" si="14"/>
        <v>60.097222218699862</v>
      </c>
      <c r="AK40" s="15">
        <v>57.3889</v>
      </c>
      <c r="AL40" s="15">
        <v>110.0972</v>
      </c>
      <c r="AN40" s="13">
        <f t="shared" si="27"/>
        <v>45690</v>
      </c>
      <c r="AO40" s="20">
        <f>AVERAGE(F54,C54)*(B54-E54)*86400+C55/2*(B55-B54)*86400+C56/2*(B56-B55)*86400+C57/2*(B57-B56)*86400+C58/2*(B58-B57)*86400+C59/2*(B59-B58)*86400+F60/2*(E60-B59)*86400</f>
        <v>1298099.999923917</v>
      </c>
      <c r="AP40" s="20">
        <v>1239600</v>
      </c>
      <c r="AQ40" s="20">
        <v>2378100</v>
      </c>
    </row>
    <row r="41" spans="1:43" x14ac:dyDescent="0.25">
      <c r="A41" s="31"/>
      <c r="B41" s="13">
        <f t="shared" si="15"/>
        <v>45689.215277777766</v>
      </c>
      <c r="C41" s="15">
        <v>104</v>
      </c>
      <c r="E41" s="13">
        <f t="shared" si="16"/>
        <v>45689.208333333321</v>
      </c>
      <c r="F41" s="15">
        <f t="shared" si="17"/>
        <v>86.666666663639873</v>
      </c>
      <c r="G41" s="15">
        <v>86.666700000000006</v>
      </c>
      <c r="H41" s="15">
        <v>86.666700000000006</v>
      </c>
      <c r="J41" s="13">
        <f t="shared" si="18"/>
        <v>45689.208333333321</v>
      </c>
      <c r="K41" s="15">
        <f t="shared" si="19"/>
        <v>103.83333333330424</v>
      </c>
      <c r="L41" s="15">
        <v>103.83329999999999</v>
      </c>
      <c r="M41" s="15">
        <v>103.83329999999999</v>
      </c>
      <c r="O41" s="13">
        <f t="shared" si="20"/>
        <v>45689.208333333321</v>
      </c>
      <c r="P41" s="15">
        <f t="shared" si="21"/>
        <v>51.847222219180061</v>
      </c>
      <c r="Q41" s="15">
        <v>37.541699999999999</v>
      </c>
      <c r="R41" s="15">
        <v>51.847200000000001</v>
      </c>
      <c r="T41" s="13">
        <f t="shared" si="22"/>
        <v>45689.208333333321</v>
      </c>
      <c r="U41" s="20">
        <f t="shared" si="23"/>
        <v>186649.99998904823</v>
      </c>
      <c r="V41" s="20">
        <v>135150</v>
      </c>
      <c r="W41" s="20">
        <v>186650</v>
      </c>
      <c r="Y41" s="13">
        <f t="shared" si="24"/>
        <v>45690.25</v>
      </c>
      <c r="Z41" s="15">
        <f>F66</f>
        <v>107.49999999624561</v>
      </c>
      <c r="AA41" s="15">
        <v>107.5001</v>
      </c>
      <c r="AB41" s="15">
        <v>107.5</v>
      </c>
      <c r="AD41" s="13">
        <f t="shared" si="25"/>
        <v>45690.25</v>
      </c>
      <c r="AE41" s="15">
        <f>C60-F60+SUM(C61:C65)+F66</f>
        <v>757.99999999982538</v>
      </c>
      <c r="AF41" s="15">
        <v>758</v>
      </c>
      <c r="AG41" s="15">
        <v>758</v>
      </c>
      <c r="AI41" s="13">
        <f t="shared" si="26"/>
        <v>45690.25</v>
      </c>
      <c r="AJ41" s="29">
        <f t="shared" si="14"/>
        <v>63.097222218525218</v>
      </c>
      <c r="AK41" s="15">
        <v>60.25</v>
      </c>
      <c r="AL41" s="15">
        <v>115.5972</v>
      </c>
      <c r="AN41" s="13">
        <f t="shared" si="27"/>
        <v>45690.25</v>
      </c>
      <c r="AO41" s="20">
        <f>AVERAGE(F60,C60)*(B60-E60)*86400+C61/2*(B61-B60)*86400+C62/2*(B62-B61)*86400+C63/2*(B63-B62)*86400+C64/2*(B64-B63)*86400+C65/2*(B65-B64)*86400+F66/2*(E66-B65)*86400</f>
        <v>1362899.9999201447</v>
      </c>
      <c r="AP41" s="20">
        <v>1301400</v>
      </c>
      <c r="AQ41" s="20">
        <v>2496900</v>
      </c>
    </row>
    <row r="42" spans="1:43" x14ac:dyDescent="0.25">
      <c r="A42" s="31"/>
      <c r="B42" s="13">
        <f t="shared" si="15"/>
        <v>45689.256944444431</v>
      </c>
      <c r="C42" s="15">
        <v>105</v>
      </c>
      <c r="E42" s="13">
        <f t="shared" si="16"/>
        <v>45689.249999999985</v>
      </c>
      <c r="F42" s="15">
        <f t="shared" si="17"/>
        <v>87.499999996944098</v>
      </c>
      <c r="G42" s="15">
        <v>87.5</v>
      </c>
      <c r="H42" s="15">
        <v>87.5</v>
      </c>
      <c r="J42" s="13">
        <f t="shared" si="18"/>
        <v>45689.249999999985</v>
      </c>
      <c r="K42" s="15">
        <f t="shared" si="19"/>
        <v>104.83333333330422</v>
      </c>
      <c r="L42" s="15">
        <v>104.83329999999999</v>
      </c>
      <c r="M42" s="15">
        <v>104.83329999999999</v>
      </c>
      <c r="O42" s="13">
        <f t="shared" si="20"/>
        <v>45689.249999999985</v>
      </c>
      <c r="P42" s="15">
        <f t="shared" si="21"/>
        <v>52.347222219150957</v>
      </c>
      <c r="Q42" s="15">
        <v>37.902799999999999</v>
      </c>
      <c r="R42" s="15">
        <v>52.347200000000001</v>
      </c>
      <c r="T42" s="13">
        <f t="shared" si="22"/>
        <v>45689.249999999985</v>
      </c>
      <c r="U42" s="20">
        <f t="shared" si="23"/>
        <v>188449.99998894345</v>
      </c>
      <c r="V42" s="20">
        <v>136450</v>
      </c>
      <c r="W42" s="20">
        <v>188450</v>
      </c>
    </row>
    <row r="43" spans="1:43" x14ac:dyDescent="0.25">
      <c r="A43" s="31"/>
      <c r="B43" s="13">
        <f t="shared" si="15"/>
        <v>45689.298611111095</v>
      </c>
      <c r="C43" s="15">
        <v>106</v>
      </c>
      <c r="E43" s="13">
        <f t="shared" si="16"/>
        <v>45689.29166666665</v>
      </c>
      <c r="F43" s="15">
        <f t="shared" si="17"/>
        <v>88.333333330248323</v>
      </c>
      <c r="G43" s="15">
        <v>88.333299999999994</v>
      </c>
      <c r="H43" s="15">
        <v>88.333299999999994</v>
      </c>
      <c r="J43" s="13">
        <f t="shared" si="18"/>
        <v>45689.29166666665</v>
      </c>
      <c r="K43" s="15">
        <f t="shared" si="19"/>
        <v>105.83333333330422</v>
      </c>
      <c r="L43" s="15">
        <v>105.83329999999999</v>
      </c>
      <c r="M43" s="15">
        <v>105.83329999999999</v>
      </c>
      <c r="O43" s="13">
        <f t="shared" si="20"/>
        <v>45689.29166666665</v>
      </c>
      <c r="P43" s="15">
        <f t="shared" si="21"/>
        <v>52.847222219121853</v>
      </c>
      <c r="Q43" s="15">
        <v>38.2639</v>
      </c>
      <c r="R43" s="15">
        <v>52.847200000000001</v>
      </c>
      <c r="T43" s="13">
        <f t="shared" si="22"/>
        <v>45689.29166666665</v>
      </c>
      <c r="U43" s="20">
        <f t="shared" si="23"/>
        <v>190249.99998883868</v>
      </c>
      <c r="V43" s="20">
        <v>137750</v>
      </c>
      <c r="W43" s="20">
        <v>190250</v>
      </c>
      <c r="AE43" s="15"/>
    </row>
    <row r="44" spans="1:43" x14ac:dyDescent="0.25">
      <c r="A44" s="31"/>
      <c r="B44" s="13">
        <f t="shared" si="15"/>
        <v>45689.340277777759</v>
      </c>
      <c r="C44" s="15">
        <v>107</v>
      </c>
      <c r="E44" s="13">
        <f t="shared" si="16"/>
        <v>45689.333333333314</v>
      </c>
      <c r="F44" s="15">
        <f t="shared" si="17"/>
        <v>89.166666663552562</v>
      </c>
      <c r="G44" s="15">
        <v>89.166700000000006</v>
      </c>
      <c r="H44" s="15">
        <v>89.166700000000006</v>
      </c>
      <c r="J44" s="13">
        <f t="shared" si="18"/>
        <v>45689.333333333314</v>
      </c>
      <c r="K44" s="15">
        <f t="shared" si="19"/>
        <v>106.83333333330424</v>
      </c>
      <c r="L44" s="15">
        <v>106.83329999999999</v>
      </c>
      <c r="M44" s="15">
        <v>106.83329999999999</v>
      </c>
      <c r="O44" s="13">
        <f t="shared" si="20"/>
        <v>45689.333333333314</v>
      </c>
      <c r="P44" s="15">
        <f t="shared" si="21"/>
        <v>53.34722221909275</v>
      </c>
      <c r="Q44" s="15">
        <v>38.625</v>
      </c>
      <c r="R44" s="15">
        <v>53.347200000000001</v>
      </c>
      <c r="T44" s="13">
        <f t="shared" si="22"/>
        <v>45689.333333333314</v>
      </c>
      <c r="U44" s="20">
        <f t="shared" si="23"/>
        <v>192049.99998873391</v>
      </c>
      <c r="V44" s="20">
        <v>139050</v>
      </c>
      <c r="W44" s="20">
        <v>192050</v>
      </c>
      <c r="AE44" s="15"/>
    </row>
    <row r="45" spans="1:43" x14ac:dyDescent="0.25">
      <c r="A45" s="31"/>
      <c r="B45" s="13">
        <f t="shared" si="15"/>
        <v>45689.381944444423</v>
      </c>
      <c r="C45" s="15">
        <v>108</v>
      </c>
      <c r="E45" s="13">
        <f t="shared" si="16"/>
        <v>45689.374999999978</v>
      </c>
      <c r="F45" s="15">
        <f t="shared" si="17"/>
        <v>89.999999996856786</v>
      </c>
      <c r="G45" s="15">
        <v>90</v>
      </c>
      <c r="H45" s="15">
        <v>90</v>
      </c>
      <c r="J45" s="13">
        <f t="shared" si="18"/>
        <v>45689.374999999978</v>
      </c>
      <c r="K45" s="15">
        <f t="shared" si="19"/>
        <v>107.83333333330422</v>
      </c>
      <c r="L45" s="15">
        <v>107.83329999999999</v>
      </c>
      <c r="M45" s="15">
        <v>107.83329999999999</v>
      </c>
      <c r="O45" s="13">
        <f t="shared" si="20"/>
        <v>45689.374999999978</v>
      </c>
      <c r="P45" s="15">
        <f t="shared" si="21"/>
        <v>53.847222219063646</v>
      </c>
      <c r="Q45" s="15">
        <v>38.9861</v>
      </c>
      <c r="R45" s="15">
        <v>53.847200000000001</v>
      </c>
      <c r="T45" s="13">
        <f t="shared" si="22"/>
        <v>45689.374999999978</v>
      </c>
      <c r="U45" s="20">
        <f t="shared" si="23"/>
        <v>193849.99998862913</v>
      </c>
      <c r="V45" s="20">
        <v>140350</v>
      </c>
      <c r="W45" s="20">
        <v>193850</v>
      </c>
      <c r="AE45" s="15"/>
    </row>
    <row r="46" spans="1:43" x14ac:dyDescent="0.25">
      <c r="A46" s="31"/>
      <c r="B46" s="13">
        <f t="shared" si="15"/>
        <v>45689.423611111088</v>
      </c>
      <c r="C46" s="15">
        <v>109</v>
      </c>
      <c r="E46" s="13">
        <f t="shared" si="16"/>
        <v>45689.416666666642</v>
      </c>
      <c r="F46" s="15">
        <f t="shared" si="17"/>
        <v>90.833333330161011</v>
      </c>
      <c r="G46" s="15">
        <v>90.833299999999994</v>
      </c>
      <c r="H46" s="15">
        <v>90.833299999999994</v>
      </c>
      <c r="J46" s="13">
        <f t="shared" si="18"/>
        <v>45689.416666666642</v>
      </c>
      <c r="K46" s="15">
        <f t="shared" si="19"/>
        <v>108.83333333330422</v>
      </c>
      <c r="L46" s="15">
        <v>108.83329999999999</v>
      </c>
      <c r="M46" s="15">
        <v>108.83329999999999</v>
      </c>
      <c r="O46" s="13">
        <f t="shared" si="20"/>
        <v>45689.416666666642</v>
      </c>
      <c r="P46" s="15">
        <f t="shared" si="21"/>
        <v>54.347222219034542</v>
      </c>
      <c r="Q46" s="15">
        <v>39.347200000000001</v>
      </c>
      <c r="R46" s="15">
        <v>54.347200000000001</v>
      </c>
      <c r="T46" s="13">
        <f t="shared" si="22"/>
        <v>45689.416666666642</v>
      </c>
      <c r="U46" s="20">
        <f t="shared" si="23"/>
        <v>195649.99998852436</v>
      </c>
      <c r="V46" s="20">
        <v>141650</v>
      </c>
      <c r="W46" s="20">
        <v>195650</v>
      </c>
      <c r="AE46" s="15"/>
    </row>
    <row r="47" spans="1:43" x14ac:dyDescent="0.25">
      <c r="A47" s="31"/>
      <c r="B47" s="13">
        <f t="shared" si="15"/>
        <v>45689.465277777752</v>
      </c>
      <c r="C47" s="15">
        <v>110</v>
      </c>
      <c r="E47" s="13">
        <f t="shared" si="16"/>
        <v>45689.458333333307</v>
      </c>
      <c r="F47" s="15">
        <f t="shared" si="17"/>
        <v>91.66666666346525</v>
      </c>
      <c r="G47" s="15">
        <v>91.666700000000006</v>
      </c>
      <c r="H47" s="15">
        <v>91.666700000000006</v>
      </c>
      <c r="J47" s="13">
        <f t="shared" si="18"/>
        <v>45689.458333333307</v>
      </c>
      <c r="K47" s="15">
        <f t="shared" si="19"/>
        <v>109.83333333330424</v>
      </c>
      <c r="L47" s="15">
        <v>109.83329999999999</v>
      </c>
      <c r="M47" s="15">
        <v>109.83329999999999</v>
      </c>
      <c r="O47" s="13">
        <f t="shared" si="20"/>
        <v>45689.458333333307</v>
      </c>
      <c r="P47" s="15">
        <f t="shared" si="21"/>
        <v>54.847222219005438</v>
      </c>
      <c r="Q47" s="15">
        <v>39.708300000000001</v>
      </c>
      <c r="R47" s="15">
        <v>54.847200000000001</v>
      </c>
      <c r="T47" s="13">
        <f t="shared" si="22"/>
        <v>45689.458333333307</v>
      </c>
      <c r="U47" s="20">
        <f t="shared" si="23"/>
        <v>197449.99998841959</v>
      </c>
      <c r="V47" s="20">
        <v>142950</v>
      </c>
      <c r="W47" s="20">
        <v>197450</v>
      </c>
      <c r="AE47" s="15"/>
    </row>
    <row r="48" spans="1:43" x14ac:dyDescent="0.25">
      <c r="A48" s="31"/>
      <c r="B48" s="13">
        <f t="shared" si="15"/>
        <v>45689.506944444416</v>
      </c>
      <c r="C48" s="15">
        <v>111</v>
      </c>
      <c r="E48" s="13">
        <f t="shared" si="16"/>
        <v>45689.499999999971</v>
      </c>
      <c r="F48" s="15">
        <f t="shared" si="17"/>
        <v>92.499999996769475</v>
      </c>
      <c r="G48" s="15">
        <v>92.500100000000003</v>
      </c>
      <c r="H48" s="15">
        <v>92.5</v>
      </c>
      <c r="J48" s="13">
        <f t="shared" si="18"/>
        <v>45689.499999999971</v>
      </c>
      <c r="K48" s="15">
        <f t="shared" si="19"/>
        <v>110.83333333330422</v>
      </c>
      <c r="L48" s="15">
        <v>110.8334</v>
      </c>
      <c r="M48" s="15">
        <v>110.83329999999999</v>
      </c>
      <c r="O48" s="13">
        <f t="shared" si="20"/>
        <v>45689.499999999971</v>
      </c>
      <c r="P48" s="15">
        <f t="shared" si="21"/>
        <v>55.347222218976334</v>
      </c>
      <c r="Q48" s="15">
        <v>40.069499999999998</v>
      </c>
      <c r="R48" s="15">
        <v>55.347200000000001</v>
      </c>
      <c r="T48" s="13">
        <f t="shared" si="22"/>
        <v>45689.499999999971</v>
      </c>
      <c r="U48" s="20">
        <f t="shared" si="23"/>
        <v>199249.99998831481</v>
      </c>
      <c r="V48" s="20">
        <v>144250</v>
      </c>
      <c r="W48" s="20">
        <v>199250</v>
      </c>
      <c r="AE48" s="15"/>
    </row>
    <row r="49" spans="1:39" x14ac:dyDescent="0.25">
      <c r="A49" s="31"/>
      <c r="B49" s="13">
        <f t="shared" si="15"/>
        <v>45689.54861111108</v>
      </c>
      <c r="C49" s="15">
        <v>112</v>
      </c>
      <c r="E49" s="13">
        <f t="shared" si="16"/>
        <v>45689.541666666635</v>
      </c>
      <c r="F49" s="15">
        <f t="shared" si="17"/>
        <v>93.3333333300737</v>
      </c>
      <c r="G49" s="15">
        <v>93.333399999999997</v>
      </c>
      <c r="H49" s="15">
        <v>93.333299999999994</v>
      </c>
      <c r="J49" s="13">
        <f t="shared" si="18"/>
        <v>45689.541666666635</v>
      </c>
      <c r="K49" s="15">
        <f t="shared" si="19"/>
        <v>111.83333333330422</v>
      </c>
      <c r="L49" s="15">
        <v>111.8334</v>
      </c>
      <c r="M49" s="15">
        <v>111.83329999999999</v>
      </c>
      <c r="O49" s="13">
        <f t="shared" si="20"/>
        <v>45689.541666666635</v>
      </c>
      <c r="P49" s="15">
        <f t="shared" si="21"/>
        <v>55.847222218947223</v>
      </c>
      <c r="Q49" s="15">
        <v>40.430599999999998</v>
      </c>
      <c r="R49" s="15">
        <v>55.847200000000001</v>
      </c>
      <c r="T49" s="13">
        <f t="shared" si="22"/>
        <v>45689.541666666635</v>
      </c>
      <c r="U49" s="20">
        <f t="shared" si="23"/>
        <v>201049.99998821001</v>
      </c>
      <c r="V49" s="20">
        <v>145550</v>
      </c>
      <c r="W49" s="20">
        <v>201050</v>
      </c>
    </row>
    <row r="50" spans="1:39" x14ac:dyDescent="0.25">
      <c r="A50" s="31"/>
      <c r="B50" s="13">
        <f t="shared" si="15"/>
        <v>45689.590277777745</v>
      </c>
      <c r="C50" s="15">
        <v>113</v>
      </c>
      <c r="E50" s="13">
        <f t="shared" si="16"/>
        <v>45689.583333333299</v>
      </c>
      <c r="F50" s="15">
        <f t="shared" si="17"/>
        <v>94.166666663377939</v>
      </c>
      <c r="G50" s="15">
        <v>94.166600000000003</v>
      </c>
      <c r="H50" s="15">
        <v>94.166700000000006</v>
      </c>
      <c r="J50" s="13">
        <f t="shared" si="18"/>
        <v>45689.583333333299</v>
      </c>
      <c r="K50" s="15">
        <f t="shared" si="19"/>
        <v>112.83333333330424</v>
      </c>
      <c r="L50" s="15">
        <v>112.83320000000001</v>
      </c>
      <c r="M50" s="15">
        <v>112.83329999999999</v>
      </c>
      <c r="O50" s="13">
        <f t="shared" si="20"/>
        <v>45689.583333333299</v>
      </c>
      <c r="P50" s="15">
        <f t="shared" si="21"/>
        <v>56.347222218918134</v>
      </c>
      <c r="Q50" s="15">
        <v>40.791600000000003</v>
      </c>
      <c r="R50" s="15">
        <v>56.347200000000001</v>
      </c>
      <c r="T50" s="13">
        <f t="shared" si="22"/>
        <v>45689.583333333299</v>
      </c>
      <c r="U50" s="20">
        <f t="shared" si="23"/>
        <v>202849.99998810529</v>
      </c>
      <c r="V50" s="20">
        <v>146850</v>
      </c>
      <c r="W50" s="20">
        <v>202850</v>
      </c>
    </row>
    <row r="51" spans="1:39" x14ac:dyDescent="0.25">
      <c r="A51" s="31"/>
      <c r="B51" s="13">
        <f t="shared" si="15"/>
        <v>45689.631944444409</v>
      </c>
      <c r="C51" s="15">
        <v>114</v>
      </c>
      <c r="E51" s="13">
        <f t="shared" si="16"/>
        <v>45689.624999999964</v>
      </c>
      <c r="F51" s="15">
        <f t="shared" si="17"/>
        <v>94.999999996682163</v>
      </c>
      <c r="G51" s="15">
        <v>95.000100000000003</v>
      </c>
      <c r="H51" s="15">
        <v>95</v>
      </c>
      <c r="J51" s="13">
        <f t="shared" si="18"/>
        <v>45689.624999999964</v>
      </c>
      <c r="K51" s="15">
        <f t="shared" si="19"/>
        <v>113.83333333330422</v>
      </c>
      <c r="L51" s="15">
        <v>113.8335</v>
      </c>
      <c r="M51" s="15">
        <v>113.83329999999999</v>
      </c>
      <c r="O51" s="13">
        <f t="shared" si="20"/>
        <v>45689.624999999964</v>
      </c>
      <c r="P51" s="15">
        <f t="shared" si="21"/>
        <v>56.847222218889023</v>
      </c>
      <c r="Q51" s="15">
        <v>41.152799999999999</v>
      </c>
      <c r="R51" s="15">
        <v>56.847200000000001</v>
      </c>
      <c r="T51" s="13">
        <f t="shared" si="22"/>
        <v>45689.624999999964</v>
      </c>
      <c r="U51" s="20">
        <f t="shared" si="23"/>
        <v>204649.99998800049</v>
      </c>
      <c r="V51" s="20">
        <v>148150</v>
      </c>
      <c r="W51" s="20">
        <v>204650</v>
      </c>
      <c r="AM51" s="14"/>
    </row>
    <row r="52" spans="1:39" x14ac:dyDescent="0.25">
      <c r="A52" s="31"/>
      <c r="B52" s="13">
        <f t="shared" si="15"/>
        <v>45689.673611111073</v>
      </c>
      <c r="C52" s="15">
        <v>115</v>
      </c>
      <c r="E52" s="13">
        <f t="shared" si="16"/>
        <v>45689.666666666628</v>
      </c>
      <c r="F52" s="15">
        <f t="shared" si="17"/>
        <v>95.833333329986388</v>
      </c>
      <c r="G52" s="15">
        <v>95.833399999999997</v>
      </c>
      <c r="H52" s="15">
        <v>95.833299999999994</v>
      </c>
      <c r="J52" s="13">
        <f t="shared" si="18"/>
        <v>45689.666666666628</v>
      </c>
      <c r="K52" s="15">
        <f t="shared" si="19"/>
        <v>114.83333333330422</v>
      </c>
      <c r="L52" s="15">
        <v>114.8334</v>
      </c>
      <c r="M52" s="15">
        <v>114.83329999999999</v>
      </c>
      <c r="O52" s="13">
        <f t="shared" si="20"/>
        <v>45689.666666666628</v>
      </c>
      <c r="P52" s="15">
        <f t="shared" si="21"/>
        <v>57.347222218859919</v>
      </c>
      <c r="Q52" s="15">
        <v>41.5139</v>
      </c>
      <c r="R52" s="15">
        <v>57.347200000000001</v>
      </c>
      <c r="T52" s="13">
        <f t="shared" si="22"/>
        <v>45689.666666666628</v>
      </c>
      <c r="U52" s="20">
        <f t="shared" si="23"/>
        <v>206449.99998789572</v>
      </c>
      <c r="V52" s="20">
        <v>149450</v>
      </c>
      <c r="W52" s="20">
        <v>206450</v>
      </c>
    </row>
    <row r="53" spans="1:39" x14ac:dyDescent="0.25">
      <c r="A53" s="31"/>
      <c r="B53" s="13">
        <f t="shared" si="15"/>
        <v>45689.715277777737</v>
      </c>
      <c r="C53" s="15">
        <v>116</v>
      </c>
      <c r="E53" s="13">
        <f t="shared" si="16"/>
        <v>45689.708333333292</v>
      </c>
      <c r="F53" s="15">
        <f t="shared" si="17"/>
        <v>96.666666663290627</v>
      </c>
      <c r="G53" s="15">
        <v>96.666600000000003</v>
      </c>
      <c r="H53" s="15">
        <v>96.666700000000006</v>
      </c>
      <c r="J53" s="13">
        <f t="shared" si="18"/>
        <v>45689.708333333292</v>
      </c>
      <c r="K53" s="15">
        <f t="shared" si="19"/>
        <v>115.83333333330424</v>
      </c>
      <c r="L53" s="15">
        <v>115.83320000000001</v>
      </c>
      <c r="M53" s="15">
        <v>115.83329999999999</v>
      </c>
      <c r="O53" s="13">
        <f t="shared" si="20"/>
        <v>45689.708333333292</v>
      </c>
      <c r="P53" s="15">
        <f t="shared" si="21"/>
        <v>57.847222218830815</v>
      </c>
      <c r="Q53" s="15">
        <v>41.875</v>
      </c>
      <c r="R53" s="15">
        <v>57.847200000000001</v>
      </c>
      <c r="T53" s="13">
        <f t="shared" si="22"/>
        <v>45689.708333333292</v>
      </c>
      <c r="U53" s="20">
        <f t="shared" si="23"/>
        <v>208249.99998779094</v>
      </c>
      <c r="V53" s="20">
        <v>150750</v>
      </c>
      <c r="W53" s="20">
        <v>208250</v>
      </c>
    </row>
    <row r="54" spans="1:39" x14ac:dyDescent="0.25">
      <c r="A54" s="31"/>
      <c r="B54" s="13">
        <f t="shared" si="15"/>
        <v>45689.756944444402</v>
      </c>
      <c r="C54" s="15">
        <v>117</v>
      </c>
      <c r="E54" s="13">
        <f t="shared" si="16"/>
        <v>45689.749999999956</v>
      </c>
      <c r="F54" s="15">
        <f t="shared" si="17"/>
        <v>97.499999996594852</v>
      </c>
      <c r="G54" s="15">
        <v>97.500100000000003</v>
      </c>
      <c r="H54" s="15">
        <v>97.5</v>
      </c>
      <c r="J54" s="13">
        <f t="shared" si="18"/>
        <v>45689.749999999956</v>
      </c>
      <c r="K54" s="15">
        <f t="shared" si="19"/>
        <v>116.83333333330422</v>
      </c>
      <c r="L54" s="15">
        <v>116.8335</v>
      </c>
      <c r="M54" s="15">
        <v>116.83329999999999</v>
      </c>
      <c r="O54" s="13">
        <f t="shared" si="20"/>
        <v>45689.749999999956</v>
      </c>
      <c r="P54" s="15">
        <f t="shared" si="21"/>
        <v>58.347222218801711</v>
      </c>
      <c r="Q54" s="15">
        <v>42.2361</v>
      </c>
      <c r="R54" s="15">
        <v>58.347200000000001</v>
      </c>
      <c r="T54" s="13">
        <f t="shared" si="22"/>
        <v>45689.749999999956</v>
      </c>
      <c r="U54" s="20">
        <f t="shared" si="23"/>
        <v>210049.99998768617</v>
      </c>
      <c r="V54" s="20">
        <v>152050</v>
      </c>
      <c r="W54" s="20">
        <v>210050</v>
      </c>
    </row>
    <row r="55" spans="1:39" x14ac:dyDescent="0.25">
      <c r="A55" s="31"/>
      <c r="B55" s="13">
        <f t="shared" si="15"/>
        <v>45689.798611111066</v>
      </c>
      <c r="C55" s="15">
        <v>118</v>
      </c>
      <c r="E55" s="13">
        <f t="shared" si="16"/>
        <v>45689.791666666621</v>
      </c>
      <c r="F55" s="15">
        <f t="shared" si="17"/>
        <v>98.333333329899077</v>
      </c>
      <c r="G55" s="15">
        <v>98.333399999999997</v>
      </c>
      <c r="H55" s="15">
        <v>98.333299999999994</v>
      </c>
      <c r="J55" s="13">
        <f t="shared" si="18"/>
        <v>45689.791666666621</v>
      </c>
      <c r="K55" s="15">
        <f t="shared" si="19"/>
        <v>117.83333333330422</v>
      </c>
      <c r="L55" s="15">
        <v>117.8334</v>
      </c>
      <c r="M55" s="15">
        <v>117.83329999999999</v>
      </c>
      <c r="O55" s="13">
        <f t="shared" si="20"/>
        <v>45689.791666666621</v>
      </c>
      <c r="P55" s="15">
        <f t="shared" si="21"/>
        <v>58.847222218772608</v>
      </c>
      <c r="Q55" s="15">
        <v>42.597299999999997</v>
      </c>
      <c r="R55" s="15">
        <v>58.847200000000001</v>
      </c>
      <c r="T55" s="13">
        <f t="shared" si="22"/>
        <v>45689.791666666621</v>
      </c>
      <c r="U55" s="20">
        <f t="shared" si="23"/>
        <v>211849.9999875814</v>
      </c>
      <c r="V55" s="20">
        <v>153350</v>
      </c>
      <c r="W55" s="20">
        <v>211850</v>
      </c>
    </row>
    <row r="56" spans="1:39" x14ac:dyDescent="0.25">
      <c r="A56" s="31"/>
      <c r="B56" s="13">
        <f t="shared" si="15"/>
        <v>45689.84027777773</v>
      </c>
      <c r="C56" s="15">
        <v>119</v>
      </c>
      <c r="E56" s="13">
        <f t="shared" si="16"/>
        <v>45689.833333333285</v>
      </c>
      <c r="F56" s="15">
        <f t="shared" si="17"/>
        <v>99.166666663203316</v>
      </c>
      <c r="G56" s="15">
        <v>99.166600000000003</v>
      </c>
      <c r="H56" s="15">
        <v>99.166700000000006</v>
      </c>
      <c r="J56" s="13">
        <f t="shared" si="18"/>
        <v>45689.833333333285</v>
      </c>
      <c r="K56" s="15">
        <f t="shared" si="19"/>
        <v>118.83333333330424</v>
      </c>
      <c r="L56" s="15">
        <v>118.83320000000001</v>
      </c>
      <c r="M56" s="15">
        <v>118.83329999999999</v>
      </c>
      <c r="O56" s="13">
        <f t="shared" si="20"/>
        <v>45689.833333333285</v>
      </c>
      <c r="P56" s="15">
        <f t="shared" si="21"/>
        <v>59.347222218743504</v>
      </c>
      <c r="Q56" s="15">
        <v>42.958300000000001</v>
      </c>
      <c r="R56" s="15">
        <v>59.347200000000001</v>
      </c>
      <c r="T56" s="13">
        <f t="shared" si="22"/>
        <v>45689.833333333285</v>
      </c>
      <c r="U56" s="20">
        <f t="shared" si="23"/>
        <v>213649.99998747662</v>
      </c>
      <c r="V56" s="20">
        <v>154650</v>
      </c>
      <c r="W56" s="20">
        <v>213650</v>
      </c>
    </row>
    <row r="57" spans="1:39" x14ac:dyDescent="0.25">
      <c r="A57" s="31"/>
      <c r="B57" s="13">
        <f t="shared" si="15"/>
        <v>45689.881944444394</v>
      </c>
      <c r="C57" s="15">
        <v>120</v>
      </c>
      <c r="E57" s="13">
        <f t="shared" si="16"/>
        <v>45689.874999999949</v>
      </c>
      <c r="F57" s="15">
        <f t="shared" si="17"/>
        <v>99.99999999650754</v>
      </c>
      <c r="G57" s="15">
        <v>100.0001</v>
      </c>
      <c r="H57" s="15">
        <v>100</v>
      </c>
      <c r="J57" s="13">
        <f t="shared" si="18"/>
        <v>45689.874999999949</v>
      </c>
      <c r="K57" s="15">
        <f t="shared" si="19"/>
        <v>119.83333333330422</v>
      </c>
      <c r="L57" s="15">
        <v>119.8335</v>
      </c>
      <c r="M57" s="15">
        <v>119.83329999999999</v>
      </c>
      <c r="O57" s="13">
        <f t="shared" si="20"/>
        <v>45689.874999999949</v>
      </c>
      <c r="P57" s="15">
        <f t="shared" si="21"/>
        <v>59.8472222187144</v>
      </c>
      <c r="Q57" s="15">
        <v>43.319499999999998</v>
      </c>
      <c r="R57" s="15">
        <v>59.847200000000001</v>
      </c>
      <c r="T57" s="13">
        <f t="shared" si="22"/>
        <v>45689.874999999949</v>
      </c>
      <c r="U57" s="20">
        <f t="shared" si="23"/>
        <v>215449.99998737185</v>
      </c>
      <c r="V57" s="20">
        <v>155950</v>
      </c>
      <c r="W57" s="20">
        <v>215450</v>
      </c>
    </row>
    <row r="58" spans="1:39" x14ac:dyDescent="0.25">
      <c r="A58" s="31"/>
      <c r="B58" s="13">
        <f t="shared" si="15"/>
        <v>45689.923611111059</v>
      </c>
      <c r="C58" s="15">
        <v>121</v>
      </c>
      <c r="E58" s="13">
        <f t="shared" si="16"/>
        <v>45689.916666666613</v>
      </c>
      <c r="F58" s="15">
        <f t="shared" si="17"/>
        <v>100.83333332981177</v>
      </c>
      <c r="G58" s="15">
        <v>100.8334</v>
      </c>
      <c r="H58" s="15">
        <v>100.83329999999999</v>
      </c>
      <c r="J58" s="13">
        <f t="shared" si="18"/>
        <v>45689.916666666613</v>
      </c>
      <c r="K58" s="15">
        <f t="shared" si="19"/>
        <v>120.83333333330422</v>
      </c>
      <c r="L58" s="15">
        <v>120.8334</v>
      </c>
      <c r="M58" s="15">
        <v>120.83329999999999</v>
      </c>
      <c r="O58" s="13">
        <f t="shared" si="20"/>
        <v>45689.916666666613</v>
      </c>
      <c r="P58" s="15">
        <f t="shared" si="21"/>
        <v>60.347222218685289</v>
      </c>
      <c r="Q58" s="15">
        <v>43.680599999999998</v>
      </c>
      <c r="R58" s="15">
        <v>60.347200000000001</v>
      </c>
      <c r="T58" s="13">
        <f t="shared" si="22"/>
        <v>45689.916666666613</v>
      </c>
      <c r="U58" s="20">
        <f t="shared" si="23"/>
        <v>217249.99998726705</v>
      </c>
      <c r="V58" s="20">
        <v>157250</v>
      </c>
      <c r="W58" s="20">
        <v>217250</v>
      </c>
    </row>
    <row r="59" spans="1:39" x14ac:dyDescent="0.25">
      <c r="A59" s="31"/>
      <c r="B59" s="13">
        <f t="shared" si="15"/>
        <v>45689.965277777723</v>
      </c>
      <c r="C59" s="15">
        <v>122</v>
      </c>
      <c r="E59" s="13">
        <f t="shared" si="16"/>
        <v>45689.958333333278</v>
      </c>
      <c r="F59" s="15">
        <f t="shared" si="17"/>
        <v>101.666666663116</v>
      </c>
      <c r="G59" s="15">
        <v>101.6666</v>
      </c>
      <c r="H59" s="15">
        <v>101.66670000000001</v>
      </c>
      <c r="J59" s="13">
        <f t="shared" si="18"/>
        <v>45689.958333333278</v>
      </c>
      <c r="K59" s="15">
        <f t="shared" si="19"/>
        <v>121.83333333330424</v>
      </c>
      <c r="L59" s="15">
        <v>121.83320000000001</v>
      </c>
      <c r="M59" s="15">
        <v>121.83329999999999</v>
      </c>
      <c r="O59" s="13">
        <f t="shared" si="20"/>
        <v>45689.958333333278</v>
      </c>
      <c r="P59" s="15">
        <f t="shared" si="21"/>
        <v>60.847222218656199</v>
      </c>
      <c r="Q59" s="15">
        <v>44.041600000000003</v>
      </c>
      <c r="R59" s="15">
        <v>60.847200000000001</v>
      </c>
      <c r="T59" s="13">
        <f t="shared" si="22"/>
        <v>45689.958333333278</v>
      </c>
      <c r="U59" s="20">
        <f t="shared" si="23"/>
        <v>219049.99998716233</v>
      </c>
      <c r="V59" s="20">
        <v>158550</v>
      </c>
      <c r="W59" s="20">
        <v>219050</v>
      </c>
    </row>
    <row r="60" spans="1:39" x14ac:dyDescent="0.25">
      <c r="A60" s="31"/>
      <c r="B60" s="13">
        <f t="shared" si="15"/>
        <v>45690.006944444387</v>
      </c>
      <c r="C60" s="15">
        <v>123</v>
      </c>
      <c r="E60" s="13">
        <f t="shared" si="16"/>
        <v>45689.999999999942</v>
      </c>
      <c r="F60" s="15">
        <f t="shared" si="17"/>
        <v>102.49999999642023</v>
      </c>
      <c r="G60" s="15">
        <v>102.5001</v>
      </c>
      <c r="H60" s="15">
        <v>102.5</v>
      </c>
      <c r="J60" s="13">
        <f t="shared" si="18"/>
        <v>45689.999999999942</v>
      </c>
      <c r="K60" s="15">
        <f t="shared" si="19"/>
        <v>122.83333333330422</v>
      </c>
      <c r="L60" s="15">
        <v>122.8335</v>
      </c>
      <c r="M60" s="15">
        <v>122.83329999999999</v>
      </c>
      <c r="O60" s="13">
        <f t="shared" si="20"/>
        <v>45689.999999999942</v>
      </c>
      <c r="P60" s="15">
        <f t="shared" si="21"/>
        <v>61.347222218627088</v>
      </c>
      <c r="Q60" s="15">
        <v>44.402799999999999</v>
      </c>
      <c r="R60" s="15">
        <v>61.347200000000001</v>
      </c>
      <c r="T60" s="13">
        <f t="shared" si="22"/>
        <v>45689.999999999942</v>
      </c>
      <c r="U60" s="20">
        <f t="shared" si="23"/>
        <v>220849.99998705753</v>
      </c>
      <c r="V60" s="20">
        <v>159850</v>
      </c>
      <c r="W60" s="20">
        <v>220850</v>
      </c>
    </row>
    <row r="61" spans="1:39" x14ac:dyDescent="0.25">
      <c r="A61" s="31"/>
      <c r="B61" s="13">
        <f t="shared" si="15"/>
        <v>45690.048611111051</v>
      </c>
      <c r="C61" s="15">
        <v>124</v>
      </c>
      <c r="E61" s="13">
        <f t="shared" si="16"/>
        <v>45690.041666666606</v>
      </c>
      <c r="F61" s="15">
        <f t="shared" si="17"/>
        <v>103.33333332972445</v>
      </c>
      <c r="G61" s="15">
        <v>103.3331</v>
      </c>
      <c r="H61" s="15">
        <v>103.33329999999999</v>
      </c>
      <c r="J61" s="13">
        <f t="shared" si="18"/>
        <v>45690.041666666606</v>
      </c>
      <c r="K61" s="15">
        <f t="shared" si="19"/>
        <v>123.83333333330422</v>
      </c>
      <c r="L61" s="15">
        <v>123.833</v>
      </c>
      <c r="M61" s="15">
        <v>123.83329999999999</v>
      </c>
      <c r="O61" s="13">
        <f t="shared" si="20"/>
        <v>45690.041666666606</v>
      </c>
      <c r="P61" s="15">
        <f t="shared" si="21"/>
        <v>61.847222218597985</v>
      </c>
      <c r="Q61" s="15">
        <v>44.763800000000003</v>
      </c>
      <c r="R61" s="15">
        <v>61.847200000000001</v>
      </c>
      <c r="T61" s="13">
        <f t="shared" si="22"/>
        <v>45690.041666666606</v>
      </c>
      <c r="U61" s="20">
        <f t="shared" si="23"/>
        <v>222649.99998695275</v>
      </c>
      <c r="V61" s="20">
        <v>161150</v>
      </c>
      <c r="W61" s="20">
        <v>222650</v>
      </c>
    </row>
    <row r="62" spans="1:39" x14ac:dyDescent="0.25">
      <c r="A62" s="31"/>
      <c r="B62" s="13">
        <f t="shared" si="15"/>
        <v>45690.090277777716</v>
      </c>
      <c r="C62" s="15">
        <v>125</v>
      </c>
      <c r="E62" s="13">
        <f t="shared" si="16"/>
        <v>45690.08333333327</v>
      </c>
      <c r="F62" s="15">
        <f t="shared" si="17"/>
        <v>104.16666666302869</v>
      </c>
      <c r="G62" s="15">
        <v>104.16670000000001</v>
      </c>
      <c r="H62" s="15">
        <v>104.16670000000001</v>
      </c>
      <c r="J62" s="13">
        <f t="shared" si="18"/>
        <v>45690.08333333327</v>
      </c>
      <c r="K62" s="15">
        <f t="shared" si="19"/>
        <v>124.83333333330424</v>
      </c>
      <c r="L62" s="15">
        <v>124.8336</v>
      </c>
      <c r="M62" s="15">
        <v>124.83329999999999</v>
      </c>
      <c r="O62" s="13">
        <f t="shared" si="20"/>
        <v>45690.08333333327</v>
      </c>
      <c r="P62" s="15">
        <f t="shared" si="21"/>
        <v>62.347222218568881</v>
      </c>
      <c r="Q62" s="15">
        <v>45.125</v>
      </c>
      <c r="R62" s="15">
        <v>62.347200000000001</v>
      </c>
      <c r="T62" s="13">
        <f t="shared" si="22"/>
        <v>45690.08333333327</v>
      </c>
      <c r="U62" s="20">
        <f t="shared" si="23"/>
        <v>224449.99998684798</v>
      </c>
      <c r="V62" s="20">
        <v>162450</v>
      </c>
      <c r="W62" s="20">
        <v>224450</v>
      </c>
    </row>
    <row r="63" spans="1:39" x14ac:dyDescent="0.25">
      <c r="A63" s="31"/>
      <c r="B63" s="13">
        <f t="shared" si="15"/>
        <v>45690.13194444438</v>
      </c>
      <c r="C63" s="15">
        <v>126</v>
      </c>
      <c r="E63" s="13">
        <f t="shared" si="16"/>
        <v>45690.124999999935</v>
      </c>
      <c r="F63" s="15">
        <f t="shared" si="17"/>
        <v>104.99999999633292</v>
      </c>
      <c r="G63" s="15">
        <v>105.0001</v>
      </c>
      <c r="H63" s="15">
        <v>105</v>
      </c>
      <c r="J63" s="13">
        <f t="shared" si="18"/>
        <v>45690.124999999935</v>
      </c>
      <c r="K63" s="15">
        <f t="shared" si="19"/>
        <v>125.83333333330422</v>
      </c>
      <c r="L63" s="15">
        <v>125.83329999999999</v>
      </c>
      <c r="M63" s="15">
        <v>125.83329999999999</v>
      </c>
      <c r="O63" s="13">
        <f t="shared" si="20"/>
        <v>45690.124999999935</v>
      </c>
      <c r="P63" s="15">
        <f t="shared" si="21"/>
        <v>62.847222218539777</v>
      </c>
      <c r="Q63" s="15">
        <v>45.486199999999997</v>
      </c>
      <c r="R63" s="15">
        <v>62.847200000000001</v>
      </c>
      <c r="T63" s="13">
        <f t="shared" si="22"/>
        <v>45690.124999999935</v>
      </c>
      <c r="U63" s="20">
        <f t="shared" si="23"/>
        <v>226249.99998674321</v>
      </c>
      <c r="V63" s="20">
        <v>163750</v>
      </c>
      <c r="W63" s="20">
        <v>226250</v>
      </c>
    </row>
    <row r="64" spans="1:39" x14ac:dyDescent="0.25">
      <c r="A64" s="31"/>
      <c r="B64" s="13">
        <f t="shared" si="15"/>
        <v>45690.173611111044</v>
      </c>
      <c r="C64" s="15">
        <v>127</v>
      </c>
      <c r="E64" s="13">
        <f t="shared" si="16"/>
        <v>45690.166666666599</v>
      </c>
      <c r="F64" s="15">
        <f t="shared" si="17"/>
        <v>105.83333332963714</v>
      </c>
      <c r="G64" s="15">
        <v>105.8331</v>
      </c>
      <c r="H64" s="15">
        <v>105.83329999999999</v>
      </c>
      <c r="J64" s="13">
        <f t="shared" si="18"/>
        <v>45690.166666666599</v>
      </c>
      <c r="K64" s="15">
        <f t="shared" si="19"/>
        <v>126.83333333330422</v>
      </c>
      <c r="L64" s="15">
        <v>126.833</v>
      </c>
      <c r="M64" s="15">
        <v>126.83329999999999</v>
      </c>
      <c r="O64" s="13">
        <f t="shared" si="20"/>
        <v>45690.166666666599</v>
      </c>
      <c r="P64" s="15">
        <f t="shared" si="21"/>
        <v>63.347222218510673</v>
      </c>
      <c r="Q64" s="15">
        <v>45.847099999999998</v>
      </c>
      <c r="R64" s="15">
        <v>63.347200000000001</v>
      </c>
      <c r="T64" s="13">
        <f t="shared" si="22"/>
        <v>45690.166666666599</v>
      </c>
      <c r="U64" s="20">
        <f t="shared" si="23"/>
        <v>228049.99998663843</v>
      </c>
      <c r="V64" s="20">
        <v>165050</v>
      </c>
      <c r="W64" s="20">
        <v>228050</v>
      </c>
    </row>
    <row r="65" spans="1:43" x14ac:dyDescent="0.25">
      <c r="A65" s="31"/>
      <c r="B65" s="13">
        <f t="shared" si="15"/>
        <v>45690.215277777708</v>
      </c>
      <c r="C65" s="15">
        <v>128</v>
      </c>
      <c r="E65" s="13">
        <f t="shared" si="16"/>
        <v>45690.208333333263</v>
      </c>
      <c r="F65" s="15">
        <f t="shared" si="17"/>
        <v>106.66666666294138</v>
      </c>
      <c r="G65" s="15">
        <v>106.66670000000001</v>
      </c>
      <c r="H65" s="15">
        <v>106.66670000000001</v>
      </c>
      <c r="J65" s="13">
        <f t="shared" si="18"/>
        <v>45690.208333333263</v>
      </c>
      <c r="K65" s="15">
        <f t="shared" si="19"/>
        <v>127.83333333330424</v>
      </c>
      <c r="L65" s="15">
        <v>127.8336</v>
      </c>
      <c r="M65" s="15">
        <v>127.83329999999999</v>
      </c>
      <c r="O65" s="13">
        <f t="shared" si="20"/>
        <v>45690.208333333263</v>
      </c>
      <c r="P65" s="15">
        <f t="shared" si="21"/>
        <v>63.847222218481569</v>
      </c>
      <c r="Q65" s="15">
        <v>46.208300000000001</v>
      </c>
      <c r="R65" s="15">
        <v>63.847200000000001</v>
      </c>
      <c r="T65" s="13">
        <f t="shared" si="22"/>
        <v>45690.208333333263</v>
      </c>
      <c r="U65" s="20">
        <f t="shared" si="23"/>
        <v>229849.99998653366</v>
      </c>
      <c r="V65" s="20">
        <v>166350</v>
      </c>
      <c r="W65" s="20">
        <v>229850</v>
      </c>
    </row>
    <row r="66" spans="1:43" x14ac:dyDescent="0.25">
      <c r="A66" s="31"/>
      <c r="B66" s="13">
        <f t="shared" si="15"/>
        <v>45690.256944444372</v>
      </c>
      <c r="C66" s="15">
        <v>129</v>
      </c>
      <c r="E66" s="13">
        <f t="shared" si="16"/>
        <v>45690.249999999927</v>
      </c>
      <c r="F66" s="15">
        <f t="shared" si="17"/>
        <v>107.49999999624561</v>
      </c>
      <c r="G66" s="15">
        <v>107.5001</v>
      </c>
      <c r="H66" s="15">
        <v>107.5</v>
      </c>
      <c r="J66" s="13">
        <f t="shared" si="18"/>
        <v>45690.249999999927</v>
      </c>
      <c r="K66" s="15">
        <f t="shared" si="19"/>
        <v>128.83333333330421</v>
      </c>
      <c r="L66" s="15">
        <v>128.83330000000001</v>
      </c>
      <c r="M66" s="15">
        <v>128.83330000000001</v>
      </c>
      <c r="O66" s="13">
        <f t="shared" si="20"/>
        <v>45690.249999999927</v>
      </c>
      <c r="P66" s="15">
        <f t="shared" si="21"/>
        <v>64.347222218452472</v>
      </c>
      <c r="Q66" s="15">
        <v>46.569499999999998</v>
      </c>
      <c r="R66" s="15">
        <v>64.347200000000001</v>
      </c>
      <c r="T66" s="13">
        <f t="shared" si="22"/>
        <v>45690.249999999927</v>
      </c>
      <c r="U66" s="20">
        <f t="shared" si="23"/>
        <v>231649.99998642888</v>
      </c>
      <c r="V66" s="20">
        <v>167650</v>
      </c>
      <c r="W66" s="20">
        <v>231650</v>
      </c>
    </row>
    <row r="67" spans="1:43" x14ac:dyDescent="0.25">
      <c r="E67" s="30" t="s">
        <v>12</v>
      </c>
      <c r="F67" s="30"/>
      <c r="G67" s="30"/>
      <c r="H67" s="30"/>
      <c r="I67" s="30"/>
      <c r="J67" s="30"/>
      <c r="K67" s="30"/>
      <c r="L67" s="30"/>
      <c r="M67" s="30"/>
      <c r="N67" s="30"/>
      <c r="O67" s="30"/>
      <c r="P67" s="30"/>
      <c r="Q67" s="30"/>
      <c r="R67" s="30"/>
      <c r="S67" s="30"/>
      <c r="T67" s="30"/>
      <c r="U67" s="30"/>
      <c r="V67" s="30"/>
      <c r="W67" s="30"/>
      <c r="Y67" s="30" t="s">
        <v>13</v>
      </c>
      <c r="Z67" s="30"/>
      <c r="AA67" s="30"/>
      <c r="AB67" s="30"/>
      <c r="AC67" s="30"/>
      <c r="AD67" s="30"/>
      <c r="AE67" s="30"/>
      <c r="AF67" s="30"/>
      <c r="AG67" s="30"/>
      <c r="AH67" s="30"/>
      <c r="AI67" s="30"/>
      <c r="AJ67" s="30"/>
      <c r="AK67" s="30"/>
      <c r="AL67" s="30"/>
      <c r="AM67" s="30"/>
      <c r="AN67" s="30"/>
      <c r="AO67" s="30"/>
      <c r="AP67" s="30"/>
      <c r="AQ67" s="30"/>
    </row>
    <row r="68" spans="1:43" x14ac:dyDescent="0.25">
      <c r="B68" s="30" t="s">
        <v>7</v>
      </c>
      <c r="C68" s="30"/>
      <c r="D68" s="17"/>
      <c r="F68" s="30" t="s">
        <v>3</v>
      </c>
      <c r="G68" s="30"/>
      <c r="H68" s="30"/>
      <c r="K68" s="30" t="s">
        <v>1</v>
      </c>
      <c r="L68" s="30"/>
      <c r="M68" s="30"/>
      <c r="P68" s="30" t="s">
        <v>0</v>
      </c>
      <c r="Q68" s="30"/>
      <c r="R68" s="30"/>
      <c r="U68" s="32" t="s">
        <v>2</v>
      </c>
      <c r="V68" s="32"/>
      <c r="W68" s="32"/>
      <c r="Z68" s="30" t="s">
        <v>3</v>
      </c>
      <c r="AA68" s="30"/>
      <c r="AB68" s="30"/>
      <c r="AC68" s="17"/>
      <c r="AE68" s="30" t="s">
        <v>1</v>
      </c>
      <c r="AF68" s="30"/>
      <c r="AG68" s="30"/>
      <c r="AH68" s="17"/>
      <c r="AJ68" s="30" t="s">
        <v>0</v>
      </c>
      <c r="AK68" s="30"/>
      <c r="AL68" s="30"/>
      <c r="AO68" s="32" t="s">
        <v>2</v>
      </c>
      <c r="AP68" s="32"/>
      <c r="AQ68" s="32"/>
    </row>
    <row r="69" spans="1:43" x14ac:dyDescent="0.25">
      <c r="B69" s="17"/>
      <c r="C69" s="17"/>
      <c r="D69" s="17"/>
      <c r="E69" s="17"/>
      <c r="F69" s="2" t="s">
        <v>14</v>
      </c>
      <c r="G69" s="2" t="s">
        <v>6</v>
      </c>
      <c r="H69" s="2" t="s">
        <v>15</v>
      </c>
      <c r="J69" s="17"/>
      <c r="K69" s="2" t="s">
        <v>14</v>
      </c>
      <c r="L69" s="2" t="s">
        <v>6</v>
      </c>
      <c r="M69" s="2" t="s">
        <v>15</v>
      </c>
      <c r="O69" s="17"/>
      <c r="P69" s="2" t="s">
        <v>14</v>
      </c>
      <c r="Q69" s="2" t="s">
        <v>6</v>
      </c>
      <c r="R69" s="2" t="s">
        <v>15</v>
      </c>
      <c r="T69" s="17"/>
      <c r="U69" s="18" t="s">
        <v>14</v>
      </c>
      <c r="V69" s="18" t="s">
        <v>6</v>
      </c>
      <c r="W69" s="18" t="s">
        <v>15</v>
      </c>
      <c r="Y69" s="17"/>
      <c r="Z69" s="2" t="s">
        <v>14</v>
      </c>
      <c r="AA69" s="2" t="s">
        <v>6</v>
      </c>
      <c r="AB69" s="2" t="s">
        <v>15</v>
      </c>
      <c r="AD69" s="17"/>
      <c r="AE69" s="2" t="s">
        <v>14</v>
      </c>
      <c r="AF69" s="2" t="s">
        <v>6</v>
      </c>
      <c r="AG69" s="2" t="s">
        <v>15</v>
      </c>
      <c r="AI69" s="17"/>
      <c r="AJ69" s="2" t="s">
        <v>14</v>
      </c>
      <c r="AK69" s="2" t="s">
        <v>6</v>
      </c>
      <c r="AL69" s="2" t="s">
        <v>15</v>
      </c>
      <c r="AN69" s="17"/>
      <c r="AO69" s="18" t="s">
        <v>14</v>
      </c>
      <c r="AP69" s="18" t="s">
        <v>6</v>
      </c>
      <c r="AQ69" s="18" t="s">
        <v>15</v>
      </c>
    </row>
    <row r="70" spans="1:43" x14ac:dyDescent="0.25">
      <c r="B70" s="13">
        <f>DATE(2025,2,1)+TIME(6,0,0)</f>
        <v>45689.25</v>
      </c>
      <c r="C70" s="16">
        <v>100</v>
      </c>
      <c r="E70" s="13">
        <f>DATE(2025,2,1)+TIME(6,0,0)</f>
        <v>45689.25</v>
      </c>
      <c r="F70" s="15">
        <f>C70</f>
        <v>100</v>
      </c>
      <c r="G70" s="15">
        <v>16.666699999999999</v>
      </c>
      <c r="H70" s="15">
        <v>100</v>
      </c>
      <c r="J70" s="13">
        <f>DATE(2025,2,1)+TIME(6,0,0)</f>
        <v>45689.25</v>
      </c>
      <c r="K70" s="15">
        <f>C70*(J71-B70)/(B71-B70)</f>
        <v>16.666666665696539</v>
      </c>
      <c r="L70" s="15">
        <v>16.666699999999999</v>
      </c>
      <c r="M70" s="15">
        <v>16.666699999999999</v>
      </c>
      <c r="O70" s="13">
        <f>DATE(2025,2,1)+TIME(6,0,0)</f>
        <v>45689.25</v>
      </c>
      <c r="P70" s="15">
        <f>U70/3600</f>
        <v>91.666666661816024</v>
      </c>
      <c r="Q70" s="15">
        <v>8.3332999999999995</v>
      </c>
      <c r="R70" s="15">
        <v>91.666700000000006</v>
      </c>
      <c r="T70" s="13">
        <f>DATE(2025,2,1)+TIME(6,0,0)</f>
        <v>45689.25</v>
      </c>
      <c r="U70" s="20">
        <f>C70*(1-(E71-B70)/(B71-B70)/2)*(E71-E70)*86400</f>
        <v>329999.9999825377</v>
      </c>
      <c r="V70" s="20">
        <v>30000</v>
      </c>
      <c r="W70" s="20">
        <v>330000</v>
      </c>
      <c r="Y70" s="13">
        <f>DATE(2025,2,1)+TIME(6,0,0)</f>
        <v>45689.25</v>
      </c>
      <c r="Z70" s="15">
        <f>C70</f>
        <v>100</v>
      </c>
      <c r="AA70" s="15">
        <v>100</v>
      </c>
      <c r="AB70" s="15">
        <v>100</v>
      </c>
      <c r="AD70" s="13">
        <f>DATE(2025,2,1)+TIME(6,0,0)</f>
        <v>45689.25</v>
      </c>
      <c r="AE70" s="15">
        <f>Z70</f>
        <v>100</v>
      </c>
      <c r="AF70" s="15">
        <v>100</v>
      </c>
      <c r="AG70" s="15">
        <v>100</v>
      </c>
      <c r="AI70" s="13">
        <f>DATE(2025,2,1)+TIME(6,0,0)</f>
        <v>45689.25</v>
      </c>
      <c r="AJ70" s="15">
        <f t="shared" ref="AJ70" si="28">AO70/21600</f>
        <v>50</v>
      </c>
      <c r="AK70" s="15">
        <v>50</v>
      </c>
      <c r="AL70" s="15">
        <v>50</v>
      </c>
      <c r="AN70" s="13">
        <f>DATE(2025,2,1)+TIME(6,0,0)</f>
        <v>45689.25</v>
      </c>
      <c r="AO70" s="20">
        <f>C70/2*(B71-B70)*86400</f>
        <v>1080000</v>
      </c>
      <c r="AP70" s="20">
        <v>1080000</v>
      </c>
      <c r="AQ70" s="20">
        <v>1080000</v>
      </c>
    </row>
    <row r="71" spans="1:43" x14ac:dyDescent="0.25">
      <c r="A71" s="31" t="s">
        <v>10</v>
      </c>
      <c r="B71" s="13">
        <f>B70+1/4</f>
        <v>45689.5</v>
      </c>
      <c r="C71" s="15">
        <f>C70+6</f>
        <v>106</v>
      </c>
      <c r="E71" s="13">
        <f t="shared" ref="E71:E94" si="29">E70+1/24</f>
        <v>45689.291666666664</v>
      </c>
      <c r="F71" s="15">
        <f>C71*(E71-B70)/(B71-B70)</f>
        <v>17.666666665638331</v>
      </c>
      <c r="G71" s="15">
        <v>17.666699999999999</v>
      </c>
      <c r="H71" s="15">
        <v>17.666699999999999</v>
      </c>
      <c r="J71" s="13">
        <f t="shared" ref="J71:J94" si="30">J70+1/24</f>
        <v>45689.291666666664</v>
      </c>
      <c r="K71" s="15">
        <f>IF(F70&gt;F71,F71,F71-F70)</f>
        <v>17.666666665638331</v>
      </c>
      <c r="L71" s="15">
        <v>17.666699999999999</v>
      </c>
      <c r="M71" s="15">
        <v>17.666699999999999</v>
      </c>
      <c r="O71" s="13">
        <f t="shared" ref="O71:O94" si="31">O70+1/24</f>
        <v>45689.291666666664</v>
      </c>
      <c r="P71" s="15">
        <f t="shared" ref="P71:P94" si="32">U71/3600</f>
        <v>8.8333333323049974</v>
      </c>
      <c r="Q71" s="15">
        <v>8.8332999999999995</v>
      </c>
      <c r="R71" s="15">
        <v>8.8332999999999995</v>
      </c>
      <c r="T71" s="13">
        <f t="shared" ref="T71:T94" si="33">T70+1/24</f>
        <v>45689.291666666664</v>
      </c>
      <c r="U71" s="20">
        <f>IF(F70&gt;F71,F71/2*(E71-E70)*86400,(F71+F70)/2*(E71-E70)*86400)</f>
        <v>31799.999996297993</v>
      </c>
      <c r="V71" s="20">
        <v>31800</v>
      </c>
      <c r="W71" s="20">
        <v>31800</v>
      </c>
      <c r="Y71" s="13">
        <f>Y70+1/4</f>
        <v>45689.5</v>
      </c>
      <c r="Z71" s="15">
        <f t="shared" ref="Z71:Z74" si="34">C71</f>
        <v>106</v>
      </c>
      <c r="AA71" s="15">
        <v>106</v>
      </c>
      <c r="AB71" s="15">
        <v>106</v>
      </c>
      <c r="AD71" s="13">
        <f>AD70+1/4</f>
        <v>45689.5</v>
      </c>
      <c r="AE71" s="15">
        <f t="shared" ref="AE71:AE74" si="35">Z71</f>
        <v>106</v>
      </c>
      <c r="AF71" s="15">
        <v>106</v>
      </c>
      <c r="AG71" s="15">
        <v>106</v>
      </c>
      <c r="AI71" s="13">
        <f>AI70+1/4</f>
        <v>45689.5</v>
      </c>
      <c r="AJ71" s="15">
        <f>AO71/21600</f>
        <v>53</v>
      </c>
      <c r="AK71" s="15">
        <v>53</v>
      </c>
      <c r="AL71" s="15">
        <v>53</v>
      </c>
      <c r="AN71" s="13">
        <f>AN70+1/4</f>
        <v>45689.5</v>
      </c>
      <c r="AO71" s="20">
        <f>C71/2*(B71-B70)*86400</f>
        <v>1144800</v>
      </c>
      <c r="AP71" s="20">
        <v>1144800</v>
      </c>
      <c r="AQ71" s="20">
        <v>1144800</v>
      </c>
    </row>
    <row r="72" spans="1:43" x14ac:dyDescent="0.25">
      <c r="A72" s="31"/>
      <c r="B72" s="13">
        <f t="shared" ref="B72:B74" si="36">B71+1/4</f>
        <v>45689.75</v>
      </c>
      <c r="C72" s="15">
        <f t="shared" ref="C72:C74" si="37">C71+6</f>
        <v>112</v>
      </c>
      <c r="E72" s="13">
        <f t="shared" si="29"/>
        <v>45689.333333333328</v>
      </c>
      <c r="F72" s="15">
        <f>C71*(E72-B70)/(B71-B70)</f>
        <v>35.333333331276663</v>
      </c>
      <c r="G72" s="15">
        <v>17.666699999999999</v>
      </c>
      <c r="H72" s="15">
        <v>35.333300000000001</v>
      </c>
      <c r="J72" s="13">
        <f t="shared" si="30"/>
        <v>45689.333333333328</v>
      </c>
      <c r="K72" s="15">
        <f t="shared" ref="K72:K94" si="38">IF(F71&gt;F72,F72,F72-F71)</f>
        <v>17.666666665638331</v>
      </c>
      <c r="L72" s="15">
        <v>17.666699999999999</v>
      </c>
      <c r="M72" s="15">
        <v>17.666699999999999</v>
      </c>
      <c r="O72" s="13">
        <f t="shared" si="31"/>
        <v>45689.333333333328</v>
      </c>
      <c r="P72" s="15">
        <f t="shared" si="32"/>
        <v>26.499999996914994</v>
      </c>
      <c r="Q72" s="15">
        <v>8.8332999999999995</v>
      </c>
      <c r="R72" s="15">
        <v>26.5</v>
      </c>
      <c r="T72" s="13">
        <f t="shared" si="33"/>
        <v>45689.333333333328</v>
      </c>
      <c r="U72" s="20">
        <f t="shared" ref="U72:U94" si="39">IF(F71&gt;F72,F72/2*(E72-E71)*86400,(F72+F71)/2*(E72-E71)*86400)</f>
        <v>95399.999988893978</v>
      </c>
      <c r="V72" s="20">
        <v>31800</v>
      </c>
      <c r="W72" s="20">
        <v>95400</v>
      </c>
      <c r="Y72" s="13">
        <f t="shared" ref="Y72:Y74" si="40">Y71+1/4</f>
        <v>45689.75</v>
      </c>
      <c r="Z72" s="15">
        <f t="shared" si="34"/>
        <v>112</v>
      </c>
      <c r="AA72" s="15">
        <v>112</v>
      </c>
      <c r="AB72" s="15">
        <v>112</v>
      </c>
      <c r="AD72" s="13">
        <f t="shared" ref="AD72:AD74" si="41">AD71+1/4</f>
        <v>45689.75</v>
      </c>
      <c r="AE72" s="15">
        <f t="shared" si="35"/>
        <v>112</v>
      </c>
      <c r="AF72" s="15">
        <v>112</v>
      </c>
      <c r="AG72" s="15">
        <v>112</v>
      </c>
      <c r="AI72" s="13">
        <f t="shared" ref="AI72:AI74" si="42">AI71+1/4</f>
        <v>45689.75</v>
      </c>
      <c r="AJ72" s="15">
        <f t="shared" ref="AJ72:AJ74" si="43">AO72/21600</f>
        <v>56</v>
      </c>
      <c r="AK72" s="15">
        <v>56</v>
      </c>
      <c r="AL72" s="15">
        <v>56</v>
      </c>
      <c r="AN72" s="13">
        <f t="shared" ref="AN72:AN74" si="44">AN71+1/4</f>
        <v>45689.75</v>
      </c>
      <c r="AO72" s="20">
        <f t="shared" ref="AO72:AO74" si="45">C72/2*(B72-B71)*86400</f>
        <v>1209600</v>
      </c>
      <c r="AP72" s="20">
        <v>1209600</v>
      </c>
      <c r="AQ72" s="20">
        <v>1209600</v>
      </c>
    </row>
    <row r="73" spans="1:43" x14ac:dyDescent="0.25">
      <c r="A73" s="31"/>
      <c r="B73" s="13">
        <f t="shared" si="36"/>
        <v>45690</v>
      </c>
      <c r="C73" s="15">
        <f t="shared" si="37"/>
        <v>118</v>
      </c>
      <c r="E73" s="13">
        <f t="shared" si="29"/>
        <v>45689.374999999993</v>
      </c>
      <c r="F73" s="15">
        <f>C71*(E73-B70)/(B71-B70)</f>
        <v>52.999999996914994</v>
      </c>
      <c r="G73" s="15">
        <v>17.666699999999999</v>
      </c>
      <c r="H73" s="15">
        <v>53</v>
      </c>
      <c r="J73" s="13">
        <f t="shared" si="30"/>
        <v>45689.374999999993</v>
      </c>
      <c r="K73" s="15">
        <f t="shared" si="38"/>
        <v>17.666666665638331</v>
      </c>
      <c r="L73" s="15">
        <v>17.666699999999999</v>
      </c>
      <c r="M73" s="15">
        <v>17.666699999999999</v>
      </c>
      <c r="O73" s="13">
        <f t="shared" si="31"/>
        <v>45689.374999999993</v>
      </c>
      <c r="P73" s="15">
        <f t="shared" si="32"/>
        <v>44.166666661524992</v>
      </c>
      <c r="Q73" s="15">
        <v>8.8332999999999995</v>
      </c>
      <c r="R73" s="15">
        <v>44.166699999999999</v>
      </c>
      <c r="T73" s="13">
        <f t="shared" si="33"/>
        <v>45689.374999999993</v>
      </c>
      <c r="U73" s="20">
        <f t="shared" si="39"/>
        <v>158999.99998148996</v>
      </c>
      <c r="V73" s="20">
        <v>31800</v>
      </c>
      <c r="W73" s="20">
        <v>159000</v>
      </c>
      <c r="Y73" s="13">
        <f t="shared" si="40"/>
        <v>45690</v>
      </c>
      <c r="Z73" s="15">
        <f t="shared" si="34"/>
        <v>118</v>
      </c>
      <c r="AA73" s="15">
        <v>118</v>
      </c>
      <c r="AB73" s="15">
        <v>118</v>
      </c>
      <c r="AD73" s="13">
        <f t="shared" si="41"/>
        <v>45690</v>
      </c>
      <c r="AE73" s="15">
        <f t="shared" si="35"/>
        <v>118</v>
      </c>
      <c r="AF73" s="15">
        <v>118</v>
      </c>
      <c r="AG73" s="15">
        <v>118</v>
      </c>
      <c r="AI73" s="13">
        <f t="shared" si="42"/>
        <v>45690</v>
      </c>
      <c r="AJ73" s="15">
        <f t="shared" si="43"/>
        <v>59</v>
      </c>
      <c r="AK73" s="15">
        <v>59</v>
      </c>
      <c r="AL73" s="15">
        <v>59</v>
      </c>
      <c r="AN73" s="13">
        <f t="shared" si="44"/>
        <v>45690</v>
      </c>
      <c r="AO73" s="20">
        <f t="shared" si="45"/>
        <v>1274400</v>
      </c>
      <c r="AP73" s="20">
        <v>1274400</v>
      </c>
      <c r="AQ73" s="20">
        <v>1274400</v>
      </c>
    </row>
    <row r="74" spans="1:43" x14ac:dyDescent="0.25">
      <c r="A74" s="31"/>
      <c r="B74" s="13">
        <f t="shared" si="36"/>
        <v>45690.25</v>
      </c>
      <c r="C74" s="15">
        <f t="shared" si="37"/>
        <v>124</v>
      </c>
      <c r="E74" s="13">
        <f t="shared" si="29"/>
        <v>45689.416666666657</v>
      </c>
      <c r="F74" s="15">
        <f>C71*(E74-B70)/(B71-B70)</f>
        <v>70.666666662553325</v>
      </c>
      <c r="G74" s="15">
        <v>17.666699999999999</v>
      </c>
      <c r="H74" s="15">
        <v>70.666700000000006</v>
      </c>
      <c r="J74" s="13">
        <f t="shared" si="30"/>
        <v>45689.416666666657</v>
      </c>
      <c r="K74" s="15">
        <f t="shared" si="38"/>
        <v>17.666666665638331</v>
      </c>
      <c r="L74" s="15">
        <v>17.666699999999999</v>
      </c>
      <c r="M74" s="15">
        <v>17.666699999999999</v>
      </c>
      <c r="O74" s="13">
        <f t="shared" si="31"/>
        <v>45689.416666666657</v>
      </c>
      <c r="P74" s="15">
        <f t="shared" si="32"/>
        <v>61.833333326134984</v>
      </c>
      <c r="Q74" s="15">
        <v>8.8332999999999995</v>
      </c>
      <c r="R74" s="15">
        <v>61.833300000000001</v>
      </c>
      <c r="T74" s="13">
        <f t="shared" si="33"/>
        <v>45689.416666666657</v>
      </c>
      <c r="U74" s="20">
        <f t="shared" si="39"/>
        <v>222599.99997408595</v>
      </c>
      <c r="V74" s="20">
        <v>31800</v>
      </c>
      <c r="W74" s="20">
        <v>222600</v>
      </c>
      <c r="Y74" s="13">
        <f t="shared" si="40"/>
        <v>45690.25</v>
      </c>
      <c r="Z74" s="15">
        <f t="shared" si="34"/>
        <v>124</v>
      </c>
      <c r="AA74" s="15">
        <v>124</v>
      </c>
      <c r="AB74" s="15">
        <v>124</v>
      </c>
      <c r="AD74" s="13">
        <f t="shared" si="41"/>
        <v>45690.25</v>
      </c>
      <c r="AE74" s="15">
        <f t="shared" si="35"/>
        <v>124</v>
      </c>
      <c r="AF74" s="15">
        <v>124</v>
      </c>
      <c r="AG74" s="15">
        <v>124</v>
      </c>
      <c r="AI74" s="13">
        <f t="shared" si="42"/>
        <v>45690.25</v>
      </c>
      <c r="AJ74" s="15">
        <f t="shared" si="43"/>
        <v>62</v>
      </c>
      <c r="AK74" s="15">
        <v>62</v>
      </c>
      <c r="AL74" s="15">
        <v>62</v>
      </c>
      <c r="AN74" s="13">
        <f t="shared" si="44"/>
        <v>45690.25</v>
      </c>
      <c r="AO74" s="20">
        <f t="shared" si="45"/>
        <v>1339200</v>
      </c>
      <c r="AP74" s="20">
        <v>1339200</v>
      </c>
      <c r="AQ74" s="20">
        <v>1339200</v>
      </c>
    </row>
    <row r="75" spans="1:43" x14ac:dyDescent="0.25">
      <c r="A75" s="31"/>
      <c r="E75" s="13">
        <f t="shared" si="29"/>
        <v>45689.458333333321</v>
      </c>
      <c r="F75" s="15">
        <f>C71*(E75-B70)/(B71-B70)</f>
        <v>88.333333328191657</v>
      </c>
      <c r="G75" s="15">
        <v>17.666699999999999</v>
      </c>
      <c r="H75" s="15">
        <v>88.333299999999994</v>
      </c>
      <c r="J75" s="13">
        <f t="shared" si="30"/>
        <v>45689.458333333321</v>
      </c>
      <c r="K75" s="15">
        <f t="shared" si="38"/>
        <v>17.666666665638331</v>
      </c>
      <c r="L75" s="15">
        <v>17.666699999999999</v>
      </c>
      <c r="M75" s="15">
        <v>17.666699999999999</v>
      </c>
      <c r="O75" s="13">
        <f t="shared" si="31"/>
        <v>45689.458333333321</v>
      </c>
      <c r="P75" s="15">
        <f t="shared" si="32"/>
        <v>79.499999990744982</v>
      </c>
      <c r="Q75" s="15">
        <v>8.8332999999999995</v>
      </c>
      <c r="R75" s="15">
        <v>79.5</v>
      </c>
      <c r="T75" s="13">
        <f t="shared" si="33"/>
        <v>45689.458333333321</v>
      </c>
      <c r="U75" s="20">
        <f t="shared" si="39"/>
        <v>286199.99996668193</v>
      </c>
      <c r="V75" s="20">
        <v>31800</v>
      </c>
      <c r="W75" s="20">
        <v>286200</v>
      </c>
    </row>
    <row r="76" spans="1:43" x14ac:dyDescent="0.25">
      <c r="A76" s="31"/>
      <c r="E76" s="13">
        <f t="shared" si="29"/>
        <v>45689.499999999985</v>
      </c>
      <c r="F76" s="15">
        <f>C71*(E76-B70)/(B71-B70)</f>
        <v>105.99999999382999</v>
      </c>
      <c r="G76" s="15">
        <v>17.666699999999999</v>
      </c>
      <c r="H76" s="15">
        <v>106</v>
      </c>
      <c r="J76" s="13">
        <f t="shared" si="30"/>
        <v>45689.499999999985</v>
      </c>
      <c r="K76" s="15">
        <f t="shared" si="38"/>
        <v>17.666666665638331</v>
      </c>
      <c r="L76" s="15">
        <v>17.666699999999999</v>
      </c>
      <c r="M76" s="15">
        <v>17.666699999999999</v>
      </c>
      <c r="O76" s="13">
        <f t="shared" si="31"/>
        <v>45689.499999999985</v>
      </c>
      <c r="P76" s="15">
        <f t="shared" si="32"/>
        <v>97.166666655354973</v>
      </c>
      <c r="Q76" s="15">
        <v>8.8332999999999995</v>
      </c>
      <c r="R76" s="15">
        <v>97.166700000000006</v>
      </c>
      <c r="T76" s="13">
        <f t="shared" si="33"/>
        <v>45689.499999999985</v>
      </c>
      <c r="U76" s="20">
        <f t="shared" si="39"/>
        <v>349799.99995927792</v>
      </c>
      <c r="V76" s="20">
        <v>31800</v>
      </c>
      <c r="W76" s="20">
        <v>349800</v>
      </c>
    </row>
    <row r="77" spans="1:43" x14ac:dyDescent="0.25">
      <c r="A77" s="31"/>
      <c r="E77" s="13">
        <f t="shared" si="29"/>
        <v>45689.54166666665</v>
      </c>
      <c r="F77" s="15">
        <f>C72*(E77-B71)/(B72-B71)</f>
        <v>18.666666659060866</v>
      </c>
      <c r="G77" s="15">
        <v>18.666699999999999</v>
      </c>
      <c r="H77" s="15">
        <v>18.666699999999999</v>
      </c>
      <c r="J77" s="13">
        <f t="shared" si="30"/>
        <v>45689.54166666665</v>
      </c>
      <c r="K77" s="15">
        <f t="shared" si="38"/>
        <v>18.666666659060866</v>
      </c>
      <c r="L77" s="15">
        <v>18.666699999999999</v>
      </c>
      <c r="M77" s="15">
        <v>18.666699999999999</v>
      </c>
      <c r="O77" s="13">
        <f t="shared" si="31"/>
        <v>45689.54166666665</v>
      </c>
      <c r="P77" s="15">
        <f t="shared" si="32"/>
        <v>9.3333333289871607</v>
      </c>
      <c r="Q77" s="15">
        <v>9.3332999999999995</v>
      </c>
      <c r="R77" s="15">
        <v>9.3332999999999995</v>
      </c>
      <c r="T77" s="13">
        <f t="shared" si="33"/>
        <v>45689.54166666665</v>
      </c>
      <c r="U77" s="20">
        <f t="shared" si="39"/>
        <v>33599.999984353781</v>
      </c>
      <c r="V77" s="20">
        <v>33600</v>
      </c>
      <c r="W77" s="20">
        <v>33600</v>
      </c>
    </row>
    <row r="78" spans="1:43" x14ac:dyDescent="0.25">
      <c r="A78" s="31"/>
      <c r="E78" s="13">
        <f t="shared" si="29"/>
        <v>45689.583333333314</v>
      </c>
      <c r="F78" s="15">
        <f>C72*(E78-B71)/(B72-B71)</f>
        <v>37.333333324640989</v>
      </c>
      <c r="G78" s="15">
        <v>18.666599999999999</v>
      </c>
      <c r="H78" s="15">
        <v>37.333300000000001</v>
      </c>
      <c r="J78" s="13">
        <f t="shared" si="30"/>
        <v>45689.583333333314</v>
      </c>
      <c r="K78" s="15">
        <f t="shared" si="38"/>
        <v>18.666666665580124</v>
      </c>
      <c r="L78" s="15">
        <v>18.666599999999999</v>
      </c>
      <c r="M78" s="15">
        <v>18.666699999999999</v>
      </c>
      <c r="O78" s="13">
        <f t="shared" si="31"/>
        <v>45689.583333333314</v>
      </c>
      <c r="P78" s="15">
        <f t="shared" si="32"/>
        <v>27.999999990221113</v>
      </c>
      <c r="Q78" s="15">
        <v>9.3332999999999995</v>
      </c>
      <c r="R78" s="15">
        <v>28</v>
      </c>
      <c r="T78" s="13">
        <f t="shared" si="33"/>
        <v>45689.583333333314</v>
      </c>
      <c r="U78" s="20">
        <f t="shared" si="39"/>
        <v>100799.99996479601</v>
      </c>
      <c r="V78" s="20">
        <v>33600</v>
      </c>
      <c r="W78" s="20">
        <v>100800</v>
      </c>
    </row>
    <row r="79" spans="1:43" x14ac:dyDescent="0.25">
      <c r="A79" s="31"/>
      <c r="E79" s="13">
        <f t="shared" si="29"/>
        <v>45689.624999999978</v>
      </c>
      <c r="F79" s="15">
        <f>C72*(E79-B71)/(B72-B71)</f>
        <v>55.999999990221113</v>
      </c>
      <c r="G79" s="15">
        <v>18.666699999999999</v>
      </c>
      <c r="H79" s="15">
        <v>56</v>
      </c>
      <c r="J79" s="13">
        <f t="shared" si="30"/>
        <v>45689.624999999978</v>
      </c>
      <c r="K79" s="15">
        <f t="shared" si="38"/>
        <v>18.666666665580124</v>
      </c>
      <c r="L79" s="15">
        <v>18.666699999999999</v>
      </c>
      <c r="M79" s="15">
        <v>18.666699999999999</v>
      </c>
      <c r="O79" s="13">
        <f t="shared" si="31"/>
        <v>45689.624999999978</v>
      </c>
      <c r="P79" s="15">
        <f t="shared" si="32"/>
        <v>46.666666654714696</v>
      </c>
      <c r="Q79" s="15">
        <v>9.3332999999999995</v>
      </c>
      <c r="R79" s="15">
        <v>46.666699999999999</v>
      </c>
      <c r="T79" s="13">
        <f t="shared" si="33"/>
        <v>45689.624999999978</v>
      </c>
      <c r="U79" s="20">
        <f t="shared" si="39"/>
        <v>167999.9999569729</v>
      </c>
      <c r="V79" s="20">
        <v>33600</v>
      </c>
      <c r="W79" s="20">
        <v>168000</v>
      </c>
    </row>
    <row r="80" spans="1:43" x14ac:dyDescent="0.25">
      <c r="A80" s="31"/>
      <c r="E80" s="13">
        <f t="shared" si="29"/>
        <v>45689.666666666642</v>
      </c>
      <c r="F80" s="15">
        <f>C72*(E80-B71)/(B72-B71)</f>
        <v>74.666666655801237</v>
      </c>
      <c r="G80" s="15">
        <v>18.666699999999999</v>
      </c>
      <c r="H80" s="15">
        <v>74.666700000000006</v>
      </c>
      <c r="J80" s="13">
        <f t="shared" si="30"/>
        <v>45689.666666666642</v>
      </c>
      <c r="K80" s="15">
        <f t="shared" si="38"/>
        <v>18.666666665580124</v>
      </c>
      <c r="L80" s="15">
        <v>18.666699999999999</v>
      </c>
      <c r="M80" s="15">
        <v>18.666699999999999</v>
      </c>
      <c r="O80" s="13">
        <f t="shared" si="31"/>
        <v>45689.666666666642</v>
      </c>
      <c r="P80" s="15">
        <f t="shared" si="32"/>
        <v>65.333333319208279</v>
      </c>
      <c r="Q80" s="15">
        <v>9.3332999999999995</v>
      </c>
      <c r="R80" s="15">
        <v>65.333299999999994</v>
      </c>
      <c r="T80" s="13">
        <f t="shared" si="33"/>
        <v>45689.666666666642</v>
      </c>
      <c r="U80" s="20">
        <f t="shared" si="39"/>
        <v>235199.99994914979</v>
      </c>
      <c r="V80" s="20">
        <v>33600</v>
      </c>
      <c r="W80" s="20">
        <v>235200</v>
      </c>
    </row>
    <row r="81" spans="1:43" x14ac:dyDescent="0.25">
      <c r="A81" s="31"/>
      <c r="E81" s="13">
        <f t="shared" si="29"/>
        <v>45689.708333333307</v>
      </c>
      <c r="F81" s="15">
        <f>C72*(E81-B71)/(B72-B71)</f>
        <v>93.33333332138136</v>
      </c>
      <c r="G81" s="15">
        <v>18.666699999999999</v>
      </c>
      <c r="H81" s="15">
        <v>93.333299999999994</v>
      </c>
      <c r="J81" s="13">
        <f t="shared" si="30"/>
        <v>45689.708333333307</v>
      </c>
      <c r="K81" s="15">
        <f t="shared" si="38"/>
        <v>18.666666665580124</v>
      </c>
      <c r="L81" s="15">
        <v>18.666699999999999</v>
      </c>
      <c r="M81" s="15">
        <v>18.666699999999999</v>
      </c>
      <c r="O81" s="13">
        <f t="shared" si="31"/>
        <v>45689.708333333307</v>
      </c>
      <c r="P81" s="15">
        <f t="shared" si="32"/>
        <v>83.999999983701855</v>
      </c>
      <c r="Q81" s="15">
        <v>9.3332999999999995</v>
      </c>
      <c r="R81" s="15">
        <v>84</v>
      </c>
      <c r="T81" s="13">
        <f t="shared" si="33"/>
        <v>45689.708333333307</v>
      </c>
      <c r="U81" s="20">
        <f t="shared" si="39"/>
        <v>302399.99994132668</v>
      </c>
      <c r="V81" s="20">
        <v>33600</v>
      </c>
      <c r="W81" s="20">
        <v>302400</v>
      </c>
    </row>
    <row r="82" spans="1:43" x14ac:dyDescent="0.25">
      <c r="A82" s="31"/>
      <c r="E82" s="13">
        <f t="shared" si="29"/>
        <v>45689.749999999971</v>
      </c>
      <c r="F82" s="15">
        <f>C72*(E82-B71)/(B72-B71)</f>
        <v>111.99999998696148</v>
      </c>
      <c r="G82" s="15">
        <v>18.666699999999999</v>
      </c>
      <c r="H82" s="15">
        <v>112</v>
      </c>
      <c r="J82" s="13">
        <f t="shared" si="30"/>
        <v>45689.749999999971</v>
      </c>
      <c r="K82" s="15">
        <f t="shared" si="38"/>
        <v>18.666666665580124</v>
      </c>
      <c r="L82" s="15">
        <v>18.666699999999999</v>
      </c>
      <c r="M82" s="15">
        <v>18.666699999999999</v>
      </c>
      <c r="O82" s="13">
        <f t="shared" si="31"/>
        <v>45689.749999999971</v>
      </c>
      <c r="P82" s="15">
        <f t="shared" si="32"/>
        <v>102.66666664819545</v>
      </c>
      <c r="Q82" s="15">
        <v>9.3332999999999995</v>
      </c>
      <c r="R82" s="15">
        <v>102.66670000000001</v>
      </c>
      <c r="T82" s="13">
        <f t="shared" si="33"/>
        <v>45689.749999999971</v>
      </c>
      <c r="U82" s="20">
        <f t="shared" si="39"/>
        <v>369599.99993350363</v>
      </c>
      <c r="V82" s="20">
        <v>33600</v>
      </c>
      <c r="W82" s="20">
        <v>369600</v>
      </c>
    </row>
    <row r="83" spans="1:43" x14ac:dyDescent="0.25">
      <c r="A83" s="31"/>
      <c r="E83" s="13">
        <f t="shared" si="29"/>
        <v>45689.791666666635</v>
      </c>
      <c r="F83" s="15">
        <f>C73*(E83-B72)/(B73-B72)</f>
        <v>19.666666651784908</v>
      </c>
      <c r="G83" s="15">
        <v>19.666699999999999</v>
      </c>
      <c r="H83" s="15">
        <v>19.666699999999999</v>
      </c>
      <c r="J83" s="13">
        <f t="shared" si="30"/>
        <v>45689.791666666635</v>
      </c>
      <c r="K83" s="15">
        <f t="shared" si="38"/>
        <v>19.666666651784908</v>
      </c>
      <c r="L83" s="15">
        <v>19.666699999999999</v>
      </c>
      <c r="M83" s="15">
        <v>19.666699999999999</v>
      </c>
      <c r="O83" s="13">
        <f t="shared" si="31"/>
        <v>45689.791666666635</v>
      </c>
      <c r="P83" s="15">
        <f t="shared" si="32"/>
        <v>9.8333333253200781</v>
      </c>
      <c r="Q83" s="15">
        <v>9.8332999999999995</v>
      </c>
      <c r="R83" s="15">
        <v>9.8332999999999995</v>
      </c>
      <c r="T83" s="13">
        <f t="shared" si="33"/>
        <v>45689.791666666635</v>
      </c>
      <c r="U83" s="20">
        <f t="shared" si="39"/>
        <v>35399.999971152283</v>
      </c>
      <c r="V83" s="20">
        <v>35400</v>
      </c>
      <c r="W83" s="20">
        <v>35400</v>
      </c>
    </row>
    <row r="84" spans="1:43" x14ac:dyDescent="0.25">
      <c r="A84" s="31"/>
      <c r="E84" s="13">
        <f t="shared" si="29"/>
        <v>45689.833333333299</v>
      </c>
      <c r="F84" s="15">
        <f>C73*(E84-B72)/(B73-B72)</f>
        <v>39.333333317306824</v>
      </c>
      <c r="G84" s="15">
        <v>19.666599999999999</v>
      </c>
      <c r="H84" s="15">
        <v>39.333300000000001</v>
      </c>
      <c r="J84" s="13">
        <f t="shared" si="30"/>
        <v>45689.833333333299</v>
      </c>
      <c r="K84" s="15">
        <f t="shared" si="38"/>
        <v>19.666666665521916</v>
      </c>
      <c r="L84" s="15">
        <v>19.666599999999999</v>
      </c>
      <c r="M84" s="15">
        <v>19.666699999999999</v>
      </c>
      <c r="O84" s="13">
        <f t="shared" si="31"/>
        <v>45689.833333333299</v>
      </c>
      <c r="P84" s="15">
        <f t="shared" si="32"/>
        <v>29.49999998282874</v>
      </c>
      <c r="Q84" s="15">
        <v>9.8332999999999995</v>
      </c>
      <c r="R84" s="15">
        <v>29.5</v>
      </c>
      <c r="T84" s="13">
        <f t="shared" si="33"/>
        <v>45689.833333333299</v>
      </c>
      <c r="U84" s="20">
        <f t="shared" si="39"/>
        <v>106199.99993818346</v>
      </c>
      <c r="V84" s="20">
        <v>35400</v>
      </c>
      <c r="W84" s="20">
        <v>106200</v>
      </c>
    </row>
    <row r="85" spans="1:43" x14ac:dyDescent="0.25">
      <c r="A85" s="31"/>
      <c r="E85" s="13">
        <f t="shared" si="29"/>
        <v>45689.874999999964</v>
      </c>
      <c r="F85" s="15">
        <f>C73*(E85-B72)/(B73-B72)</f>
        <v>58.99999998282874</v>
      </c>
      <c r="G85" s="15">
        <v>19.666699999999999</v>
      </c>
      <c r="H85" s="15">
        <v>59</v>
      </c>
      <c r="J85" s="13">
        <f t="shared" si="30"/>
        <v>45689.874999999964</v>
      </c>
      <c r="K85" s="15">
        <f t="shared" si="38"/>
        <v>19.666666665521916</v>
      </c>
      <c r="L85" s="15">
        <v>19.666699999999999</v>
      </c>
      <c r="M85" s="15">
        <v>19.666699999999999</v>
      </c>
      <c r="O85" s="13">
        <f t="shared" si="31"/>
        <v>45689.874999999964</v>
      </c>
      <c r="P85" s="15">
        <f t="shared" si="32"/>
        <v>49.166666647205908</v>
      </c>
      <c r="Q85" s="15">
        <v>9.8332999999999995</v>
      </c>
      <c r="R85" s="15">
        <v>49.166699999999999</v>
      </c>
      <c r="T85" s="13">
        <f t="shared" si="33"/>
        <v>45689.874999999964</v>
      </c>
      <c r="U85" s="20">
        <f t="shared" si="39"/>
        <v>176999.99992994126</v>
      </c>
      <c r="V85" s="20">
        <v>35400</v>
      </c>
      <c r="W85" s="20">
        <v>177000</v>
      </c>
    </row>
    <row r="86" spans="1:43" x14ac:dyDescent="0.25">
      <c r="A86" s="31"/>
      <c r="E86" s="13">
        <f t="shared" si="29"/>
        <v>45689.916666666628</v>
      </c>
      <c r="F86" s="15">
        <f>C73*(E86-B72)/(B73-B72)</f>
        <v>78.666666648350656</v>
      </c>
      <c r="G86" s="15">
        <v>19.666699999999999</v>
      </c>
      <c r="H86" s="15">
        <v>78.666700000000006</v>
      </c>
      <c r="J86" s="13">
        <f t="shared" si="30"/>
        <v>45689.916666666628</v>
      </c>
      <c r="K86" s="15">
        <f t="shared" si="38"/>
        <v>19.666666665521916</v>
      </c>
      <c r="L86" s="15">
        <v>19.666699999999999</v>
      </c>
      <c r="M86" s="15">
        <v>19.666699999999999</v>
      </c>
      <c r="O86" s="13">
        <f t="shared" si="31"/>
        <v>45689.916666666628</v>
      </c>
      <c r="P86" s="15">
        <f t="shared" si="32"/>
        <v>68.833333311583075</v>
      </c>
      <c r="Q86" s="15">
        <v>9.8332999999999995</v>
      </c>
      <c r="R86" s="15">
        <v>68.833299999999994</v>
      </c>
      <c r="T86" s="13">
        <f t="shared" si="33"/>
        <v>45689.916666666628</v>
      </c>
      <c r="U86" s="20">
        <f t="shared" si="39"/>
        <v>247799.99992169905</v>
      </c>
      <c r="V86" s="20">
        <v>35400</v>
      </c>
      <c r="W86" s="20">
        <v>247800</v>
      </c>
    </row>
    <row r="87" spans="1:43" x14ac:dyDescent="0.25">
      <c r="A87" s="31"/>
      <c r="E87" s="13">
        <f t="shared" si="29"/>
        <v>45689.958333333292</v>
      </c>
      <c r="F87" s="15">
        <f>C73*(E87-B72)/(B73-B72)</f>
        <v>98.333333313872572</v>
      </c>
      <c r="G87" s="15">
        <v>19.666699999999999</v>
      </c>
      <c r="H87" s="15">
        <v>98.333299999999994</v>
      </c>
      <c r="J87" s="13">
        <f t="shared" si="30"/>
        <v>45689.958333333292</v>
      </c>
      <c r="K87" s="15">
        <f t="shared" si="38"/>
        <v>19.666666665521916</v>
      </c>
      <c r="L87" s="15">
        <v>19.666699999999999</v>
      </c>
      <c r="M87" s="15">
        <v>19.666699999999999</v>
      </c>
      <c r="O87" s="13">
        <f t="shared" si="31"/>
        <v>45689.958333333292</v>
      </c>
      <c r="P87" s="15">
        <f t="shared" si="32"/>
        <v>88.499999975960236</v>
      </c>
      <c r="Q87" s="15">
        <v>9.8332999999999995</v>
      </c>
      <c r="R87" s="15">
        <v>88.5</v>
      </c>
      <c r="T87" s="13">
        <f t="shared" si="33"/>
        <v>45689.958333333292</v>
      </c>
      <c r="U87" s="20">
        <f t="shared" si="39"/>
        <v>318599.99991345685</v>
      </c>
      <c r="V87" s="20">
        <v>35400</v>
      </c>
      <c r="W87" s="20">
        <v>318600</v>
      </c>
    </row>
    <row r="88" spans="1:43" x14ac:dyDescent="0.25">
      <c r="A88" s="31"/>
      <c r="E88" s="13">
        <f t="shared" si="29"/>
        <v>45689.999999999956</v>
      </c>
      <c r="F88" s="15">
        <f>C73</f>
        <v>118</v>
      </c>
      <c r="G88" s="15">
        <v>19.666699999999999</v>
      </c>
      <c r="H88" s="15">
        <v>118</v>
      </c>
      <c r="J88" s="13">
        <f t="shared" si="30"/>
        <v>45689.999999999956</v>
      </c>
      <c r="K88" s="15">
        <f t="shared" si="38"/>
        <v>19.666666686127428</v>
      </c>
      <c r="L88" s="15">
        <v>19.666699999999999</v>
      </c>
      <c r="M88" s="15">
        <v>19.666699999999999</v>
      </c>
      <c r="O88" s="13">
        <f t="shared" si="31"/>
        <v>45689.999999999956</v>
      </c>
      <c r="P88" s="15">
        <f t="shared" si="32"/>
        <v>108.16666665064015</v>
      </c>
      <c r="Q88" s="15">
        <v>9.8332999999999995</v>
      </c>
      <c r="R88" s="15">
        <v>108.16670000000001</v>
      </c>
      <c r="T88" s="13">
        <f t="shared" si="33"/>
        <v>45689.999999999956</v>
      </c>
      <c r="U88" s="20">
        <f t="shared" si="39"/>
        <v>389399.99994230457</v>
      </c>
      <c r="V88" s="20">
        <v>35400</v>
      </c>
      <c r="W88" s="20">
        <v>389400</v>
      </c>
    </row>
    <row r="89" spans="1:43" x14ac:dyDescent="0.25">
      <c r="A89" s="31"/>
      <c r="E89" s="13">
        <f t="shared" si="29"/>
        <v>45690.041666666621</v>
      </c>
      <c r="F89" s="15">
        <f>C74*(E89-B73)/(B74-B73)</f>
        <v>20.666666643810458</v>
      </c>
      <c r="G89" s="15">
        <v>20.666599999999999</v>
      </c>
      <c r="H89" s="15">
        <v>20.666699999999999</v>
      </c>
      <c r="J89" s="13">
        <f t="shared" si="30"/>
        <v>45690.041666666621</v>
      </c>
      <c r="K89" s="15">
        <f t="shared" si="38"/>
        <v>20.666666643810458</v>
      </c>
      <c r="L89" s="15">
        <v>20.666599999999999</v>
      </c>
      <c r="M89" s="15">
        <v>20.666699999999999</v>
      </c>
      <c r="O89" s="13">
        <f t="shared" si="31"/>
        <v>45690.041666666621</v>
      </c>
      <c r="P89" s="15">
        <f t="shared" si="32"/>
        <v>10.333333321303749</v>
      </c>
      <c r="Q89" s="15">
        <v>10.333299999999999</v>
      </c>
      <c r="R89" s="15">
        <v>10.333299999999999</v>
      </c>
      <c r="T89" s="13">
        <f t="shared" si="33"/>
        <v>45690.041666666621</v>
      </c>
      <c r="U89" s="20">
        <f t="shared" si="39"/>
        <v>37199.9999566935</v>
      </c>
      <c r="V89" s="20">
        <v>37200</v>
      </c>
      <c r="W89" s="20">
        <v>37200</v>
      </c>
    </row>
    <row r="90" spans="1:43" x14ac:dyDescent="0.25">
      <c r="A90" s="31"/>
      <c r="E90" s="13">
        <f t="shared" si="29"/>
        <v>45690.083333333285</v>
      </c>
      <c r="F90" s="15">
        <f>C74*(E90-B73)/(B74-B73)</f>
        <v>41.333333309274167</v>
      </c>
      <c r="G90" s="15">
        <v>20.666699999999999</v>
      </c>
      <c r="H90" s="15">
        <v>41.333300000000001</v>
      </c>
      <c r="J90" s="13">
        <f t="shared" si="30"/>
        <v>45690.083333333285</v>
      </c>
      <c r="K90" s="15">
        <f t="shared" si="38"/>
        <v>20.666666665463708</v>
      </c>
      <c r="L90" s="15">
        <v>20.666699999999999</v>
      </c>
      <c r="M90" s="15">
        <v>20.666699999999999</v>
      </c>
      <c r="O90" s="13">
        <f t="shared" si="31"/>
        <v>45690.083333333285</v>
      </c>
      <c r="P90" s="15">
        <f t="shared" si="32"/>
        <v>30.999999974737875</v>
      </c>
      <c r="Q90" s="15">
        <v>10.333399999999999</v>
      </c>
      <c r="R90" s="15">
        <v>31</v>
      </c>
      <c r="T90" s="13">
        <f t="shared" si="33"/>
        <v>45690.083333333285</v>
      </c>
      <c r="U90" s="20">
        <f t="shared" si="39"/>
        <v>111599.99990905635</v>
      </c>
      <c r="V90" s="20">
        <v>37200</v>
      </c>
      <c r="W90" s="20">
        <v>111600</v>
      </c>
    </row>
    <row r="91" spans="1:43" x14ac:dyDescent="0.25">
      <c r="A91" s="31"/>
      <c r="E91" s="13">
        <f t="shared" si="29"/>
        <v>45690.124999999949</v>
      </c>
      <c r="F91" s="15">
        <f>C74*(E91-B73)/(B74-B73)</f>
        <v>61.999999974737875</v>
      </c>
      <c r="G91" s="15">
        <v>20.666599999999999</v>
      </c>
      <c r="H91" s="15">
        <v>62</v>
      </c>
      <c r="J91" s="13">
        <f t="shared" si="30"/>
        <v>45690.124999999949</v>
      </c>
      <c r="K91" s="15">
        <f t="shared" si="38"/>
        <v>20.666666665463708</v>
      </c>
      <c r="L91" s="15">
        <v>20.666599999999999</v>
      </c>
      <c r="M91" s="15">
        <v>20.666699999999999</v>
      </c>
      <c r="O91" s="13">
        <f t="shared" si="31"/>
        <v>45690.124999999949</v>
      </c>
      <c r="P91" s="15">
        <f t="shared" si="32"/>
        <v>51.66666663899862</v>
      </c>
      <c r="Q91" s="15">
        <v>10.333299999999999</v>
      </c>
      <c r="R91" s="15">
        <v>51.666699999999999</v>
      </c>
      <c r="T91" s="13">
        <f t="shared" si="33"/>
        <v>45690.124999999949</v>
      </c>
      <c r="U91" s="20">
        <f t="shared" si="39"/>
        <v>185999.99990039502</v>
      </c>
      <c r="V91" s="20">
        <v>37200</v>
      </c>
      <c r="W91" s="20">
        <v>186000</v>
      </c>
    </row>
    <row r="92" spans="1:43" x14ac:dyDescent="0.25">
      <c r="A92" s="31"/>
      <c r="E92" s="13">
        <f t="shared" si="29"/>
        <v>45690.166666666613</v>
      </c>
      <c r="F92" s="15">
        <f>C74*(E92-B73)/(B74-B73)</f>
        <v>82.666666640201584</v>
      </c>
      <c r="G92" s="15">
        <v>20.666599999999999</v>
      </c>
      <c r="H92" s="15">
        <v>82.666700000000006</v>
      </c>
      <c r="J92" s="13">
        <f t="shared" si="30"/>
        <v>45690.166666666613</v>
      </c>
      <c r="K92" s="15">
        <f t="shared" si="38"/>
        <v>20.666666665463708</v>
      </c>
      <c r="L92" s="15">
        <v>20.666599999999999</v>
      </c>
      <c r="M92" s="15">
        <v>20.666699999999999</v>
      </c>
      <c r="O92" s="13">
        <f t="shared" si="31"/>
        <v>45690.166666666613</v>
      </c>
      <c r="P92" s="15">
        <f t="shared" si="32"/>
        <v>72.33333330325938</v>
      </c>
      <c r="Q92" s="15">
        <v>10.333299999999999</v>
      </c>
      <c r="R92" s="15">
        <v>72.333299999999994</v>
      </c>
      <c r="T92" s="13">
        <f t="shared" si="33"/>
        <v>45690.166666666613</v>
      </c>
      <c r="U92" s="20">
        <f t="shared" si="39"/>
        <v>260399.99989173375</v>
      </c>
      <c r="V92" s="20">
        <v>37200</v>
      </c>
      <c r="W92" s="20">
        <v>260400</v>
      </c>
    </row>
    <row r="93" spans="1:43" x14ac:dyDescent="0.25">
      <c r="A93" s="31"/>
      <c r="E93" s="13">
        <f t="shared" si="29"/>
        <v>45690.208333333278</v>
      </c>
      <c r="F93" s="15">
        <f>C74*(E93-B73)/(B74-B73)</f>
        <v>103.33333330566529</v>
      </c>
      <c r="G93" s="15">
        <v>20.666699999999999</v>
      </c>
      <c r="H93" s="15">
        <v>103.33329999999999</v>
      </c>
      <c r="J93" s="13">
        <f t="shared" si="30"/>
        <v>45690.208333333278</v>
      </c>
      <c r="K93" s="15">
        <f t="shared" si="38"/>
        <v>20.666666665463708</v>
      </c>
      <c r="L93" s="15">
        <v>20.666699999999999</v>
      </c>
      <c r="M93" s="15">
        <v>20.666699999999999</v>
      </c>
      <c r="O93" s="13">
        <f t="shared" si="31"/>
        <v>45690.208333333278</v>
      </c>
      <c r="P93" s="15">
        <f t="shared" si="32"/>
        <v>92.999999967520125</v>
      </c>
      <c r="Q93" s="15">
        <v>10.333399999999999</v>
      </c>
      <c r="R93" s="15">
        <v>93</v>
      </c>
      <c r="T93" s="13">
        <f t="shared" si="33"/>
        <v>45690.208333333278</v>
      </c>
      <c r="U93" s="20">
        <f t="shared" si="39"/>
        <v>334799.99988307245</v>
      </c>
      <c r="V93" s="20">
        <v>37200</v>
      </c>
      <c r="W93" s="20">
        <v>334800</v>
      </c>
    </row>
    <row r="94" spans="1:43" x14ac:dyDescent="0.25">
      <c r="A94" s="31"/>
      <c r="E94" s="13">
        <f t="shared" si="29"/>
        <v>45690.249999999942</v>
      </c>
      <c r="F94" s="15">
        <f>C74</f>
        <v>124</v>
      </c>
      <c r="G94" s="15">
        <v>20.666599999999999</v>
      </c>
      <c r="H94" s="15">
        <v>124</v>
      </c>
      <c r="J94" s="13">
        <f t="shared" si="30"/>
        <v>45690.249999999942</v>
      </c>
      <c r="K94" s="15">
        <f t="shared" si="38"/>
        <v>20.666666694334708</v>
      </c>
      <c r="L94" s="15">
        <v>20.666599999999999</v>
      </c>
      <c r="M94" s="15">
        <v>20.666699999999999</v>
      </c>
      <c r="O94" s="13">
        <f t="shared" si="31"/>
        <v>45690.249999999942</v>
      </c>
      <c r="P94" s="15">
        <f t="shared" si="32"/>
        <v>113.66666664621637</v>
      </c>
      <c r="Q94" s="15">
        <v>10.333299999999999</v>
      </c>
      <c r="R94" s="15">
        <v>113.66670000000001</v>
      </c>
      <c r="T94" s="13">
        <f t="shared" si="33"/>
        <v>45690.249999999942</v>
      </c>
      <c r="U94" s="20">
        <f t="shared" si="39"/>
        <v>409199.99992637895</v>
      </c>
      <c r="V94" s="20">
        <v>37200</v>
      </c>
      <c r="W94" s="20">
        <v>409200</v>
      </c>
    </row>
    <row r="95" spans="1:43" x14ac:dyDescent="0.25">
      <c r="E95" s="30" t="s">
        <v>12</v>
      </c>
      <c r="F95" s="30"/>
      <c r="G95" s="30"/>
      <c r="H95" s="30"/>
      <c r="I95" s="30"/>
      <c r="J95" s="30"/>
      <c r="K95" s="30"/>
      <c r="L95" s="30"/>
      <c r="M95" s="30"/>
      <c r="N95" s="30"/>
      <c r="O95" s="30"/>
      <c r="P95" s="30"/>
      <c r="Q95" s="30"/>
      <c r="R95" s="30"/>
      <c r="S95" s="30"/>
      <c r="T95" s="30"/>
      <c r="U95" s="30"/>
      <c r="V95" s="30"/>
      <c r="W95" s="30"/>
      <c r="Y95" s="30" t="s">
        <v>13</v>
      </c>
      <c r="Z95" s="30"/>
      <c r="AA95" s="30"/>
      <c r="AB95" s="30"/>
      <c r="AC95" s="30"/>
      <c r="AD95" s="30"/>
      <c r="AE95" s="30"/>
      <c r="AF95" s="30"/>
      <c r="AG95" s="30"/>
      <c r="AH95" s="30"/>
      <c r="AI95" s="30"/>
      <c r="AJ95" s="30"/>
      <c r="AK95" s="30"/>
      <c r="AL95" s="30"/>
      <c r="AM95" s="30"/>
      <c r="AN95" s="30"/>
      <c r="AO95" s="30"/>
      <c r="AP95" s="30"/>
      <c r="AQ95" s="30"/>
    </row>
    <row r="96" spans="1:43" x14ac:dyDescent="0.25">
      <c r="B96" s="30" t="s">
        <v>7</v>
      </c>
      <c r="C96" s="30"/>
      <c r="D96" s="17"/>
      <c r="F96" s="30" t="s">
        <v>3</v>
      </c>
      <c r="G96" s="30"/>
      <c r="H96" s="30"/>
      <c r="K96" s="30" t="s">
        <v>1</v>
      </c>
      <c r="L96" s="30"/>
      <c r="M96" s="30"/>
      <c r="P96" s="30" t="s">
        <v>0</v>
      </c>
      <c r="Q96" s="30"/>
      <c r="R96" s="30"/>
      <c r="U96" s="32" t="s">
        <v>2</v>
      </c>
      <c r="V96" s="32"/>
      <c r="W96" s="32"/>
      <c r="Z96" s="30" t="s">
        <v>3</v>
      </c>
      <c r="AA96" s="30"/>
      <c r="AB96" s="30"/>
      <c r="AC96" s="17"/>
      <c r="AE96" s="30" t="s">
        <v>1</v>
      </c>
      <c r="AF96" s="30"/>
      <c r="AG96" s="30"/>
      <c r="AH96" s="17"/>
      <c r="AJ96" s="30" t="s">
        <v>0</v>
      </c>
      <c r="AK96" s="30"/>
      <c r="AL96" s="30"/>
      <c r="AO96" s="32" t="s">
        <v>2</v>
      </c>
      <c r="AP96" s="32"/>
      <c r="AQ96" s="32"/>
    </row>
    <row r="97" spans="1:43" x14ac:dyDescent="0.25">
      <c r="B97" s="17"/>
      <c r="C97" s="17"/>
      <c r="D97" s="17"/>
      <c r="E97" s="17"/>
      <c r="F97" s="2" t="s">
        <v>14</v>
      </c>
      <c r="G97" s="2" t="s">
        <v>6</v>
      </c>
      <c r="H97" s="2" t="s">
        <v>15</v>
      </c>
      <c r="J97" s="17"/>
      <c r="K97" s="2" t="s">
        <v>14</v>
      </c>
      <c r="L97" s="2" t="s">
        <v>6</v>
      </c>
      <c r="M97" s="2" t="s">
        <v>15</v>
      </c>
      <c r="O97" s="17"/>
      <c r="P97" s="2" t="s">
        <v>14</v>
      </c>
      <c r="Q97" s="2" t="s">
        <v>6</v>
      </c>
      <c r="R97" s="2" t="s">
        <v>15</v>
      </c>
      <c r="T97" s="17"/>
      <c r="U97" s="18" t="s">
        <v>14</v>
      </c>
      <c r="V97" s="18" t="s">
        <v>6</v>
      </c>
      <c r="W97" s="18" t="s">
        <v>15</v>
      </c>
      <c r="Y97" s="17"/>
      <c r="Z97" s="2" t="s">
        <v>14</v>
      </c>
      <c r="AA97" s="2" t="s">
        <v>6</v>
      </c>
      <c r="AB97" s="2" t="s">
        <v>15</v>
      </c>
      <c r="AD97" s="17"/>
      <c r="AE97" s="2" t="s">
        <v>14</v>
      </c>
      <c r="AF97" s="2" t="s">
        <v>6</v>
      </c>
      <c r="AG97" s="2" t="s">
        <v>15</v>
      </c>
      <c r="AI97" s="17"/>
      <c r="AJ97" s="2" t="s">
        <v>14</v>
      </c>
      <c r="AK97" s="2" t="s">
        <v>6</v>
      </c>
      <c r="AL97" s="2" t="s">
        <v>15</v>
      </c>
      <c r="AN97" s="17"/>
      <c r="AO97" s="18" t="s">
        <v>14</v>
      </c>
      <c r="AP97" s="18" t="s">
        <v>6</v>
      </c>
      <c r="AQ97" s="18" t="s">
        <v>15</v>
      </c>
    </row>
    <row r="98" spans="1:43" ht="15" customHeight="1" x14ac:dyDescent="0.25">
      <c r="A98" s="31" t="s">
        <v>11</v>
      </c>
      <c r="B98" s="13">
        <f>DATE(2025,2,1)+TIME(6,15,0)</f>
        <v>45689.260416666664</v>
      </c>
      <c r="C98" s="16">
        <v>100</v>
      </c>
      <c r="E98" s="13">
        <f>DATE(2025,2,1)+TIME(6,0,0)</f>
        <v>45689.25</v>
      </c>
      <c r="F98" s="29">
        <f>C98*(1-(B98-E98)/(B99-B98))</f>
        <v>95.833333334303461</v>
      </c>
      <c r="G98" s="15" t="s">
        <v>16</v>
      </c>
      <c r="H98" s="15" t="s">
        <v>16</v>
      </c>
      <c r="J98" s="13">
        <f>DATE(2025,2,1)+TIME(6,0,0)</f>
        <v>45689.25</v>
      </c>
      <c r="K98" s="15" t="e">
        <f>U98/21600</f>
        <v>#N/A</v>
      </c>
      <c r="L98" s="15" t="s">
        <v>16</v>
      </c>
      <c r="M98" s="15" t="s">
        <v>16</v>
      </c>
      <c r="O98" s="13">
        <f>DATE(2025,2,1)+TIME(6,0,0)</f>
        <v>45689.25</v>
      </c>
      <c r="P98" s="15" t="e">
        <f>U98/3600</f>
        <v>#N/A</v>
      </c>
      <c r="Q98" s="15" t="s">
        <v>16</v>
      </c>
      <c r="R98" s="15" t="s">
        <v>16</v>
      </c>
      <c r="T98" s="13">
        <f>DATE(2025,2,1)+TIME(6,0,0)</f>
        <v>45689.25</v>
      </c>
      <c r="U98" s="20" t="e">
        <f>NA()</f>
        <v>#N/A</v>
      </c>
      <c r="V98" s="20" t="s">
        <v>16</v>
      </c>
      <c r="W98" s="20" t="s">
        <v>16</v>
      </c>
      <c r="Y98" s="13">
        <f>DATE(2025,2,1)+TIME(6,0,0)</f>
        <v>45689.25</v>
      </c>
      <c r="Z98" s="29">
        <f>C98*(1-(B98-Y98)/(B99-B98))</f>
        <v>95.833333334303461</v>
      </c>
      <c r="AA98" s="15" t="s">
        <v>16</v>
      </c>
      <c r="AB98" s="15" t="s">
        <v>16</v>
      </c>
      <c r="AD98" s="13">
        <f>DATE(2025,2,1)+TIME(6,0,0)</f>
        <v>45689.25</v>
      </c>
      <c r="AE98" s="15" t="e">
        <f>AO98/21600</f>
        <v>#N/A</v>
      </c>
      <c r="AF98" s="15" t="s">
        <v>16</v>
      </c>
      <c r="AG98" s="15" t="s">
        <v>16</v>
      </c>
      <c r="AI98" s="13">
        <f>DATE(2025,2,1)+TIME(6,0,0)</f>
        <v>45689.25</v>
      </c>
      <c r="AJ98" s="15" t="e">
        <f>AO98/21600</f>
        <v>#N/A</v>
      </c>
      <c r="AK98" s="15" t="s">
        <v>16</v>
      </c>
      <c r="AL98" s="15" t="s">
        <v>16</v>
      </c>
      <c r="AN98" s="13">
        <f>DATE(2025,2,1)+TIME(6,0,0)</f>
        <v>45689.25</v>
      </c>
      <c r="AO98" s="20" t="e">
        <f>NA()</f>
        <v>#N/A</v>
      </c>
      <c r="AP98" s="20" t="s">
        <v>16</v>
      </c>
      <c r="AQ98" s="20" t="s">
        <v>16</v>
      </c>
    </row>
    <row r="99" spans="1:43" x14ac:dyDescent="0.25">
      <c r="A99" s="31"/>
      <c r="B99" s="13">
        <f>B98+1/4</f>
        <v>45689.510416666664</v>
      </c>
      <c r="C99" s="15">
        <f>C98+6</f>
        <v>106</v>
      </c>
      <c r="E99" s="13">
        <f t="shared" ref="E99:E122" si="46">E98+1/24</f>
        <v>45689.291666666664</v>
      </c>
      <c r="F99" s="29">
        <f>C99*(E99-B98)/(B99-B98)</f>
        <v>13.25</v>
      </c>
      <c r="G99" s="15">
        <v>13.25</v>
      </c>
      <c r="H99" s="15">
        <v>13.25</v>
      </c>
      <c r="J99" s="13">
        <f t="shared" ref="J99:J122" si="47">J98+1/24</f>
        <v>45689.291666666664</v>
      </c>
      <c r="K99" s="29">
        <f>C98-F98+F99</f>
        <v>17.416666665696539</v>
      </c>
      <c r="L99" s="15">
        <v>29.916699999999999</v>
      </c>
      <c r="M99" s="15">
        <v>17.416699999999999</v>
      </c>
      <c r="O99" s="13">
        <f t="shared" ref="O99:O122" si="48">O98+1/24</f>
        <v>45689.291666666664</v>
      </c>
      <c r="P99" s="15">
        <f t="shared" ref="P99:P122" si="49">U99/3600</f>
        <v>29.447916661088431</v>
      </c>
      <c r="Q99" s="15">
        <v>7.6012000000000004</v>
      </c>
      <c r="R99" s="15">
        <v>29.447900000000001</v>
      </c>
      <c r="T99" s="13">
        <f t="shared" ref="T99:T122" si="50">T98+1/24</f>
        <v>45689.291666666664</v>
      </c>
      <c r="U99" s="20">
        <f>AVERAGE(C98,F98)*(B98-E98)*86400+F99/2*(E99-B98)*86400</f>
        <v>106012.49997991836</v>
      </c>
      <c r="V99" s="20">
        <v>47888</v>
      </c>
      <c r="W99" s="20">
        <v>106012.45</v>
      </c>
      <c r="Y99" s="13">
        <f>Y98+1/4</f>
        <v>45689.5</v>
      </c>
      <c r="Z99" s="29">
        <f>C99*(Y99-B98)/(B99-B98)</f>
        <v>101.58333333436167</v>
      </c>
      <c r="AA99" s="15">
        <v>101.58329999999999</v>
      </c>
      <c r="AB99" s="15">
        <v>101.58329999999999</v>
      </c>
      <c r="AD99" s="13">
        <f>AD98+1/4</f>
        <v>45689.5</v>
      </c>
      <c r="AE99" s="15">
        <f>C98-Z98+Z99</f>
        <v>105.75000000005821</v>
      </c>
      <c r="AF99" s="15">
        <v>201.58330000000001</v>
      </c>
      <c r="AG99" s="15">
        <v>105.75</v>
      </c>
      <c r="AI99" s="13">
        <f>AI98+1/4</f>
        <v>45689.5</v>
      </c>
      <c r="AJ99" s="15">
        <f t="shared" ref="AJ99:AJ102" si="51">AO99/21600</f>
        <v>52.755208333389113</v>
      </c>
      <c r="AK99" s="15">
        <v>50.3874</v>
      </c>
      <c r="AL99" s="15">
        <v>52.755200000000002</v>
      </c>
      <c r="AN99" s="13">
        <f>AN98+1/4</f>
        <v>45689.5</v>
      </c>
      <c r="AO99" s="20">
        <f>AVERAGE(C98,Z98)*(B98-Y98)*86400+Z99/2*(Y99-B98)*86400</f>
        <v>1139512.5000012049</v>
      </c>
      <c r="AP99" s="20">
        <v>2131387</v>
      </c>
      <c r="AQ99" s="20">
        <v>1139512.5</v>
      </c>
    </row>
    <row r="100" spans="1:43" x14ac:dyDescent="0.25">
      <c r="A100" s="31"/>
      <c r="B100" s="13">
        <f t="shared" ref="B100:B102" si="52">B99+1/4</f>
        <v>45689.760416666664</v>
      </c>
      <c r="C100" s="15">
        <f t="shared" ref="C100:C102" si="53">C99+6</f>
        <v>112</v>
      </c>
      <c r="E100" s="13">
        <f t="shared" si="46"/>
        <v>45689.333333333328</v>
      </c>
      <c r="F100" s="29">
        <f>C99*(E100-B98)/(B99-B98)</f>
        <v>30.916666665638331</v>
      </c>
      <c r="G100" s="15">
        <v>17.666699999999999</v>
      </c>
      <c r="H100" s="15">
        <v>30.916699999999999</v>
      </c>
      <c r="J100" s="13">
        <f t="shared" si="47"/>
        <v>45689.333333333328</v>
      </c>
      <c r="K100" s="29">
        <f t="shared" ref="K100:K122" si="54">IF(F99&gt;F100,F100,F100-F99)</f>
        <v>17.666666665638331</v>
      </c>
      <c r="L100" s="15">
        <v>17.666699999999999</v>
      </c>
      <c r="M100" s="15">
        <v>17.666699999999999</v>
      </c>
      <c r="O100" s="13">
        <f t="shared" si="48"/>
        <v>45689.333333333328</v>
      </c>
      <c r="P100" s="15">
        <f t="shared" si="49"/>
        <v>22.083333331533748</v>
      </c>
      <c r="Q100" s="15">
        <v>8.8332999999999995</v>
      </c>
      <c r="R100" s="15">
        <v>22.083300000000001</v>
      </c>
      <c r="T100" s="13">
        <f t="shared" si="50"/>
        <v>45689.333333333328</v>
      </c>
      <c r="U100" s="20">
        <f>AVERAGE(F99:F100)*(E100-E99)*86400</f>
        <v>79499.999993521487</v>
      </c>
      <c r="V100" s="20">
        <v>31800</v>
      </c>
      <c r="W100" s="20">
        <v>79500</v>
      </c>
      <c r="Y100" s="13">
        <f t="shared" ref="Y100:Y102" si="55">Y99+1/4</f>
        <v>45689.75</v>
      </c>
      <c r="Z100" s="29">
        <f t="shared" ref="Z100:Z102" si="56">C100*(Y100-B99)/(B100-B99)</f>
        <v>107.33333333441988</v>
      </c>
      <c r="AA100" s="15">
        <v>107.33329999999999</v>
      </c>
      <c r="AB100" s="15">
        <v>107.33329999999999</v>
      </c>
      <c r="AD100" s="13">
        <f t="shared" ref="AD100:AD102" si="57">AD99+1/4</f>
        <v>45689.75</v>
      </c>
      <c r="AE100" s="15">
        <f t="shared" ref="AE100:AE102" si="58">C99-Z99+Z100</f>
        <v>111.75000000005821</v>
      </c>
      <c r="AF100" s="15">
        <v>111.75</v>
      </c>
      <c r="AG100" s="15">
        <v>111.75</v>
      </c>
      <c r="AI100" s="13">
        <f t="shared" ref="AI100:AI102" si="59">AI99+1/4</f>
        <v>45689.75</v>
      </c>
      <c r="AJ100" s="15">
        <f t="shared" si="51"/>
        <v>55.755208333389113</v>
      </c>
      <c r="AK100" s="15">
        <v>51.522599999999997</v>
      </c>
      <c r="AL100" s="15">
        <v>55.755200000000002</v>
      </c>
      <c r="AN100" s="13">
        <f t="shared" ref="AN100:AN102" si="60">AN99+1/4</f>
        <v>45689.75</v>
      </c>
      <c r="AO100" s="20">
        <f t="shared" ref="AO100:AO102" si="61">AVERAGE(C99,Z99)*(B99-Y99)*86400+Z100/2*(Y100-B99)*86400</f>
        <v>1204312.5000012049</v>
      </c>
      <c r="AP100" s="20">
        <v>1112887</v>
      </c>
      <c r="AQ100" s="20">
        <v>1204312.5</v>
      </c>
    </row>
    <row r="101" spans="1:43" x14ac:dyDescent="0.25">
      <c r="A101" s="31"/>
      <c r="B101" s="13">
        <f t="shared" si="52"/>
        <v>45690.010416666664</v>
      </c>
      <c r="C101" s="15">
        <f t="shared" si="53"/>
        <v>118</v>
      </c>
      <c r="E101" s="13">
        <f t="shared" si="46"/>
        <v>45689.374999999993</v>
      </c>
      <c r="F101" s="29">
        <f>C99*(E101-B98)/(B99-B98)</f>
        <v>48.583333331276663</v>
      </c>
      <c r="G101" s="15">
        <v>17.666699999999999</v>
      </c>
      <c r="H101" s="15">
        <v>48.583300000000001</v>
      </c>
      <c r="J101" s="13">
        <f t="shared" si="47"/>
        <v>45689.374999999993</v>
      </c>
      <c r="K101" s="29">
        <f t="shared" si="54"/>
        <v>17.666666665638331</v>
      </c>
      <c r="L101" s="15">
        <v>17.666699999999999</v>
      </c>
      <c r="M101" s="15">
        <v>17.666699999999999</v>
      </c>
      <c r="O101" s="13">
        <f t="shared" si="48"/>
        <v>45689.374999999993</v>
      </c>
      <c r="P101" s="15">
        <f t="shared" si="49"/>
        <v>39.749999996143742</v>
      </c>
      <c r="Q101" s="15">
        <v>8.8332999999999995</v>
      </c>
      <c r="R101" s="15">
        <v>39.75</v>
      </c>
      <c r="T101" s="13">
        <f t="shared" si="50"/>
        <v>45689.374999999993</v>
      </c>
      <c r="U101" s="20">
        <f t="shared" ref="U101:U104" si="62">AVERAGE(F100:F101)*(E101-E100)*86400</f>
        <v>143099.99998611747</v>
      </c>
      <c r="V101" s="20">
        <v>31800</v>
      </c>
      <c r="W101" s="20">
        <v>143100</v>
      </c>
      <c r="Y101" s="13">
        <f t="shared" si="55"/>
        <v>45690</v>
      </c>
      <c r="Z101" s="29">
        <f t="shared" si="56"/>
        <v>113.08333333447808</v>
      </c>
      <c r="AA101" s="15">
        <v>113.0834</v>
      </c>
      <c r="AB101" s="15">
        <v>113.08329999999999</v>
      </c>
      <c r="AD101" s="13">
        <f t="shared" si="57"/>
        <v>45690</v>
      </c>
      <c r="AE101" s="15">
        <f t="shared" si="58"/>
        <v>117.75000000005821</v>
      </c>
      <c r="AF101" s="15">
        <v>117.75</v>
      </c>
      <c r="AG101" s="15">
        <v>117.75</v>
      </c>
      <c r="AI101" s="13">
        <f t="shared" si="59"/>
        <v>45690</v>
      </c>
      <c r="AJ101" s="15">
        <f t="shared" si="51"/>
        <v>58.755208333389113</v>
      </c>
      <c r="AK101" s="15">
        <v>54.283000000000001</v>
      </c>
      <c r="AL101" s="15">
        <v>58.755200000000002</v>
      </c>
      <c r="AN101" s="13">
        <f t="shared" si="60"/>
        <v>45690</v>
      </c>
      <c r="AO101" s="20">
        <f t="shared" si="61"/>
        <v>1269112.5000012049</v>
      </c>
      <c r="AP101" s="20">
        <v>1172513</v>
      </c>
      <c r="AQ101" s="20">
        <v>1269112.5</v>
      </c>
    </row>
    <row r="102" spans="1:43" x14ac:dyDescent="0.25">
      <c r="A102" s="31"/>
      <c r="B102" s="13">
        <f t="shared" si="52"/>
        <v>45690.260416666664</v>
      </c>
      <c r="C102" s="15">
        <f t="shared" si="53"/>
        <v>124</v>
      </c>
      <c r="E102" s="13">
        <f t="shared" si="46"/>
        <v>45689.416666666657</v>
      </c>
      <c r="F102" s="29">
        <f>C99*(E102-B98)/(B99-B98)</f>
        <v>66.249999996914994</v>
      </c>
      <c r="G102" s="15">
        <v>17.666699999999999</v>
      </c>
      <c r="H102" s="15">
        <v>66.25</v>
      </c>
      <c r="J102" s="13">
        <f t="shared" si="47"/>
        <v>45689.416666666657</v>
      </c>
      <c r="K102" s="29">
        <f>IF(F101&gt;F102,F102,F102-F101)</f>
        <v>17.666666665638331</v>
      </c>
      <c r="L102" s="15">
        <v>17.666699999999999</v>
      </c>
      <c r="M102" s="15">
        <v>17.666699999999999</v>
      </c>
      <c r="O102" s="13">
        <f t="shared" si="48"/>
        <v>45689.416666666657</v>
      </c>
      <c r="P102" s="15">
        <f t="shared" si="49"/>
        <v>57.416666660753734</v>
      </c>
      <c r="Q102" s="15">
        <v>8.8332999999999995</v>
      </c>
      <c r="R102" s="15">
        <v>57.416699999999999</v>
      </c>
      <c r="T102" s="13">
        <f t="shared" si="50"/>
        <v>45689.416666666657</v>
      </c>
      <c r="U102" s="20">
        <f t="shared" si="62"/>
        <v>206699.99997871343</v>
      </c>
      <c r="V102" s="20">
        <v>31800</v>
      </c>
      <c r="W102" s="20">
        <v>206700</v>
      </c>
      <c r="Y102" s="13">
        <f t="shared" si="55"/>
        <v>45690.25</v>
      </c>
      <c r="Z102" s="29">
        <f t="shared" si="56"/>
        <v>118.83333333453629</v>
      </c>
      <c r="AA102" s="15">
        <v>118.8334</v>
      </c>
      <c r="AB102" s="15">
        <v>118.83329999999999</v>
      </c>
      <c r="AD102" s="13">
        <f t="shared" si="57"/>
        <v>45690.25</v>
      </c>
      <c r="AE102" s="15">
        <f t="shared" si="58"/>
        <v>123.75000000005821</v>
      </c>
      <c r="AF102" s="15">
        <v>123.75</v>
      </c>
      <c r="AG102" s="15">
        <v>123.75</v>
      </c>
      <c r="AI102" s="13">
        <f t="shared" si="59"/>
        <v>45690.25</v>
      </c>
      <c r="AJ102" s="15">
        <f t="shared" si="51"/>
        <v>61.755208333389113</v>
      </c>
      <c r="AK102" s="15">
        <v>57.043399999999998</v>
      </c>
      <c r="AL102" s="15">
        <v>61.755200000000002</v>
      </c>
      <c r="AN102" s="13">
        <f t="shared" si="60"/>
        <v>45690.25</v>
      </c>
      <c r="AO102" s="20">
        <f t="shared" si="61"/>
        <v>1333912.5000012049</v>
      </c>
      <c r="AP102" s="20">
        <v>1232138</v>
      </c>
      <c r="AQ102" s="20">
        <v>1333912.5</v>
      </c>
    </row>
    <row r="103" spans="1:43" x14ac:dyDescent="0.25">
      <c r="A103" s="31"/>
      <c r="E103" s="13">
        <f t="shared" si="46"/>
        <v>45689.458333333321</v>
      </c>
      <c r="F103" s="29">
        <f>C99*(E103-B98)/(B99-B98)</f>
        <v>83.916666662553325</v>
      </c>
      <c r="G103" s="15">
        <v>17.666699999999999</v>
      </c>
      <c r="H103" s="15">
        <v>83.916700000000006</v>
      </c>
      <c r="J103" s="13">
        <f t="shared" si="47"/>
        <v>45689.458333333321</v>
      </c>
      <c r="K103" s="29">
        <f t="shared" si="54"/>
        <v>17.666666665638331</v>
      </c>
      <c r="L103" s="15">
        <v>17.666699999999999</v>
      </c>
      <c r="M103" s="15">
        <v>17.666699999999999</v>
      </c>
      <c r="O103" s="13">
        <f t="shared" si="48"/>
        <v>45689.458333333321</v>
      </c>
      <c r="P103" s="15">
        <f t="shared" si="49"/>
        <v>75.083333325363739</v>
      </c>
      <c r="Q103" s="15">
        <v>8.8332999999999995</v>
      </c>
      <c r="R103" s="15">
        <v>75.083299999999994</v>
      </c>
      <c r="T103" s="13">
        <f t="shared" si="50"/>
        <v>45689.458333333321</v>
      </c>
      <c r="U103" s="20">
        <f t="shared" si="62"/>
        <v>270299.99997130944</v>
      </c>
      <c r="V103" s="20">
        <v>31800</v>
      </c>
      <c r="W103" s="20">
        <v>270300</v>
      </c>
    </row>
    <row r="104" spans="1:43" x14ac:dyDescent="0.25">
      <c r="A104" s="31"/>
      <c r="E104" s="13">
        <f t="shared" si="46"/>
        <v>45689.499999999985</v>
      </c>
      <c r="F104" s="29">
        <f>C99*(E104-B98)/(B99-B98)</f>
        <v>101.58333332819166</v>
      </c>
      <c r="G104" s="15">
        <v>17.666699999999999</v>
      </c>
      <c r="H104" s="15">
        <v>101.58329999999999</v>
      </c>
      <c r="J104" s="13">
        <f t="shared" si="47"/>
        <v>45689.499999999985</v>
      </c>
      <c r="K104" s="29">
        <f t="shared" si="54"/>
        <v>17.666666665638331</v>
      </c>
      <c r="L104" s="15">
        <v>17.666699999999999</v>
      </c>
      <c r="M104" s="15">
        <v>17.666699999999999</v>
      </c>
      <c r="O104" s="13">
        <f t="shared" si="48"/>
        <v>45689.499999999985</v>
      </c>
      <c r="P104" s="15">
        <f t="shared" si="49"/>
        <v>92.74999998997373</v>
      </c>
      <c r="Q104" s="15">
        <v>8.8332999999999995</v>
      </c>
      <c r="R104" s="15">
        <v>92.75</v>
      </c>
      <c r="T104" s="13">
        <f t="shared" si="50"/>
        <v>45689.499999999985</v>
      </c>
      <c r="U104" s="20">
        <f t="shared" si="62"/>
        <v>333899.99996390543</v>
      </c>
      <c r="V104" s="20">
        <v>31800</v>
      </c>
      <c r="W104" s="20">
        <v>333900</v>
      </c>
    </row>
    <row r="105" spans="1:43" x14ac:dyDescent="0.25">
      <c r="A105" s="31"/>
      <c r="E105" s="13">
        <f t="shared" si="46"/>
        <v>45689.54166666665</v>
      </c>
      <c r="F105" s="29">
        <f>C100*(E105-B99)/(B100-B99)</f>
        <v>13.999999993480742</v>
      </c>
      <c r="G105" s="15">
        <v>14</v>
      </c>
      <c r="H105" s="15">
        <v>14</v>
      </c>
      <c r="J105" s="13">
        <f t="shared" si="47"/>
        <v>45689.54166666665</v>
      </c>
      <c r="K105" s="29">
        <f>C99-F104+F105</f>
        <v>18.416666665289085</v>
      </c>
      <c r="L105" s="15">
        <v>18.416699999999999</v>
      </c>
      <c r="M105" s="15">
        <v>18.416699999999999</v>
      </c>
      <c r="O105" s="13">
        <f t="shared" si="48"/>
        <v>45689.54166666665</v>
      </c>
      <c r="P105" s="15">
        <f t="shared" si="49"/>
        <v>31.197916691341867</v>
      </c>
      <c r="Q105" s="15">
        <v>5.8021000000000003</v>
      </c>
      <c r="R105" s="15">
        <v>31.197900000000001</v>
      </c>
      <c r="T105" s="13">
        <f t="shared" si="50"/>
        <v>45689.54166666665</v>
      </c>
      <c r="U105" s="20">
        <f>AVERAGE(F104,C99)*(B99-E104)*86400+F105/2*(E105-B99)*86400</f>
        <v>112312.50008883073</v>
      </c>
      <c r="V105" s="20">
        <v>20888</v>
      </c>
      <c r="W105" s="20">
        <v>112312.5</v>
      </c>
    </row>
    <row r="106" spans="1:43" x14ac:dyDescent="0.25">
      <c r="A106" s="31"/>
      <c r="E106" s="13">
        <f t="shared" si="46"/>
        <v>45689.583333333314</v>
      </c>
      <c r="F106" s="29">
        <f>C100*(E106-B99)/(B100-B99)</f>
        <v>32.666666659060866</v>
      </c>
      <c r="G106" s="15">
        <v>18.666599999999999</v>
      </c>
      <c r="H106" s="15">
        <v>32.666699999999999</v>
      </c>
      <c r="J106" s="13">
        <f t="shared" si="47"/>
        <v>45689.583333333314</v>
      </c>
      <c r="K106" s="29">
        <f t="shared" si="54"/>
        <v>18.666666665580124</v>
      </c>
      <c r="L106" s="15">
        <v>18.666599999999999</v>
      </c>
      <c r="M106" s="15">
        <v>18.666699999999999</v>
      </c>
      <c r="O106" s="13">
        <f t="shared" si="48"/>
        <v>45689.583333333314</v>
      </c>
      <c r="P106" s="15">
        <f t="shared" si="49"/>
        <v>23.333333324912626</v>
      </c>
      <c r="Q106" s="15">
        <v>9.3332999999999995</v>
      </c>
      <c r="R106" s="15">
        <v>23.333300000000001</v>
      </c>
      <c r="T106" s="13">
        <f t="shared" si="50"/>
        <v>45689.583333333314</v>
      </c>
      <c r="U106" s="20">
        <f t="shared" ref="U106:U110" si="63">AVERAGE(F105:F106)*(E106-E105)*86400</f>
        <v>83999.99996968545</v>
      </c>
      <c r="V106" s="20">
        <v>33600</v>
      </c>
      <c r="W106" s="20">
        <v>84000</v>
      </c>
    </row>
    <row r="107" spans="1:43" x14ac:dyDescent="0.25">
      <c r="A107" s="31"/>
      <c r="E107" s="13">
        <f t="shared" si="46"/>
        <v>45689.624999999978</v>
      </c>
      <c r="F107" s="29">
        <f>C100*(E107-B99)/(B100-B99)</f>
        <v>51.333333324640989</v>
      </c>
      <c r="G107" s="15">
        <v>18.666699999999999</v>
      </c>
      <c r="H107" s="15">
        <v>51.333300000000001</v>
      </c>
      <c r="J107" s="13">
        <f t="shared" si="47"/>
        <v>45689.624999999978</v>
      </c>
      <c r="K107" s="29">
        <f t="shared" si="54"/>
        <v>18.666666665580124</v>
      </c>
      <c r="L107" s="15">
        <v>18.666699999999999</v>
      </c>
      <c r="M107" s="15">
        <v>18.666699999999999</v>
      </c>
      <c r="O107" s="13">
        <f t="shared" si="48"/>
        <v>45689.624999999978</v>
      </c>
      <c r="P107" s="15">
        <f t="shared" si="49"/>
        <v>41.999999989406206</v>
      </c>
      <c r="Q107" s="15">
        <v>9.3332999999999995</v>
      </c>
      <c r="R107" s="15">
        <v>42</v>
      </c>
      <c r="T107" s="13">
        <f t="shared" si="50"/>
        <v>45689.624999999978</v>
      </c>
      <c r="U107" s="20">
        <f t="shared" si="63"/>
        <v>151199.99996186234</v>
      </c>
      <c r="V107" s="20">
        <v>33600</v>
      </c>
      <c r="W107" s="20">
        <v>151200</v>
      </c>
    </row>
    <row r="108" spans="1:43" x14ac:dyDescent="0.25">
      <c r="A108" s="31"/>
      <c r="E108" s="13">
        <f t="shared" si="46"/>
        <v>45689.666666666642</v>
      </c>
      <c r="F108" s="29">
        <f>C100*(E108-B99)/(B100-B99)</f>
        <v>69.999999990221113</v>
      </c>
      <c r="G108" s="15">
        <v>18.666699999999999</v>
      </c>
      <c r="H108" s="15">
        <v>70</v>
      </c>
      <c r="J108" s="13">
        <f t="shared" si="47"/>
        <v>45689.666666666642</v>
      </c>
      <c r="K108" s="29">
        <f t="shared" si="54"/>
        <v>18.666666665580124</v>
      </c>
      <c r="L108" s="15">
        <v>18.666699999999999</v>
      </c>
      <c r="M108" s="15">
        <v>18.666699999999999</v>
      </c>
      <c r="O108" s="13">
        <f t="shared" si="48"/>
        <v>45689.666666666642</v>
      </c>
      <c r="P108" s="15">
        <f t="shared" si="49"/>
        <v>60.666666653899789</v>
      </c>
      <c r="Q108" s="15">
        <v>9.3332999999999995</v>
      </c>
      <c r="R108" s="15">
        <v>60.666699999999999</v>
      </c>
      <c r="T108" s="13">
        <f t="shared" si="50"/>
        <v>45689.666666666642</v>
      </c>
      <c r="U108" s="20">
        <f t="shared" si="63"/>
        <v>218399.99995403923</v>
      </c>
      <c r="V108" s="20">
        <v>33600</v>
      </c>
      <c r="W108" s="20">
        <v>218400</v>
      </c>
    </row>
    <row r="109" spans="1:43" x14ac:dyDescent="0.25">
      <c r="A109" s="31"/>
      <c r="E109" s="13">
        <f t="shared" si="46"/>
        <v>45689.708333333307</v>
      </c>
      <c r="F109" s="29">
        <f>C100*(E109-B99)/(B100-B99)</f>
        <v>88.666666655801237</v>
      </c>
      <c r="G109" s="15">
        <v>18.666599999999999</v>
      </c>
      <c r="H109" s="15">
        <v>88.666700000000006</v>
      </c>
      <c r="J109" s="13">
        <f t="shared" si="47"/>
        <v>45689.708333333307</v>
      </c>
      <c r="K109" s="29">
        <f t="shared" si="54"/>
        <v>18.666666665580124</v>
      </c>
      <c r="L109" s="15">
        <v>18.666599999999999</v>
      </c>
      <c r="M109" s="15">
        <v>18.666699999999999</v>
      </c>
      <c r="O109" s="13">
        <f t="shared" si="48"/>
        <v>45689.708333333307</v>
      </c>
      <c r="P109" s="15">
        <f t="shared" si="49"/>
        <v>79.333333318393372</v>
      </c>
      <c r="Q109" s="15">
        <v>9.3332999999999995</v>
      </c>
      <c r="R109" s="15">
        <v>79.333299999999994</v>
      </c>
      <c r="T109" s="13">
        <f t="shared" si="50"/>
        <v>45689.708333333307</v>
      </c>
      <c r="U109" s="20">
        <f t="shared" si="63"/>
        <v>285599.99994621612</v>
      </c>
      <c r="V109" s="20">
        <v>33600</v>
      </c>
      <c r="W109" s="20">
        <v>285600</v>
      </c>
    </row>
    <row r="110" spans="1:43" x14ac:dyDescent="0.25">
      <c r="A110" s="31"/>
      <c r="E110" s="13">
        <f t="shared" si="46"/>
        <v>45689.749999999971</v>
      </c>
      <c r="F110" s="29">
        <f>C100*(E110-B99)/(B100-B99)</f>
        <v>107.33333332138136</v>
      </c>
      <c r="G110" s="15">
        <v>18.666699999999999</v>
      </c>
      <c r="H110" s="15">
        <v>107.33329999999999</v>
      </c>
      <c r="J110" s="13">
        <f t="shared" si="47"/>
        <v>45689.749999999971</v>
      </c>
      <c r="K110" s="29">
        <f t="shared" si="54"/>
        <v>18.666666665580124</v>
      </c>
      <c r="L110" s="15">
        <v>18.666699999999999</v>
      </c>
      <c r="M110" s="15">
        <v>18.666699999999999</v>
      </c>
      <c r="O110" s="13">
        <f t="shared" si="48"/>
        <v>45689.749999999971</v>
      </c>
      <c r="P110" s="15">
        <f t="shared" si="49"/>
        <v>97.999999982886948</v>
      </c>
      <c r="Q110" s="15">
        <v>9.3332999999999995</v>
      </c>
      <c r="R110" s="15">
        <v>98</v>
      </c>
      <c r="T110" s="13">
        <f t="shared" si="50"/>
        <v>45689.749999999971</v>
      </c>
      <c r="U110" s="20">
        <f t="shared" si="63"/>
        <v>352799.99993839301</v>
      </c>
      <c r="V110" s="20">
        <v>33600</v>
      </c>
      <c r="W110" s="20">
        <v>352800</v>
      </c>
    </row>
    <row r="111" spans="1:43" x14ac:dyDescent="0.25">
      <c r="A111" s="31"/>
      <c r="E111" s="13">
        <f t="shared" si="46"/>
        <v>45689.791666666635</v>
      </c>
      <c r="F111" s="29">
        <f>C101*(E111-B100)/(B101-B100)</f>
        <v>14.749999986262992</v>
      </c>
      <c r="G111" s="15">
        <v>14.75</v>
      </c>
      <c r="H111" s="15">
        <v>14.75</v>
      </c>
      <c r="J111" s="13">
        <f t="shared" si="47"/>
        <v>45689.791666666635</v>
      </c>
      <c r="K111" s="29">
        <f>C100-F110+F111</f>
        <v>19.416666664881632</v>
      </c>
      <c r="L111" s="15">
        <v>19.416699999999999</v>
      </c>
      <c r="M111" s="15">
        <v>19.416699999999999</v>
      </c>
      <c r="O111" s="13">
        <f t="shared" si="48"/>
        <v>45689.791666666635</v>
      </c>
      <c r="P111" s="15">
        <f t="shared" si="49"/>
        <v>32.947916725087758</v>
      </c>
      <c r="Q111" s="15">
        <v>6.1146000000000003</v>
      </c>
      <c r="R111" s="15">
        <v>32.947899999999997</v>
      </c>
      <c r="T111" s="13">
        <f t="shared" si="50"/>
        <v>45689.791666666635</v>
      </c>
      <c r="U111" s="20">
        <f>AVERAGE(F110,C100)*(B100-E110)*86400+F111/2*(E111-B100)*86400</f>
        <v>118612.50021031592</v>
      </c>
      <c r="V111" s="20">
        <v>22013</v>
      </c>
      <c r="W111" s="20">
        <v>118612.5</v>
      </c>
    </row>
    <row r="112" spans="1:43" x14ac:dyDescent="0.25">
      <c r="A112" s="31"/>
      <c r="E112" s="13">
        <f t="shared" si="46"/>
        <v>45689.833333333299</v>
      </c>
      <c r="F112" s="29">
        <f>C101*(E112-B100)/(B101-B100)</f>
        <v>34.416666651784908</v>
      </c>
      <c r="G112" s="15">
        <v>19.666699999999999</v>
      </c>
      <c r="H112" s="15">
        <v>34.416699999999999</v>
      </c>
      <c r="J112" s="13">
        <f t="shared" si="47"/>
        <v>45689.833333333299</v>
      </c>
      <c r="K112" s="29">
        <f t="shared" si="54"/>
        <v>19.666666665521916</v>
      </c>
      <c r="L112" s="15">
        <v>19.666699999999999</v>
      </c>
      <c r="M112" s="15">
        <v>19.666699999999999</v>
      </c>
      <c r="O112" s="13">
        <f t="shared" si="48"/>
        <v>45689.833333333299</v>
      </c>
      <c r="P112" s="15">
        <f t="shared" si="49"/>
        <v>24.583333317593013</v>
      </c>
      <c r="Q112" s="15">
        <v>9.8332999999999995</v>
      </c>
      <c r="R112" s="15">
        <v>24.583300000000001</v>
      </c>
      <c r="T112" s="13">
        <f t="shared" si="50"/>
        <v>45689.833333333299</v>
      </c>
      <c r="U112" s="20">
        <f t="shared" ref="U112:U116" si="64">AVERAGE(F111:F112)*(E112-E111)*86400</f>
        <v>88499.999943334842</v>
      </c>
      <c r="V112" s="20">
        <v>35400</v>
      </c>
      <c r="W112" s="20">
        <v>88500</v>
      </c>
    </row>
    <row r="113" spans="1:23" x14ac:dyDescent="0.25">
      <c r="A113" s="31"/>
      <c r="E113" s="13">
        <f t="shared" si="46"/>
        <v>45689.874999999964</v>
      </c>
      <c r="F113" s="29">
        <f>C101*(E113-B100)/(B101-B100)</f>
        <v>54.083333317306824</v>
      </c>
      <c r="G113" s="15">
        <v>19.666699999999999</v>
      </c>
      <c r="H113" s="15">
        <v>54.083300000000001</v>
      </c>
      <c r="J113" s="13">
        <f t="shared" si="47"/>
        <v>45689.874999999964</v>
      </c>
      <c r="K113" s="29">
        <f t="shared" si="54"/>
        <v>19.666666665521916</v>
      </c>
      <c r="L113" s="15">
        <v>19.666699999999999</v>
      </c>
      <c r="M113" s="15">
        <v>19.666699999999999</v>
      </c>
      <c r="O113" s="13">
        <f t="shared" si="48"/>
        <v>45689.874999999964</v>
      </c>
      <c r="P113" s="15">
        <f t="shared" si="49"/>
        <v>44.249999981970177</v>
      </c>
      <c r="Q113" s="15">
        <v>9.8332999999999995</v>
      </c>
      <c r="R113" s="15">
        <v>44.25</v>
      </c>
      <c r="T113" s="13">
        <f t="shared" si="50"/>
        <v>45689.874999999964</v>
      </c>
      <c r="U113" s="20">
        <f t="shared" si="64"/>
        <v>159299.99993509264</v>
      </c>
      <c r="V113" s="20">
        <v>35400</v>
      </c>
      <c r="W113" s="20">
        <v>159300</v>
      </c>
    </row>
    <row r="114" spans="1:23" x14ac:dyDescent="0.25">
      <c r="A114" s="31"/>
      <c r="E114" s="13">
        <f t="shared" si="46"/>
        <v>45689.916666666628</v>
      </c>
      <c r="F114" s="29">
        <f>C101*(E114-B100)/(B101-B100)</f>
        <v>73.74999998282874</v>
      </c>
      <c r="G114" s="15">
        <v>19.666699999999999</v>
      </c>
      <c r="H114" s="15">
        <v>73.75</v>
      </c>
      <c r="J114" s="13">
        <f t="shared" si="47"/>
        <v>45689.916666666628</v>
      </c>
      <c r="K114" s="29">
        <f t="shared" si="54"/>
        <v>19.666666665521916</v>
      </c>
      <c r="L114" s="15">
        <v>19.666699999999999</v>
      </c>
      <c r="M114" s="15">
        <v>19.666699999999999</v>
      </c>
      <c r="O114" s="13">
        <f t="shared" si="48"/>
        <v>45689.916666666628</v>
      </c>
      <c r="P114" s="15">
        <f t="shared" si="49"/>
        <v>63.916666646347345</v>
      </c>
      <c r="Q114" s="15">
        <v>9.8332999999999995</v>
      </c>
      <c r="R114" s="15">
        <v>63.916699999999999</v>
      </c>
      <c r="T114" s="13">
        <f t="shared" si="50"/>
        <v>45689.916666666628</v>
      </c>
      <c r="U114" s="20">
        <f t="shared" si="64"/>
        <v>230099.99992685043</v>
      </c>
      <c r="V114" s="20">
        <v>35400</v>
      </c>
      <c r="W114" s="20">
        <v>230100</v>
      </c>
    </row>
    <row r="115" spans="1:23" x14ac:dyDescent="0.25">
      <c r="A115" s="31"/>
      <c r="E115" s="13">
        <f t="shared" si="46"/>
        <v>45689.958333333292</v>
      </c>
      <c r="F115" s="29">
        <f>C101*(E115-B100)/(B101-B100)</f>
        <v>93.416666648350656</v>
      </c>
      <c r="G115" s="15">
        <v>19.666699999999999</v>
      </c>
      <c r="H115" s="15">
        <v>93.416700000000006</v>
      </c>
      <c r="J115" s="13">
        <f t="shared" si="47"/>
        <v>45689.958333333292</v>
      </c>
      <c r="K115" s="29">
        <f t="shared" si="54"/>
        <v>19.666666665521916</v>
      </c>
      <c r="L115" s="15">
        <v>19.666699999999999</v>
      </c>
      <c r="M115" s="15">
        <v>19.666699999999999</v>
      </c>
      <c r="O115" s="13">
        <f t="shared" si="48"/>
        <v>45689.958333333292</v>
      </c>
      <c r="P115" s="15">
        <f t="shared" si="49"/>
        <v>83.583333310724512</v>
      </c>
      <c r="Q115" s="15">
        <v>9.8332999999999995</v>
      </c>
      <c r="R115" s="15">
        <v>83.583299999999994</v>
      </c>
      <c r="T115" s="13">
        <f t="shared" si="50"/>
        <v>45689.958333333292</v>
      </c>
      <c r="U115" s="20">
        <f t="shared" si="64"/>
        <v>300899.99991860823</v>
      </c>
      <c r="V115" s="20">
        <v>35400</v>
      </c>
      <c r="W115" s="20">
        <v>300900</v>
      </c>
    </row>
    <row r="116" spans="1:23" x14ac:dyDescent="0.25">
      <c r="A116" s="31"/>
      <c r="E116" s="13">
        <f t="shared" si="46"/>
        <v>45689.999999999956</v>
      </c>
      <c r="F116" s="29">
        <f>C101*(E116-B100)/(B101-B100)</f>
        <v>113.08333331387257</v>
      </c>
      <c r="G116" s="15">
        <v>19.666699999999999</v>
      </c>
      <c r="H116" s="15">
        <v>113.08329999999999</v>
      </c>
      <c r="J116" s="13">
        <f t="shared" si="47"/>
        <v>45689.999999999956</v>
      </c>
      <c r="K116" s="29">
        <f t="shared" si="54"/>
        <v>19.666666665521916</v>
      </c>
      <c r="L116" s="15">
        <v>19.666699999999999</v>
      </c>
      <c r="M116" s="15">
        <v>19.666699999999999</v>
      </c>
      <c r="O116" s="13">
        <f t="shared" si="48"/>
        <v>45689.999999999956</v>
      </c>
      <c r="P116" s="15">
        <f t="shared" si="49"/>
        <v>103.24999997510167</v>
      </c>
      <c r="Q116" s="15">
        <v>9.8332999999999995</v>
      </c>
      <c r="R116" s="15">
        <v>103.25</v>
      </c>
      <c r="T116" s="13">
        <f t="shared" si="50"/>
        <v>45689.999999999956</v>
      </c>
      <c r="U116" s="20">
        <f t="shared" si="64"/>
        <v>371699.99991036602</v>
      </c>
      <c r="V116" s="20">
        <v>35400</v>
      </c>
      <c r="W116" s="20">
        <v>371700</v>
      </c>
    </row>
    <row r="117" spans="1:23" x14ac:dyDescent="0.25">
      <c r="A117" s="31"/>
      <c r="E117" s="13">
        <f t="shared" si="46"/>
        <v>45690.041666666621</v>
      </c>
      <c r="F117" s="29">
        <f>C102*(E117-B101)/(B102-B101)</f>
        <v>15.49999997834675</v>
      </c>
      <c r="G117" s="15">
        <v>15.5</v>
      </c>
      <c r="H117" s="15">
        <v>15.5</v>
      </c>
      <c r="J117" s="13">
        <f t="shared" si="47"/>
        <v>45690.041666666621</v>
      </c>
      <c r="K117" s="29">
        <f>C101-F116+F117</f>
        <v>20.416666664474178</v>
      </c>
      <c r="L117" s="15">
        <v>20.416599999999999</v>
      </c>
      <c r="M117" s="15">
        <v>20.416699999999999</v>
      </c>
      <c r="O117" s="13">
        <f t="shared" si="48"/>
        <v>45690.041666666621</v>
      </c>
      <c r="P117" s="15">
        <f t="shared" si="49"/>
        <v>34.697916762326109</v>
      </c>
      <c r="Q117" s="15">
        <v>6.4271000000000003</v>
      </c>
      <c r="R117" s="15">
        <v>34.697899999999997</v>
      </c>
      <c r="T117" s="13">
        <f t="shared" si="50"/>
        <v>45690.041666666621</v>
      </c>
      <c r="U117" s="20">
        <f>AVERAGE(F116,C101)*(B101-E116)*86400+F117/2*(E117-B101)*86400</f>
        <v>124912.50034437398</v>
      </c>
      <c r="V117" s="20">
        <v>23137</v>
      </c>
      <c r="W117" s="20">
        <v>124912.5</v>
      </c>
    </row>
    <row r="118" spans="1:23" x14ac:dyDescent="0.25">
      <c r="A118" s="31"/>
      <c r="E118" s="13">
        <f t="shared" si="46"/>
        <v>45690.083333333285</v>
      </c>
      <c r="F118" s="29">
        <f>C102*(E118-B101)/(B102-B101)</f>
        <v>36.166666643810458</v>
      </c>
      <c r="G118" s="15">
        <v>20.666699999999999</v>
      </c>
      <c r="H118" s="15">
        <v>36.166699999999999</v>
      </c>
      <c r="J118" s="13">
        <f t="shared" si="47"/>
        <v>45690.083333333285</v>
      </c>
      <c r="K118" s="29">
        <f t="shared" si="54"/>
        <v>20.666666665463708</v>
      </c>
      <c r="L118" s="15">
        <v>20.666699999999999</v>
      </c>
      <c r="M118" s="15">
        <v>20.666699999999999</v>
      </c>
      <c r="O118" s="13">
        <f t="shared" si="48"/>
        <v>45690.083333333285</v>
      </c>
      <c r="P118" s="15">
        <f t="shared" si="49"/>
        <v>25.833333309574908</v>
      </c>
      <c r="Q118" s="15">
        <v>10.333399999999999</v>
      </c>
      <c r="R118" s="15">
        <v>25.833300000000001</v>
      </c>
      <c r="T118" s="13">
        <f t="shared" si="50"/>
        <v>45690.083333333285</v>
      </c>
      <c r="U118" s="20">
        <f t="shared" ref="U118:U122" si="65">AVERAGE(F117:F118)*(E118-E117)*86400</f>
        <v>92999.999914469663</v>
      </c>
      <c r="V118" s="20">
        <v>37200</v>
      </c>
      <c r="W118" s="20">
        <v>93000</v>
      </c>
    </row>
    <row r="119" spans="1:23" x14ac:dyDescent="0.25">
      <c r="A119" s="31"/>
      <c r="E119" s="13">
        <f t="shared" si="46"/>
        <v>45690.124999999949</v>
      </c>
      <c r="F119" s="29">
        <f>C102*(E119-B101)/(B102-B101)</f>
        <v>56.833333309274167</v>
      </c>
      <c r="G119" s="15">
        <v>20.666599999999999</v>
      </c>
      <c r="H119" s="15">
        <v>56.833300000000001</v>
      </c>
      <c r="J119" s="13">
        <f t="shared" si="47"/>
        <v>45690.124999999949</v>
      </c>
      <c r="K119" s="29">
        <f t="shared" si="54"/>
        <v>20.666666665463708</v>
      </c>
      <c r="L119" s="15">
        <v>20.666599999999999</v>
      </c>
      <c r="M119" s="15">
        <v>20.666699999999999</v>
      </c>
      <c r="O119" s="13">
        <f t="shared" si="48"/>
        <v>45690.124999999949</v>
      </c>
      <c r="P119" s="15">
        <f t="shared" si="49"/>
        <v>46.499999973835656</v>
      </c>
      <c r="Q119" s="15">
        <v>10.333299999999999</v>
      </c>
      <c r="R119" s="15">
        <v>46.5</v>
      </c>
      <c r="T119" s="13">
        <f t="shared" si="50"/>
        <v>45690.124999999949</v>
      </c>
      <c r="U119" s="20">
        <f t="shared" si="65"/>
        <v>167399.99990580836</v>
      </c>
      <c r="V119" s="20">
        <v>37200</v>
      </c>
      <c r="W119" s="20">
        <v>167400</v>
      </c>
    </row>
    <row r="120" spans="1:23" x14ac:dyDescent="0.25">
      <c r="A120" s="31"/>
      <c r="E120" s="13">
        <f t="shared" si="46"/>
        <v>45690.166666666613</v>
      </c>
      <c r="F120" s="29">
        <f>C102*(E120-B101)/(B102-B101)</f>
        <v>77.499999974737875</v>
      </c>
      <c r="G120" s="15">
        <v>20.666599999999999</v>
      </c>
      <c r="H120" s="15">
        <v>77.5</v>
      </c>
      <c r="J120" s="13">
        <f t="shared" si="47"/>
        <v>45690.166666666613</v>
      </c>
      <c r="K120" s="29">
        <f t="shared" si="54"/>
        <v>20.666666665463708</v>
      </c>
      <c r="L120" s="15">
        <v>20.666599999999999</v>
      </c>
      <c r="M120" s="15">
        <v>20.666699999999999</v>
      </c>
      <c r="O120" s="13">
        <f t="shared" si="48"/>
        <v>45690.166666666613</v>
      </c>
      <c r="P120" s="15">
        <f t="shared" si="49"/>
        <v>67.166666638096402</v>
      </c>
      <c r="Q120" s="15">
        <v>10.333299999999999</v>
      </c>
      <c r="R120" s="15">
        <v>67.166700000000006</v>
      </c>
      <c r="T120" s="13">
        <f t="shared" si="50"/>
        <v>45690.166666666613</v>
      </c>
      <c r="U120" s="20">
        <f t="shared" si="65"/>
        <v>241799.99989714703</v>
      </c>
      <c r="V120" s="20">
        <v>37200</v>
      </c>
      <c r="W120" s="20">
        <v>241800</v>
      </c>
    </row>
    <row r="121" spans="1:23" x14ac:dyDescent="0.25">
      <c r="A121" s="31"/>
      <c r="E121" s="13">
        <f t="shared" si="46"/>
        <v>45690.208333333278</v>
      </c>
      <c r="F121" s="29">
        <f>C102*(E121-B101)/(B102-B101)</f>
        <v>98.166666640201584</v>
      </c>
      <c r="G121" s="15">
        <v>20.666699999999999</v>
      </c>
      <c r="H121" s="15">
        <v>98.166700000000006</v>
      </c>
      <c r="J121" s="13">
        <f t="shared" si="47"/>
        <v>45690.208333333278</v>
      </c>
      <c r="K121" s="29">
        <f t="shared" si="54"/>
        <v>20.666666665463708</v>
      </c>
      <c r="L121" s="15">
        <v>20.666699999999999</v>
      </c>
      <c r="M121" s="15">
        <v>20.666699999999999</v>
      </c>
      <c r="O121" s="13">
        <f t="shared" si="48"/>
        <v>45690.208333333278</v>
      </c>
      <c r="P121" s="15">
        <f t="shared" si="49"/>
        <v>87.833333302357161</v>
      </c>
      <c r="Q121" s="15">
        <v>10.333399999999999</v>
      </c>
      <c r="R121" s="15">
        <v>87.833299999999994</v>
      </c>
      <c r="T121" s="13">
        <f t="shared" si="50"/>
        <v>45690.208333333278</v>
      </c>
      <c r="U121" s="20">
        <f t="shared" si="65"/>
        <v>316199.99988848576</v>
      </c>
      <c r="V121" s="20">
        <v>37200</v>
      </c>
      <c r="W121" s="20">
        <v>316200</v>
      </c>
    </row>
    <row r="122" spans="1:23" x14ac:dyDescent="0.25">
      <c r="A122" s="31"/>
      <c r="E122" s="13">
        <f t="shared" si="46"/>
        <v>45690.249999999942</v>
      </c>
      <c r="F122" s="29">
        <f>C102*(E122-B101)/(B102-B101)</f>
        <v>118.83333330566529</v>
      </c>
      <c r="G122" s="15">
        <v>20.666699999999999</v>
      </c>
      <c r="H122" s="15">
        <v>118.83329999999999</v>
      </c>
      <c r="J122" s="13">
        <f t="shared" si="47"/>
        <v>45690.249999999942</v>
      </c>
      <c r="K122" s="29">
        <f t="shared" si="54"/>
        <v>20.666666665463708</v>
      </c>
      <c r="L122" s="15">
        <v>20.666699999999999</v>
      </c>
      <c r="M122" s="15">
        <v>20.666699999999999</v>
      </c>
      <c r="O122" s="13">
        <f t="shared" si="48"/>
        <v>45690.249999999942</v>
      </c>
      <c r="P122" s="15">
        <f t="shared" si="49"/>
        <v>108.49999996661791</v>
      </c>
      <c r="Q122" s="15">
        <v>10.333299999999999</v>
      </c>
      <c r="R122" s="15">
        <v>108.5</v>
      </c>
      <c r="T122" s="13">
        <f t="shared" si="50"/>
        <v>45690.249999999942</v>
      </c>
      <c r="U122" s="20">
        <f t="shared" si="65"/>
        <v>390599.99987982446</v>
      </c>
      <c r="V122" s="20">
        <v>37200</v>
      </c>
      <c r="W122" s="20">
        <v>390600</v>
      </c>
    </row>
    <row r="123" spans="1:23" x14ac:dyDescent="0.25">
      <c r="A123" s="31"/>
    </row>
  </sheetData>
  <mergeCells count="48">
    <mergeCell ref="A98:A123"/>
    <mergeCell ref="A71:A94"/>
    <mergeCell ref="A37:A66"/>
    <mergeCell ref="E67:W67"/>
    <mergeCell ref="Y67:AQ67"/>
    <mergeCell ref="B68:C68"/>
    <mergeCell ref="F68:H68"/>
    <mergeCell ref="K68:M68"/>
    <mergeCell ref="P68:R68"/>
    <mergeCell ref="U68:W68"/>
    <mergeCell ref="Z68:AB68"/>
    <mergeCell ref="AE68:AG68"/>
    <mergeCell ref="AJ68:AL68"/>
    <mergeCell ref="AO68:AQ68"/>
    <mergeCell ref="E95:W95"/>
    <mergeCell ref="Y95:AQ95"/>
    <mergeCell ref="A4:A33"/>
    <mergeCell ref="E34:W34"/>
    <mergeCell ref="Y34:AQ34"/>
    <mergeCell ref="B35:C35"/>
    <mergeCell ref="F35:H35"/>
    <mergeCell ref="K35:M35"/>
    <mergeCell ref="P35:R35"/>
    <mergeCell ref="U35:W35"/>
    <mergeCell ref="Z35:AB35"/>
    <mergeCell ref="AE35:AG35"/>
    <mergeCell ref="AJ35:AL35"/>
    <mergeCell ref="AO35:AQ35"/>
    <mergeCell ref="E1:W1"/>
    <mergeCell ref="Y1:AQ1"/>
    <mergeCell ref="B2:C2"/>
    <mergeCell ref="F2:H2"/>
    <mergeCell ref="K2:M2"/>
    <mergeCell ref="P2:R2"/>
    <mergeCell ref="U2:W2"/>
    <mergeCell ref="Z2:AB2"/>
    <mergeCell ref="AE2:AG2"/>
    <mergeCell ref="AJ2:AL2"/>
    <mergeCell ref="AO2:AQ2"/>
    <mergeCell ref="Z96:AB96"/>
    <mergeCell ref="AE96:AG96"/>
    <mergeCell ref="AJ96:AL96"/>
    <mergeCell ref="AO96:AQ96"/>
    <mergeCell ref="B96:C96"/>
    <mergeCell ref="F96:H96"/>
    <mergeCell ref="K96:M96"/>
    <mergeCell ref="P96:R96"/>
    <mergeCell ref="U96:W96"/>
  </mergeCells>
  <conditionalFormatting sqref="G37:G66">
    <cfRule type="expression" dxfId="155" priority="137">
      <formula>ROUND(G37,2)=ROUND(F37,2)</formula>
    </cfRule>
    <cfRule type="expression" dxfId="154" priority="138">
      <formula>ROUND(G37,2)&lt;&gt;ROUND(F37,2)</formula>
    </cfRule>
  </conditionalFormatting>
  <conditionalFormatting sqref="G70:G94">
    <cfRule type="expression" dxfId="153" priority="71">
      <formula>ROUND(G70,2)&lt;&gt;ROUND(F70,2)</formula>
    </cfRule>
    <cfRule type="expression" dxfId="152" priority="70">
      <formula>ROUND(G70,2)=ROUND(F70,2)</formula>
    </cfRule>
    <cfRule type="expression" dxfId="151" priority="69">
      <formula>ROUND(G70,2)&lt;&gt;ROUND(H70,2)</formula>
    </cfRule>
  </conditionalFormatting>
  <conditionalFormatting sqref="G98:G122">
    <cfRule type="expression" dxfId="150" priority="68">
      <formula>ROUND(G98,2)&lt;&gt;ROUND(F98,2)</formula>
    </cfRule>
    <cfRule type="expression" dxfId="149" priority="67">
      <formula>ROUND(G98,2)=ROUND(F98,2)</formula>
    </cfRule>
    <cfRule type="expression" dxfId="148" priority="66">
      <formula>ROUND(G98,2)&lt;&gt;ROUND(H98,2)</formula>
    </cfRule>
  </conditionalFormatting>
  <conditionalFormatting sqref="H4:H33">
    <cfRule type="expression" dxfId="147" priority="158">
      <formula>H4&lt;&gt;F4</formula>
    </cfRule>
    <cfRule type="expression" dxfId="146" priority="159">
      <formula>H4=F4</formula>
    </cfRule>
  </conditionalFormatting>
  <conditionalFormatting sqref="H37:H66">
    <cfRule type="expression" dxfId="145" priority="136">
      <formula>ROUND(H37,2)=ROUND(F37,2)</formula>
    </cfRule>
    <cfRule type="expression" dxfId="144" priority="135">
      <formula>ROUND(H37,2)&lt;&gt;ROUND(F37,2)</formula>
    </cfRule>
  </conditionalFormatting>
  <conditionalFormatting sqref="H70:H94">
    <cfRule type="expression" dxfId="143" priority="124">
      <formula>ROUND(H70,2)=ROUND(F70,2)</formula>
    </cfRule>
    <cfRule type="expression" dxfId="142" priority="123">
      <formula>ROUND(H70,2)&lt;&gt;ROUND(F70,2)</formula>
    </cfRule>
  </conditionalFormatting>
  <conditionalFormatting sqref="H98:H122">
    <cfRule type="expression" dxfId="141" priority="111">
      <formula>ROUND(H98,2)&lt;&gt;ROUND(F98,2)</formula>
    </cfRule>
    <cfRule type="expression" dxfId="140" priority="112">
      <formula>ROUND(H98,2)=ROUND(F98,2)</formula>
    </cfRule>
  </conditionalFormatting>
  <conditionalFormatting sqref="L37:L66">
    <cfRule type="expression" dxfId="139" priority="134">
      <formula>ROUND(L37,2)&lt;&gt;ROUND(K37,2)</formula>
    </cfRule>
    <cfRule type="expression" dxfId="138" priority="133">
      <formula>ROUND(L37,2)=ROUND(K37,2)</formula>
    </cfRule>
  </conditionalFormatting>
  <conditionalFormatting sqref="L38:L66">
    <cfRule type="expression" dxfId="137" priority="99">
      <formula>ROUND(L38,2)&lt;&gt;ROUND(M38,2)</formula>
    </cfRule>
  </conditionalFormatting>
  <conditionalFormatting sqref="L70:L94">
    <cfRule type="expression" dxfId="136" priority="72">
      <formula>ROUND(L70,2)&lt;&gt;ROUND(M70,2)</formula>
    </cfRule>
    <cfRule type="expression" dxfId="135" priority="73">
      <formula>ROUND(L70,2)=ROUND(K70,2)</formula>
    </cfRule>
    <cfRule type="expression" dxfId="134" priority="74">
      <formula>ROUND(L70,2)&lt;&gt;ROUND(K70,2)</formula>
    </cfRule>
  </conditionalFormatting>
  <conditionalFormatting sqref="L98:L122">
    <cfRule type="expression" dxfId="133" priority="63">
      <formula>ROUND(L98,2)&lt;&gt;ROUND(M98,2)</formula>
    </cfRule>
    <cfRule type="expression" dxfId="132" priority="64">
      <formula>ROUND(L98,2)=ROUND(K98,2)</formula>
    </cfRule>
    <cfRule type="expression" dxfId="131" priority="65">
      <formula>ROUND(L98,2)&lt;&gt;ROUND(K98,2)</formula>
    </cfRule>
  </conditionalFormatting>
  <conditionalFormatting sqref="M4:M33">
    <cfRule type="expression" dxfId="130" priority="44">
      <formula>ROUND(M4,2)&lt;&gt;ROUND(K4,2)</formula>
    </cfRule>
    <cfRule type="expression" dxfId="129" priority="45">
      <formula>ROUND(M4,2)=ROUND(K4,2)</formula>
    </cfRule>
  </conditionalFormatting>
  <conditionalFormatting sqref="M37:M66">
    <cfRule type="expression" dxfId="128" priority="132">
      <formula>ROUND(M37,2)=ROUND(K37,2)</formula>
    </cfRule>
    <cfRule type="expression" dxfId="127" priority="131">
      <formula>ROUND(M37,2)&lt;&gt;ROUND(K37,2)</formula>
    </cfRule>
  </conditionalFormatting>
  <conditionalFormatting sqref="M70:M94">
    <cfRule type="expression" dxfId="126" priority="121">
      <formula>ROUND(M70,2)&lt;&gt;ROUND(K70,2)</formula>
    </cfRule>
    <cfRule type="expression" dxfId="125" priority="122">
      <formula>ROUND(M70,2)=ROUND(K70,2)</formula>
    </cfRule>
  </conditionalFormatting>
  <conditionalFormatting sqref="M98:M122">
    <cfRule type="expression" dxfId="124" priority="46">
      <formula>ROUND(M98,2)&lt;&gt;ROUND(K98,2)</formula>
    </cfRule>
    <cfRule type="expression" dxfId="123" priority="47">
      <formula>ROUND(M98,2)=ROUND(K98,2)</formula>
    </cfRule>
  </conditionalFormatting>
  <conditionalFormatting sqref="Q37:Q66">
    <cfRule type="expression" dxfId="122" priority="98">
      <formula>ROUND(Q37,2)&lt;&gt;ROUND(P37,2)</formula>
    </cfRule>
    <cfRule type="expression" dxfId="121" priority="97">
      <formula>ROUND(Q37,2)=ROUND(P37,2)</formula>
    </cfRule>
  </conditionalFormatting>
  <conditionalFormatting sqref="Q38:Q66">
    <cfRule type="expression" dxfId="120" priority="96">
      <formula>ROUND(Q38,2)&lt;&gt;ROUND(R38,2)</formula>
    </cfRule>
  </conditionalFormatting>
  <conditionalFormatting sqref="Q70:Q94">
    <cfRule type="expression" dxfId="119" priority="77">
      <formula>ROUND(Q70,2)&lt;&gt;ROUND(P70,2)</formula>
    </cfRule>
    <cfRule type="expression" dxfId="118" priority="75">
      <formula>ROUND(Q70,2)&lt;&gt;ROUND(R70,2)</formula>
    </cfRule>
    <cfRule type="expression" dxfId="117" priority="76">
      <formula>ROUND(Q70,2)=ROUND(P70,2)</formula>
    </cfRule>
  </conditionalFormatting>
  <conditionalFormatting sqref="Q98:Q122">
    <cfRule type="expression" dxfId="116" priority="60">
      <formula>ROUND(Q98,2)&lt;&gt;ROUND(R98,2)</formula>
    </cfRule>
    <cfRule type="expression" dxfId="115" priority="61">
      <formula>ROUND(Q98,2)=ROUND(P98,2)</formula>
    </cfRule>
    <cfRule type="expression" dxfId="114" priority="62">
      <formula>ROUND(Q98,2)&lt;&gt;ROUND(P98,2)</formula>
    </cfRule>
  </conditionalFormatting>
  <conditionalFormatting sqref="R4:R33">
    <cfRule type="expression" dxfId="113" priority="154">
      <formula>R4&lt;&gt;P4</formula>
    </cfRule>
    <cfRule type="expression" dxfId="112" priority="155">
      <formula>R4=P4</formula>
    </cfRule>
  </conditionalFormatting>
  <conditionalFormatting sqref="R37:R66">
    <cfRule type="expression" dxfId="111" priority="139">
      <formula>ROUND(R37,2)&lt;&gt;ROUND(P37,2)</formula>
    </cfRule>
    <cfRule type="expression" dxfId="110" priority="140">
      <formula>ROUND(R37,2)=ROUND(P37,2)</formula>
    </cfRule>
  </conditionalFormatting>
  <conditionalFormatting sqref="R70:R94">
    <cfRule type="expression" dxfId="109" priority="119">
      <formula>ROUND(R70,2)&lt;&gt;ROUND(P70,2)</formula>
    </cfRule>
    <cfRule type="expression" dxfId="108" priority="120">
      <formula>ROUND(R70,2)=ROUND(P70,2)</formula>
    </cfRule>
  </conditionalFormatting>
  <conditionalFormatting sqref="R98:R122">
    <cfRule type="expression" dxfId="107" priority="110">
      <formula>ROUND(R98,2)=ROUND(P98,2)</formula>
    </cfRule>
    <cfRule type="expression" dxfId="106" priority="109">
      <formula>ROUND(R98,2)&lt;&gt;ROUND(P98,2)</formula>
    </cfRule>
  </conditionalFormatting>
  <conditionalFormatting sqref="V4:V33">
    <cfRule type="expression" dxfId="105" priority="152">
      <formula>ROUND(V4,0)&lt;&gt;ROUND(U4,0)</formula>
    </cfRule>
    <cfRule type="expression" dxfId="104" priority="36">
      <formula>ROUND(V4,0)&lt;&gt;ROUND(W4,0)</formula>
    </cfRule>
    <cfRule type="expression" dxfId="103" priority="153">
      <formula>ROUND(V4,0)=ROUND(U4,0)</formula>
    </cfRule>
  </conditionalFormatting>
  <conditionalFormatting sqref="V37:V66">
    <cfRule type="expression" dxfId="102" priority="34">
      <formula>ROUND(V37,0)&lt;&gt;ROUND(U37,0)</formula>
    </cfRule>
    <cfRule type="expression" dxfId="101" priority="35">
      <formula>ROUND(V37,0)=ROUND(U37,0)</formula>
    </cfRule>
    <cfRule type="expression" dxfId="100" priority="31">
      <formula>ROUND(V37,0)&lt;&gt;ROUND(W37,0)</formula>
    </cfRule>
  </conditionalFormatting>
  <conditionalFormatting sqref="V70:V94">
    <cfRule type="expression" dxfId="99" priority="20">
      <formula>ROUND(V70,0)=ROUND(U70,0)</formula>
    </cfRule>
    <cfRule type="expression" dxfId="98" priority="19">
      <formula>ROUND(V70,0)&lt;&gt;ROUND(U70,0)</formula>
    </cfRule>
    <cfRule type="expression" dxfId="97" priority="16">
      <formula>ROUND(V70,0)&lt;&gt;ROUND(W70,0)</formula>
    </cfRule>
  </conditionalFormatting>
  <conditionalFormatting sqref="V98:V122">
    <cfRule type="expression" dxfId="96" priority="15">
      <formula>ROUND(V98,0)=ROUND(U98,0)</formula>
    </cfRule>
    <cfRule type="expression" dxfId="95" priority="11">
      <formula>ROUND(V98,0)&lt;&gt;ROUND(W98,0)</formula>
    </cfRule>
    <cfRule type="expression" dxfId="94" priority="14">
      <formula>ROUND(V98,0)&lt;&gt;ROUND(U98,0)</formula>
    </cfRule>
  </conditionalFormatting>
  <conditionalFormatting sqref="W4:W33">
    <cfRule type="expression" dxfId="93" priority="151">
      <formula>ROUND(W4,0)=ROUND(U4,0)</formula>
    </cfRule>
    <cfRule type="expression" dxfId="92" priority="150">
      <formula>ROUND(W4,0)&lt;&gt;ROUND(U4,0)</formula>
    </cfRule>
  </conditionalFormatting>
  <conditionalFormatting sqref="W37:W66">
    <cfRule type="expression" dxfId="91" priority="32">
      <formula>ROUND(W37,0)&lt;&gt;ROUND(U37,0)</formula>
    </cfRule>
    <cfRule type="expression" dxfId="90" priority="33">
      <formula>ROUND(W37,0)=ROUND(U37,0)</formula>
    </cfRule>
  </conditionalFormatting>
  <conditionalFormatting sqref="W70:W94">
    <cfRule type="expression" dxfId="89" priority="18">
      <formula>ROUND(W70,0)=ROUND(U70,0)</formula>
    </cfRule>
    <cfRule type="expression" dxfId="88" priority="17">
      <formula>ROUND(W70,0)&lt;&gt;ROUND(U70,0)</formula>
    </cfRule>
  </conditionalFormatting>
  <conditionalFormatting sqref="W98:W122">
    <cfRule type="expression" dxfId="87" priority="13">
      <formula>ROUND(W98,0)=ROUND(U98,0)</formula>
    </cfRule>
    <cfRule type="expression" dxfId="86" priority="12">
      <formula>ROUND(W98,0)&lt;&gt;ROUND(U98,0)</formula>
    </cfRule>
  </conditionalFormatting>
  <conditionalFormatting sqref="AA4:AA8 G4:G33 L4:L33 Q4:Q33">
    <cfRule type="expression" dxfId="85" priority="39">
      <formula>G4=F4</formula>
    </cfRule>
    <cfRule type="expression" dxfId="84" priority="38">
      <formula>G4&lt;&gt;F4</formula>
    </cfRule>
  </conditionalFormatting>
  <conditionalFormatting sqref="AA4:AA8 G4:G33 L4:L33 Q5:Q33">
    <cfRule type="expression" dxfId="83" priority="37">
      <formula>ROUND(G4,2)&lt;&gt;ROUND(H4,2)</formula>
    </cfRule>
  </conditionalFormatting>
  <conditionalFormatting sqref="AA37:AA41">
    <cfRule type="expression" dxfId="82" priority="93">
      <formula>ROUND(AA37,2)&lt;&gt;ROUND(AB37,2)</formula>
    </cfRule>
    <cfRule type="expression" dxfId="81" priority="95">
      <formula>ROUND(AA37,2)&lt;&gt;ROUND(Z37,2)</formula>
    </cfRule>
    <cfRule type="expression" dxfId="80" priority="94">
      <formula>ROUND(AA37,2)=ROUND(Z37,2)</formula>
    </cfRule>
  </conditionalFormatting>
  <conditionalFormatting sqref="AA70:AA74">
    <cfRule type="expression" dxfId="79" priority="79">
      <formula>ROUND(AA70,2)=ROUND(Z70,2)</formula>
    </cfRule>
    <cfRule type="expression" dxfId="78" priority="78">
      <formula>ROUND(AA70,2)&lt;&gt;ROUND(AB70,2)</formula>
    </cfRule>
    <cfRule type="expression" dxfId="77" priority="80">
      <formula>ROUND(AA70,2)&lt;&gt;ROUND(Z70,2)</formula>
    </cfRule>
  </conditionalFormatting>
  <conditionalFormatting sqref="AA98:AA102">
    <cfRule type="expression" dxfId="76" priority="58">
      <formula>ROUND(AA98,2)=ROUND(Z98,2)</formula>
    </cfRule>
    <cfRule type="expression" dxfId="75" priority="59">
      <formula>ROUND(AA98,2)&lt;&gt;ROUND(Z98,2)</formula>
    </cfRule>
    <cfRule type="expression" dxfId="74" priority="57">
      <formula>ROUND(AA98,2)&lt;&gt;ROUND(AB98,2)</formula>
    </cfRule>
  </conditionalFormatting>
  <conditionalFormatting sqref="AB4:AB8">
    <cfRule type="expression" dxfId="73" priority="149">
      <formula>AB4=Z4</formula>
    </cfRule>
    <cfRule type="expression" dxfId="72" priority="148">
      <formula>AB4&lt;&gt;Z4</formula>
    </cfRule>
    <cfRule type="expression" dxfId="71" priority="147">
      <formula>AB4&lt;&gt;AA4</formula>
    </cfRule>
  </conditionalFormatting>
  <conditionalFormatting sqref="AB37:AB41">
    <cfRule type="expression" dxfId="70" priority="129">
      <formula>ROUND(AB37,2)&lt;&gt;ROUND(Z37,2)</formula>
    </cfRule>
    <cfRule type="expression" dxfId="69" priority="130">
      <formula>ROUND(AB37,2)=ROUND(Z37,2)</formula>
    </cfRule>
  </conditionalFormatting>
  <conditionalFormatting sqref="AB70:AB74">
    <cfRule type="expression" dxfId="68" priority="117">
      <formula>ROUND(AB70,2)&lt;&gt;ROUND(Z70,2)</formula>
    </cfRule>
    <cfRule type="expression" dxfId="67" priority="118">
      <formula>ROUND(AB70,2)=ROUND(Z70,2)</formula>
    </cfRule>
  </conditionalFormatting>
  <conditionalFormatting sqref="AB98:AB102">
    <cfRule type="expression" dxfId="66" priority="105">
      <formula>ROUND(AB98,2)&lt;&gt;ROUND(Z98,2)</formula>
    </cfRule>
    <cfRule type="expression" dxfId="65" priority="106">
      <formula>ROUND(AB98,2)=ROUND(Z98,2)</formula>
    </cfRule>
  </conditionalFormatting>
  <conditionalFormatting sqref="AF4:AF8">
    <cfRule type="expression" dxfId="64" priority="43">
      <formula>ROUND(AF4,2)&lt;&gt;ROUND(AG4,2)</formula>
    </cfRule>
    <cfRule type="expression" dxfId="63" priority="145">
      <formula>AF4&lt;&gt;AE4</formula>
    </cfRule>
    <cfRule type="expression" dxfId="62" priority="146">
      <formula>AF4=AE4</formula>
    </cfRule>
  </conditionalFormatting>
  <conditionalFormatting sqref="AF37:AF41">
    <cfRule type="expression" dxfId="61" priority="90">
      <formula>ROUND(AF37,2)&lt;&gt;ROUND(AG37,2)</formula>
    </cfRule>
    <cfRule type="expression" dxfId="60" priority="92">
      <formula>ROUND(AF37,2)&lt;&gt;ROUND(AE37,2)</formula>
    </cfRule>
    <cfRule type="expression" dxfId="59" priority="91">
      <formula>ROUND(AF37,2)=ROUND(AE37,2)</formula>
    </cfRule>
  </conditionalFormatting>
  <conditionalFormatting sqref="AF70:AF74">
    <cfRule type="expression" dxfId="58" priority="82">
      <formula>ROUND(AF70,2)=ROUND(AE70,2)</formula>
    </cfRule>
    <cfRule type="expression" dxfId="57" priority="83">
      <formula>ROUND(AF70,2)&lt;&gt;ROUND(AE70,2)</formula>
    </cfRule>
    <cfRule type="expression" dxfId="56" priority="81">
      <formula>ROUND(AF70,2)&lt;&gt;ROUND(AG70,2)</formula>
    </cfRule>
  </conditionalFormatting>
  <conditionalFormatting sqref="AF98:AF102">
    <cfRule type="expression" dxfId="55" priority="56">
      <formula>ROUND(AF98,2)&lt;&gt;ROUND(AE98,2)</formula>
    </cfRule>
    <cfRule type="expression" dxfId="54" priority="55">
      <formula>ROUND(AF98,2)=ROUND(AE98,2)</formula>
    </cfRule>
    <cfRule type="expression" dxfId="53" priority="54">
      <formula>ROUND(AF98,2)&lt;&gt;ROUND(AG98,2)</formula>
    </cfRule>
  </conditionalFormatting>
  <conditionalFormatting sqref="AG4:AG8">
    <cfRule type="expression" dxfId="52" priority="143">
      <formula>AG4&lt;&gt;AE4</formula>
    </cfRule>
    <cfRule type="expression" dxfId="51" priority="144">
      <formula>AG4=AE4</formula>
    </cfRule>
  </conditionalFormatting>
  <conditionalFormatting sqref="AG37:AG41">
    <cfRule type="expression" dxfId="50" priority="128">
      <formula>ROUND(AG37,2)=ROUND(AE37,2)</formula>
    </cfRule>
    <cfRule type="expression" dxfId="49" priority="127">
      <formula>ROUND(AG37,2)&lt;&gt;ROUND(AE37,2)</formula>
    </cfRule>
  </conditionalFormatting>
  <conditionalFormatting sqref="AG70:AG74">
    <cfRule type="expression" dxfId="48" priority="116">
      <formula>ROUND(AG70,2)=ROUND(AE70,2)</formula>
    </cfRule>
    <cfRule type="expression" dxfId="47" priority="115">
      <formula>ROUND(AG70,2)&lt;&gt;ROUND(AE70,2)</formula>
    </cfRule>
  </conditionalFormatting>
  <conditionalFormatting sqref="AG98:AG102">
    <cfRule type="expression" dxfId="46" priority="103">
      <formula>ROUND(AG98,2)&lt;&gt;ROUND(AE98,2)</formula>
    </cfRule>
    <cfRule type="expression" dxfId="45" priority="104">
      <formula>ROUND(AG98,2)=ROUND(AE98,2)</formula>
    </cfRule>
  </conditionalFormatting>
  <conditionalFormatting sqref="AK4:AK8">
    <cfRule type="expression" dxfId="44" priority="40">
      <formula>ROUND(AK4,2)&lt;&gt;ROUND(AL4,2)</formula>
    </cfRule>
    <cfRule type="expression" dxfId="43" priority="41">
      <formula>AK4&lt;&gt;AJ4</formula>
    </cfRule>
    <cfRule type="expression" dxfId="42" priority="42">
      <formula>AK4=AJ4</formula>
    </cfRule>
  </conditionalFormatting>
  <conditionalFormatting sqref="AK37:AK41">
    <cfRule type="expression" dxfId="41" priority="89">
      <formula>ROUND(AK37,2)&lt;&gt;ROUND(AJ37,2)</formula>
    </cfRule>
    <cfRule type="expression" dxfId="40" priority="87">
      <formula>ROUND(AK37,2)&lt;&gt;ROUND(AL37,2)</formula>
    </cfRule>
    <cfRule type="expression" dxfId="39" priority="88">
      <formula>ROUND(AK37,2)=ROUND(AJ37,2)</formula>
    </cfRule>
  </conditionalFormatting>
  <conditionalFormatting sqref="AK70:AK74">
    <cfRule type="expression" dxfId="38" priority="86">
      <formula>ROUND(AK70,2)&lt;&gt;ROUND(AJ70,2)</formula>
    </cfRule>
    <cfRule type="expression" dxfId="37" priority="85">
      <formula>ROUND(AK70,2)=ROUND(AJ70,2)</formula>
    </cfRule>
    <cfRule type="expression" dxfId="36" priority="84">
      <formula>ROUND(AK70,2)&lt;&gt;ROUND(AL70,2)</formula>
    </cfRule>
  </conditionalFormatting>
  <conditionalFormatting sqref="AK98:AK102">
    <cfRule type="expression" dxfId="35" priority="53">
      <formula>ROUND(AK98,2)&lt;&gt;ROUND(AJ98,2)</formula>
    </cfRule>
    <cfRule type="expression" dxfId="34" priority="52">
      <formula>ROUND(AK98,2)=ROUND(AJ98,2)</formula>
    </cfRule>
    <cfRule type="expression" dxfId="33" priority="51">
      <formula>ROUND(AK98,2)&lt;&gt;ROUND(AL98,2)</formula>
    </cfRule>
  </conditionalFormatting>
  <conditionalFormatting sqref="AL4:AL8">
    <cfRule type="expression" dxfId="32" priority="142">
      <formula>AL4=AJ4</formula>
    </cfRule>
    <cfRule type="expression" dxfId="31" priority="141">
      <formula>AL4&lt;&gt;AJ4</formula>
    </cfRule>
  </conditionalFormatting>
  <conditionalFormatting sqref="AL37:AL41">
    <cfRule type="expression" dxfId="30" priority="125">
      <formula>ROUND(AL37,2)&lt;&gt;ROUND(AJ37,2)</formula>
    </cfRule>
    <cfRule type="expression" dxfId="29" priority="126">
      <formula>ROUND(AL37,2)=ROUND(AJ37,2)</formula>
    </cfRule>
  </conditionalFormatting>
  <conditionalFormatting sqref="AL70:AL74">
    <cfRule type="expression" dxfId="28" priority="113">
      <formula>ROUND(AL70,2)&lt;&gt;ROUND(AJ70,2)</formula>
    </cfRule>
    <cfRule type="expression" dxfId="27" priority="114">
      <formula>ROUND(AL70,2)=ROUND(AJ70,2)</formula>
    </cfRule>
  </conditionalFormatting>
  <conditionalFormatting sqref="AL98:AL102">
    <cfRule type="expression" dxfId="26" priority="101">
      <formula>ROUND(AL98,2)&lt;&gt;ROUND(AJ98,2)</formula>
    </cfRule>
    <cfRule type="expression" dxfId="25" priority="102">
      <formula>ROUND(AL98,2)=ROUND(AJ98,2)</formula>
    </cfRule>
  </conditionalFormatting>
  <conditionalFormatting sqref="AP4:AP8">
    <cfRule type="expression" dxfId="24" priority="30">
      <formula>ROUND(AP4,0)=ROUND(AO4,0)</formula>
    </cfRule>
    <cfRule type="expression" dxfId="23" priority="29">
      <formula>ROUND(AP4,0)&lt;&gt;ROUND(AO4,0)</formula>
    </cfRule>
    <cfRule type="expression" dxfId="22" priority="26">
      <formula>ROUND(AP4,0)&lt;&gt;ROUND(AQ4,0)</formula>
    </cfRule>
  </conditionalFormatting>
  <conditionalFormatting sqref="AP37:AP41">
    <cfRule type="expression" dxfId="21" priority="21">
      <formula>ROUND(AP37,0)&lt;&gt;ROUND(AQ37,0)</formula>
    </cfRule>
    <cfRule type="expression" dxfId="20" priority="25">
      <formula>ROUND(AP37,0)=ROUND(AO37,0)</formula>
    </cfRule>
    <cfRule type="expression" dxfId="19" priority="24">
      <formula>ROUND(AP37,0)&lt;&gt;ROUND(AO37,0)</formula>
    </cfRule>
  </conditionalFormatting>
  <conditionalFormatting sqref="AP70:AP74">
    <cfRule type="expression" dxfId="18" priority="9">
      <formula>ROUND(AP70,0)&lt;&gt;ROUND(AO70,0)</formula>
    </cfRule>
    <cfRule type="expression" dxfId="17" priority="6">
      <formula>ROUND(AP70,0)&lt;&gt;ROUND(AQ70,0)</formula>
    </cfRule>
    <cfRule type="expression" dxfId="16" priority="10">
      <formula>ROUND(AP70,0)=ROUND(AO70,0)</formula>
    </cfRule>
  </conditionalFormatting>
  <conditionalFormatting sqref="AP98">
    <cfRule type="expression" dxfId="15" priority="48">
      <formula>ROUND(AP98,2)&lt;&gt;ROUND(AQ98,2)</formula>
    </cfRule>
    <cfRule type="expression" dxfId="14" priority="50">
      <formula>ROUND(AP98,2)&lt;&gt;ROUND(AO98,2)</formula>
    </cfRule>
    <cfRule type="expression" dxfId="13" priority="49">
      <formula>ROUND(AP98,2)=ROUND(AO98,2)</formula>
    </cfRule>
  </conditionalFormatting>
  <conditionalFormatting sqref="AP99:AP102">
    <cfRule type="expression" dxfId="12" priority="5">
      <formula>ROUND(AP99,0)=ROUND(AO99,0)</formula>
    </cfRule>
    <cfRule type="expression" dxfId="11" priority="4">
      <formula>ROUND(AP99,0)&lt;&gt;ROUND(AO99,0)</formula>
    </cfRule>
    <cfRule type="expression" dxfId="10" priority="1">
      <formula>ROUND(AP99,0)&lt;&gt;ROUND(AQ99,0)</formula>
    </cfRule>
  </conditionalFormatting>
  <conditionalFormatting sqref="AQ4:AQ8">
    <cfRule type="expression" dxfId="9" priority="28">
      <formula>ROUND(AQ4,0)=ROUND(AO4,0)</formula>
    </cfRule>
    <cfRule type="expression" dxfId="8" priority="27">
      <formula>ROUND(AQ4,0)&lt;&gt;ROUND(AO4,0)</formula>
    </cfRule>
  </conditionalFormatting>
  <conditionalFormatting sqref="AQ37:AQ41">
    <cfRule type="expression" dxfId="7" priority="22">
      <formula>ROUND(AQ37,0)&lt;&gt;ROUND(AO37,0)</formula>
    </cfRule>
    <cfRule type="expression" dxfId="6" priority="23">
      <formula>ROUND(AQ37,0)=ROUND(AO37,0)</formula>
    </cfRule>
  </conditionalFormatting>
  <conditionalFormatting sqref="AQ70:AQ74">
    <cfRule type="expression" dxfId="5" priority="8">
      <formula>ROUND(AQ70,0)=ROUND(AO70,0)</formula>
    </cfRule>
    <cfRule type="expression" dxfId="4" priority="7">
      <formula>ROUND(AQ70,0)&lt;&gt;ROUND(AO70,0)</formula>
    </cfRule>
  </conditionalFormatting>
  <conditionalFormatting sqref="AQ98">
    <cfRule type="expression" dxfId="3" priority="107">
      <formula>ROUND(AQ98,2)&lt;&gt;ROUND(AO98,2)</formula>
    </cfRule>
    <cfRule type="expression" dxfId="2" priority="108">
      <formula>ROUND(AQ98,2)=ROUND(AO98,2)</formula>
    </cfRule>
  </conditionalFormatting>
  <conditionalFormatting sqref="AQ99:AQ102">
    <cfRule type="expression" dxfId="1" priority="3">
      <formula>ROUND(AQ99,0)=ROUND(AO99,0)</formula>
    </cfRule>
    <cfRule type="expression" dxfId="0" priority="2">
      <formula>ROUND(AQ99,0)&lt;&gt;ROUND(AO99,0)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0EABD-18E2-4B53-A293-D05A352A984B}">
  <sheetPr codeName="Sheet6">
    <pageSetUpPr fitToPage="1"/>
  </sheetPr>
  <dimension ref="B6:H87"/>
  <sheetViews>
    <sheetView workbookViewId="0">
      <selection activeCell="G82" sqref="G82"/>
    </sheetView>
  </sheetViews>
  <sheetFormatPr defaultRowHeight="15" x14ac:dyDescent="0.25"/>
  <cols>
    <col min="2" max="2" width="17.7109375" bestFit="1" customWidth="1"/>
    <col min="4" max="4" width="10" bestFit="1" customWidth="1"/>
    <col min="5" max="5" width="16.7109375" bestFit="1" customWidth="1"/>
    <col min="6" max="6" width="23.85546875" customWidth="1"/>
  </cols>
  <sheetData>
    <row r="6" spans="2:5" x14ac:dyDescent="0.25">
      <c r="B6" s="4"/>
    </row>
    <row r="7" spans="2:5" x14ac:dyDescent="0.25">
      <c r="B7" s="4"/>
      <c r="E7" s="4"/>
    </row>
    <row r="8" spans="2:5" x14ac:dyDescent="0.25">
      <c r="B8" s="6">
        <v>45689.250011574077</v>
      </c>
      <c r="C8" s="7">
        <v>0</v>
      </c>
      <c r="E8" s="4"/>
    </row>
    <row r="9" spans="2:5" x14ac:dyDescent="0.25">
      <c r="B9" s="4">
        <v>45689.291666666664</v>
      </c>
      <c r="C9">
        <v>106</v>
      </c>
      <c r="E9" s="4"/>
    </row>
    <row r="10" spans="2:5" x14ac:dyDescent="0.25">
      <c r="B10" s="6">
        <v>45689.291678240741</v>
      </c>
      <c r="C10" s="7">
        <v>0</v>
      </c>
      <c r="E10" s="4"/>
    </row>
    <row r="11" spans="2:5" x14ac:dyDescent="0.25">
      <c r="B11" s="4">
        <v>45689.333333333328</v>
      </c>
      <c r="C11">
        <v>107</v>
      </c>
      <c r="E11" s="4"/>
    </row>
    <row r="12" spans="2:5" x14ac:dyDescent="0.25">
      <c r="B12" s="6">
        <v>45689.333344907405</v>
      </c>
      <c r="C12" s="7">
        <v>0</v>
      </c>
      <c r="E12" s="4"/>
    </row>
    <row r="13" spans="2:5" x14ac:dyDescent="0.25">
      <c r="B13" s="4">
        <v>45689.374999999993</v>
      </c>
      <c r="C13">
        <v>108</v>
      </c>
      <c r="E13" s="4"/>
    </row>
    <row r="14" spans="2:5" x14ac:dyDescent="0.25">
      <c r="B14" s="6">
        <v>45689.37501157407</v>
      </c>
      <c r="C14" s="7">
        <v>0</v>
      </c>
      <c r="E14" s="4"/>
    </row>
    <row r="15" spans="2:5" x14ac:dyDescent="0.25">
      <c r="B15" s="4">
        <v>45689.416666666657</v>
      </c>
      <c r="C15">
        <v>109</v>
      </c>
      <c r="E15" s="4"/>
    </row>
    <row r="16" spans="2:5" x14ac:dyDescent="0.25">
      <c r="B16" s="6">
        <v>45689.416678240734</v>
      </c>
      <c r="C16" s="7">
        <v>0</v>
      </c>
      <c r="E16" s="4"/>
    </row>
    <row r="17" spans="2:5" x14ac:dyDescent="0.25">
      <c r="B17" s="4">
        <v>45689.458333333321</v>
      </c>
      <c r="C17">
        <v>110</v>
      </c>
      <c r="E17" s="4"/>
    </row>
    <row r="18" spans="2:5" x14ac:dyDescent="0.25">
      <c r="B18" s="6">
        <v>45689.458344907398</v>
      </c>
      <c r="C18" s="7">
        <v>0</v>
      </c>
      <c r="E18" s="4"/>
    </row>
    <row r="19" spans="2:5" x14ac:dyDescent="0.25">
      <c r="B19" s="4">
        <v>45689.499999999985</v>
      </c>
      <c r="C19">
        <v>111</v>
      </c>
      <c r="E19" s="4"/>
    </row>
    <row r="20" spans="2:5" x14ac:dyDescent="0.25">
      <c r="B20" s="4"/>
    </row>
    <row r="21" spans="2:5" x14ac:dyDescent="0.25">
      <c r="B21" s="5"/>
      <c r="C21" s="1"/>
    </row>
    <row r="22" spans="2:5" x14ac:dyDescent="0.25">
      <c r="B22" s="4"/>
    </row>
    <row r="23" spans="2:5" x14ac:dyDescent="0.25">
      <c r="B23" s="4"/>
    </row>
    <row r="24" spans="2:5" x14ac:dyDescent="0.25">
      <c r="B24" s="4"/>
    </row>
    <row r="25" spans="2:5" x14ac:dyDescent="0.25">
      <c r="B25" s="4"/>
    </row>
    <row r="26" spans="2:5" x14ac:dyDescent="0.25">
      <c r="B26" s="4"/>
    </row>
    <row r="27" spans="2:5" x14ac:dyDescent="0.25">
      <c r="B27" s="4"/>
    </row>
    <row r="28" spans="2:5" x14ac:dyDescent="0.25">
      <c r="B28" s="5"/>
      <c r="C28" s="1"/>
    </row>
    <row r="29" spans="2:5" x14ac:dyDescent="0.25">
      <c r="B29" s="4"/>
    </row>
    <row r="35" spans="2:8" ht="15.75" thickBot="1" x14ac:dyDescent="0.3">
      <c r="B35" s="4">
        <f>B36-1/24</f>
        <v>45689.25</v>
      </c>
    </row>
    <row r="36" spans="2:8" ht="15.75" thickBot="1" x14ac:dyDescent="0.3">
      <c r="B36" s="4">
        <f>B9</f>
        <v>45689.291666666664</v>
      </c>
      <c r="C36" s="19">
        <f>C9</f>
        <v>106</v>
      </c>
      <c r="F36" s="33" t="s">
        <v>20</v>
      </c>
      <c r="G36" s="34"/>
      <c r="H36" s="22"/>
    </row>
    <row r="37" spans="2:8" x14ac:dyDescent="0.25">
      <c r="B37" s="4">
        <f>B11</f>
        <v>45689.333333333328</v>
      </c>
      <c r="C37" s="19">
        <f>C11</f>
        <v>107</v>
      </c>
      <c r="F37" s="27" t="s">
        <v>18</v>
      </c>
      <c r="G37" s="28">
        <f>SUM(C36:C41)</f>
        <v>651</v>
      </c>
      <c r="H37" s="22"/>
    </row>
    <row r="38" spans="2:8" x14ac:dyDescent="0.25">
      <c r="B38" s="4">
        <f>B13</f>
        <v>45689.374999999993</v>
      </c>
      <c r="C38" s="19">
        <f>C13</f>
        <v>108</v>
      </c>
      <c r="F38" s="23" t="s">
        <v>19</v>
      </c>
      <c r="G38" s="24">
        <f>C36/2*(B36-B35)*86400+C37/2*(B37-B36)*86400+C38/2*(B38-B37)*86400+C39/2*(B39-B38)*86400+C40/2*(B40-B39)*86400+C41/2*(B41-B40)*86400</f>
        <v>1171799.9999317923</v>
      </c>
    </row>
    <row r="39" spans="2:8" ht="15.75" thickBot="1" x14ac:dyDescent="0.3">
      <c r="B39" s="4">
        <f>B15</f>
        <v>45689.416666666657</v>
      </c>
      <c r="C39" s="19">
        <f>C15</f>
        <v>109</v>
      </c>
      <c r="F39" s="25" t="s">
        <v>5</v>
      </c>
      <c r="G39" s="26">
        <f>G38/((B41-B35)*86400)</f>
        <v>54.25</v>
      </c>
    </row>
    <row r="40" spans="2:8" x14ac:dyDescent="0.25">
      <c r="B40" s="4">
        <f>B17</f>
        <v>45689.458333333321</v>
      </c>
      <c r="C40" s="19">
        <f>C17</f>
        <v>110</v>
      </c>
      <c r="D40" s="9"/>
      <c r="H40" s="11"/>
    </row>
    <row r="41" spans="2:8" x14ac:dyDescent="0.25">
      <c r="B41" s="4">
        <f>B19</f>
        <v>45689.499999999985</v>
      </c>
      <c r="C41" s="19">
        <f>C19</f>
        <v>111</v>
      </c>
    </row>
    <row r="50" spans="2:5" x14ac:dyDescent="0.25">
      <c r="B50" s="4">
        <v>45689.25</v>
      </c>
      <c r="C50">
        <v>87.5</v>
      </c>
    </row>
    <row r="51" spans="2:5" x14ac:dyDescent="0.25">
      <c r="B51" s="4">
        <v>45689.256944444445</v>
      </c>
      <c r="C51">
        <v>105</v>
      </c>
    </row>
    <row r="52" spans="2:5" x14ac:dyDescent="0.25">
      <c r="B52" s="6">
        <v>45689.256956018522</v>
      </c>
      <c r="C52" s="7">
        <v>0</v>
      </c>
      <c r="E52" s="4"/>
    </row>
    <row r="53" spans="2:5" x14ac:dyDescent="0.25">
      <c r="B53" s="4">
        <v>45689.298611111109</v>
      </c>
      <c r="C53">
        <v>106</v>
      </c>
      <c r="E53" s="4"/>
    </row>
    <row r="54" spans="2:5" x14ac:dyDescent="0.25">
      <c r="B54" s="6">
        <v>45689.298622685186</v>
      </c>
      <c r="C54" s="7">
        <v>0</v>
      </c>
      <c r="E54" s="4"/>
    </row>
    <row r="55" spans="2:5" x14ac:dyDescent="0.25">
      <c r="B55" s="4">
        <v>45689.340277777774</v>
      </c>
      <c r="C55">
        <v>107</v>
      </c>
      <c r="E55" s="4"/>
    </row>
    <row r="56" spans="2:5" x14ac:dyDescent="0.25">
      <c r="B56" s="6">
        <v>45689.340289351851</v>
      </c>
      <c r="C56" s="7">
        <v>0</v>
      </c>
      <c r="E56" s="4"/>
    </row>
    <row r="57" spans="2:5" x14ac:dyDescent="0.25">
      <c r="B57" s="4">
        <v>45689.381944444438</v>
      </c>
      <c r="C57">
        <v>108</v>
      </c>
      <c r="E57" s="4"/>
    </row>
    <row r="58" spans="2:5" x14ac:dyDescent="0.25">
      <c r="B58" s="6">
        <v>45689.381956018515</v>
      </c>
      <c r="C58" s="7">
        <v>0</v>
      </c>
      <c r="E58" s="4"/>
    </row>
    <row r="59" spans="2:5" x14ac:dyDescent="0.25">
      <c r="B59" s="4">
        <v>45689.423611111102</v>
      </c>
      <c r="C59">
        <v>109</v>
      </c>
      <c r="E59" s="4"/>
    </row>
    <row r="60" spans="2:5" x14ac:dyDescent="0.25">
      <c r="B60" s="6">
        <v>45689.423622685179</v>
      </c>
      <c r="C60" s="7">
        <v>0</v>
      </c>
      <c r="E60" s="4"/>
    </row>
    <row r="61" spans="2:5" x14ac:dyDescent="0.25">
      <c r="B61" s="4">
        <v>45689.465277777766</v>
      </c>
      <c r="C61">
        <v>110</v>
      </c>
      <c r="E61" s="4"/>
    </row>
    <row r="62" spans="2:5" x14ac:dyDescent="0.25">
      <c r="B62" s="6">
        <v>45689.465289351843</v>
      </c>
      <c r="C62" s="7">
        <v>0</v>
      </c>
      <c r="E62" s="4"/>
    </row>
    <row r="63" spans="2:5" x14ac:dyDescent="0.25">
      <c r="B63" s="4">
        <v>45689.506944444431</v>
      </c>
      <c r="C63">
        <v>111</v>
      </c>
      <c r="E63" s="4"/>
    </row>
    <row r="64" spans="2:5" x14ac:dyDescent="0.25">
      <c r="B64" s="4"/>
    </row>
    <row r="65" spans="2:8" x14ac:dyDescent="0.25">
      <c r="B65" s="5"/>
      <c r="C65" s="1"/>
    </row>
    <row r="66" spans="2:8" x14ac:dyDescent="0.25">
      <c r="B66" s="4"/>
    </row>
    <row r="67" spans="2:8" x14ac:dyDescent="0.25">
      <c r="B67" s="4"/>
    </row>
    <row r="68" spans="2:8" x14ac:dyDescent="0.25">
      <c r="B68" s="4"/>
    </row>
    <row r="69" spans="2:8" x14ac:dyDescent="0.25">
      <c r="B69" s="4"/>
    </row>
    <row r="70" spans="2:8" x14ac:dyDescent="0.25">
      <c r="B70" s="4"/>
    </row>
    <row r="71" spans="2:8" x14ac:dyDescent="0.25">
      <c r="B71" s="4"/>
    </row>
    <row r="72" spans="2:8" x14ac:dyDescent="0.25">
      <c r="B72" s="5"/>
      <c r="C72" s="1"/>
    </row>
    <row r="73" spans="2:8" x14ac:dyDescent="0.25">
      <c r="B73" s="4"/>
    </row>
    <row r="78" spans="2:8" ht="15.75" thickBot="1" x14ac:dyDescent="0.3"/>
    <row r="79" spans="2:8" ht="15.75" thickBot="1" x14ac:dyDescent="0.3">
      <c r="B79" s="8">
        <f>B50</f>
        <v>45689.25</v>
      </c>
      <c r="C79" s="21">
        <f>C50</f>
        <v>87.5</v>
      </c>
      <c r="D79" s="9" t="s">
        <v>4</v>
      </c>
      <c r="F79" s="33" t="s">
        <v>20</v>
      </c>
      <c r="G79" s="34"/>
    </row>
    <row r="80" spans="2:8" x14ac:dyDescent="0.25">
      <c r="B80" s="4">
        <f>B51</f>
        <v>45689.256944444445</v>
      </c>
      <c r="C80" s="19">
        <f>C51</f>
        <v>105</v>
      </c>
      <c r="F80" s="27" t="s">
        <v>18</v>
      </c>
      <c r="G80" s="28">
        <f>C80-C79+SUM(C81:C86)</f>
        <v>650</v>
      </c>
      <c r="H80" s="22"/>
    </row>
    <row r="81" spans="2:8" x14ac:dyDescent="0.25">
      <c r="B81" s="4">
        <f>B53</f>
        <v>45689.298611111109</v>
      </c>
      <c r="C81" s="19">
        <f>C53</f>
        <v>106</v>
      </c>
      <c r="F81" s="23" t="s">
        <v>19</v>
      </c>
      <c r="G81" s="24">
        <f>AVERAGE(C79:C80)*(B80-B79)*86400+C81/2*(B81-B80)*86400+C82/2*(B82-B81)*86400+C83/2*(B83-B82)*86400+C84/2*(B84-B83)*86400+C85/2*(B85-B84)*86400+C86/2*(B86-B85)*86400</f>
        <v>1168499.9999953725</v>
      </c>
      <c r="H81" s="22"/>
    </row>
    <row r="82" spans="2:8" ht="15.75" thickBot="1" x14ac:dyDescent="0.3">
      <c r="B82" s="4">
        <f>B55</f>
        <v>45689.340277777774</v>
      </c>
      <c r="C82" s="19">
        <f>C55</f>
        <v>107</v>
      </c>
      <c r="F82" s="25" t="s">
        <v>5</v>
      </c>
      <c r="G82" s="26">
        <f>G81/((B86-B79)*86400)</f>
        <v>54.097222222007986</v>
      </c>
      <c r="H82" s="22"/>
    </row>
    <row r="83" spans="2:8" x14ac:dyDescent="0.25">
      <c r="B83" s="4">
        <f>B57</f>
        <v>45689.381944444438</v>
      </c>
      <c r="C83" s="19">
        <f>C57</f>
        <v>108</v>
      </c>
    </row>
    <row r="84" spans="2:8" x14ac:dyDescent="0.25">
      <c r="B84" s="4">
        <f>B59</f>
        <v>45689.423611111102</v>
      </c>
      <c r="C84" s="19">
        <f>C59</f>
        <v>109</v>
      </c>
      <c r="F84" s="10"/>
    </row>
    <row r="85" spans="2:8" x14ac:dyDescent="0.25">
      <c r="B85" s="4">
        <f>B61</f>
        <v>45689.465277777766</v>
      </c>
      <c r="C85" s="19">
        <f>C61</f>
        <v>110</v>
      </c>
      <c r="D85" s="9"/>
      <c r="H85" s="11"/>
    </row>
    <row r="86" spans="2:8" x14ac:dyDescent="0.25">
      <c r="B86" s="8">
        <f>B79+0.25</f>
        <v>45689.5</v>
      </c>
      <c r="C86" s="21">
        <v>92.5</v>
      </c>
      <c r="D86" s="9" t="s">
        <v>4</v>
      </c>
    </row>
    <row r="87" spans="2:8" x14ac:dyDescent="0.25">
      <c r="B87" s="4">
        <f>B63</f>
        <v>45689.506944444431</v>
      </c>
      <c r="C87" s="19">
        <f>C63</f>
        <v>111</v>
      </c>
    </row>
  </sheetData>
  <mergeCells count="2">
    <mergeCell ref="F36:G36"/>
    <mergeCell ref="F79:G79"/>
  </mergeCells>
  <pageMargins left="0.7" right="0.7" top="0.75" bottom="0.75" header="0.3" footer="0.3"/>
  <pageSetup scale="3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D871-0911-42A9-8CA6-8B073D6C6D89}">
  <dimension ref="B3:V26"/>
  <sheetViews>
    <sheetView showGridLines="0" topLeftCell="A2" zoomScale="115" zoomScaleNormal="115" workbookViewId="0">
      <selection activeCell="AA20" sqref="AA20"/>
    </sheetView>
  </sheetViews>
  <sheetFormatPr defaultRowHeight="15" x14ac:dyDescent="0.25"/>
  <cols>
    <col min="2" max="2" width="9.140625" style="10"/>
  </cols>
  <sheetData>
    <row r="3" spans="2:22" ht="15.75" thickBot="1" x14ac:dyDescent="0.3"/>
    <row r="4" spans="2:22" s="10" customFormat="1" ht="15.75" thickBot="1" x14ac:dyDescent="0.3">
      <c r="C4" s="33" t="s">
        <v>21</v>
      </c>
      <c r="D4" s="36"/>
      <c r="E4" s="36"/>
      <c r="F4" s="36"/>
      <c r="G4" s="36"/>
      <c r="H4" s="36" t="s">
        <v>22</v>
      </c>
      <c r="I4" s="36"/>
      <c r="J4" s="36"/>
      <c r="K4" s="36"/>
      <c r="L4" s="36"/>
      <c r="M4" s="36" t="s">
        <v>23</v>
      </c>
      <c r="N4" s="36"/>
      <c r="O4" s="36"/>
      <c r="P4" s="36"/>
      <c r="Q4" s="36"/>
      <c r="R4" s="36" t="s">
        <v>17</v>
      </c>
      <c r="S4" s="36"/>
      <c r="T4" s="36"/>
      <c r="U4" s="36"/>
      <c r="V4" s="34"/>
    </row>
    <row r="5" spans="2:22" ht="15" customHeight="1" x14ac:dyDescent="0.25">
      <c r="B5" s="37" t="s">
        <v>24</v>
      </c>
      <c r="C5" s="39" t="s">
        <v>29</v>
      </c>
      <c r="D5" s="40"/>
      <c r="E5" s="40"/>
      <c r="F5" s="40"/>
      <c r="G5" s="40"/>
      <c r="H5" s="40"/>
      <c r="I5" s="40"/>
      <c r="J5" s="40"/>
      <c r="K5" s="40"/>
      <c r="L5" s="41"/>
      <c r="M5" s="48" t="s">
        <v>28</v>
      </c>
      <c r="N5" s="48"/>
      <c r="O5" s="48"/>
      <c r="P5" s="48"/>
      <c r="Q5" s="48"/>
      <c r="R5" s="48" t="s">
        <v>30</v>
      </c>
      <c r="S5" s="48"/>
      <c r="T5" s="48"/>
      <c r="U5" s="48"/>
      <c r="V5" s="49"/>
    </row>
    <row r="6" spans="2:22" x14ac:dyDescent="0.25">
      <c r="B6" s="38"/>
      <c r="C6" s="42"/>
      <c r="D6" s="43"/>
      <c r="E6" s="43"/>
      <c r="F6" s="43"/>
      <c r="G6" s="43"/>
      <c r="H6" s="43"/>
      <c r="I6" s="43"/>
      <c r="J6" s="43"/>
      <c r="K6" s="43"/>
      <c r="L6" s="44"/>
      <c r="M6" s="50"/>
      <c r="N6" s="50"/>
      <c r="O6" s="50"/>
      <c r="P6" s="50"/>
      <c r="Q6" s="50"/>
      <c r="R6" s="50"/>
      <c r="S6" s="50"/>
      <c r="T6" s="50"/>
      <c r="U6" s="50"/>
      <c r="V6" s="51"/>
    </row>
    <row r="7" spans="2:22" x14ac:dyDescent="0.25">
      <c r="B7" s="38"/>
      <c r="C7" s="42"/>
      <c r="D7" s="43"/>
      <c r="E7" s="43"/>
      <c r="F7" s="43"/>
      <c r="G7" s="43"/>
      <c r="H7" s="43"/>
      <c r="I7" s="43"/>
      <c r="J7" s="43"/>
      <c r="K7" s="43"/>
      <c r="L7" s="44"/>
      <c r="M7" s="50"/>
      <c r="N7" s="50"/>
      <c r="O7" s="50"/>
      <c r="P7" s="50"/>
      <c r="Q7" s="50"/>
      <c r="R7" s="50"/>
      <c r="S7" s="50"/>
      <c r="T7" s="50"/>
      <c r="U7" s="50"/>
      <c r="V7" s="51"/>
    </row>
    <row r="8" spans="2:22" x14ac:dyDescent="0.25">
      <c r="B8" s="38"/>
      <c r="C8" s="42"/>
      <c r="D8" s="43"/>
      <c r="E8" s="43"/>
      <c r="F8" s="43"/>
      <c r="G8" s="43"/>
      <c r="H8" s="43"/>
      <c r="I8" s="43"/>
      <c r="J8" s="43"/>
      <c r="K8" s="43"/>
      <c r="L8" s="44"/>
      <c r="M8" s="50"/>
      <c r="N8" s="50"/>
      <c r="O8" s="50"/>
      <c r="P8" s="50"/>
      <c r="Q8" s="50"/>
      <c r="R8" s="50"/>
      <c r="S8" s="50"/>
      <c r="T8" s="50"/>
      <c r="U8" s="50"/>
      <c r="V8" s="51"/>
    </row>
    <row r="9" spans="2:22" ht="27" customHeight="1" x14ac:dyDescent="0.25">
      <c r="B9" s="38"/>
      <c r="C9" s="45"/>
      <c r="D9" s="46"/>
      <c r="E9" s="46"/>
      <c r="F9" s="46"/>
      <c r="G9" s="46"/>
      <c r="H9" s="46"/>
      <c r="I9" s="46"/>
      <c r="J9" s="46"/>
      <c r="K9" s="46"/>
      <c r="L9" s="47"/>
      <c r="M9" s="50"/>
      <c r="N9" s="50"/>
      <c r="O9" s="50"/>
      <c r="P9" s="50"/>
      <c r="Q9" s="50"/>
      <c r="R9" s="50"/>
      <c r="S9" s="50"/>
      <c r="T9" s="50"/>
      <c r="U9" s="50"/>
      <c r="V9" s="51"/>
    </row>
    <row r="10" spans="2:22" x14ac:dyDescent="0.25">
      <c r="B10" s="53" t="s">
        <v>25</v>
      </c>
      <c r="C10" s="52" t="s">
        <v>32</v>
      </c>
      <c r="D10" s="50"/>
      <c r="E10" s="50"/>
      <c r="F10" s="50"/>
      <c r="G10" s="50"/>
      <c r="H10" s="50" t="s">
        <v>33</v>
      </c>
      <c r="I10" s="50"/>
      <c r="J10" s="50"/>
      <c r="K10" s="50"/>
      <c r="L10" s="50"/>
      <c r="M10" s="50" t="s">
        <v>34</v>
      </c>
      <c r="N10" s="50"/>
      <c r="O10" s="50"/>
      <c r="P10" s="50"/>
      <c r="Q10" s="50"/>
      <c r="R10" s="50" t="s">
        <v>35</v>
      </c>
      <c r="S10" s="50"/>
      <c r="T10" s="50"/>
      <c r="U10" s="50"/>
      <c r="V10" s="51"/>
    </row>
    <row r="11" spans="2:22" x14ac:dyDescent="0.25">
      <c r="B11" s="38"/>
      <c r="C11" s="52"/>
      <c r="D11" s="50"/>
      <c r="E11" s="50"/>
      <c r="F11" s="50"/>
      <c r="G11" s="50"/>
      <c r="H11" s="50"/>
      <c r="I11" s="50"/>
      <c r="J11" s="50"/>
      <c r="K11" s="50"/>
      <c r="L11" s="50"/>
      <c r="M11" s="50"/>
      <c r="N11" s="50"/>
      <c r="O11" s="50"/>
      <c r="P11" s="50"/>
      <c r="Q11" s="50"/>
      <c r="R11" s="50"/>
      <c r="S11" s="50"/>
      <c r="T11" s="50"/>
      <c r="U11" s="50"/>
      <c r="V11" s="51"/>
    </row>
    <row r="12" spans="2:22" x14ac:dyDescent="0.25">
      <c r="B12" s="38"/>
      <c r="C12" s="52"/>
      <c r="D12" s="50"/>
      <c r="E12" s="50"/>
      <c r="F12" s="50"/>
      <c r="G12" s="50"/>
      <c r="H12" s="50"/>
      <c r="I12" s="50"/>
      <c r="J12" s="50"/>
      <c r="K12" s="50"/>
      <c r="L12" s="50"/>
      <c r="M12" s="50"/>
      <c r="N12" s="50"/>
      <c r="O12" s="50"/>
      <c r="P12" s="50"/>
      <c r="Q12" s="50"/>
      <c r="R12" s="50"/>
      <c r="S12" s="50"/>
      <c r="T12" s="50"/>
      <c r="U12" s="50"/>
      <c r="V12" s="51"/>
    </row>
    <row r="13" spans="2:22" x14ac:dyDescent="0.25">
      <c r="B13" s="38"/>
      <c r="C13" s="52"/>
      <c r="D13" s="50"/>
      <c r="E13" s="50"/>
      <c r="F13" s="50"/>
      <c r="G13" s="50"/>
      <c r="H13" s="50"/>
      <c r="I13" s="50"/>
      <c r="J13" s="50"/>
      <c r="K13" s="50"/>
      <c r="L13" s="50"/>
      <c r="M13" s="50"/>
      <c r="N13" s="50"/>
      <c r="O13" s="50"/>
      <c r="P13" s="50"/>
      <c r="Q13" s="50"/>
      <c r="R13" s="50"/>
      <c r="S13" s="50"/>
      <c r="T13" s="50"/>
      <c r="U13" s="50"/>
      <c r="V13" s="51"/>
    </row>
    <row r="14" spans="2:22" ht="159" customHeight="1" x14ac:dyDescent="0.25">
      <c r="B14" s="38"/>
      <c r="C14" s="52"/>
      <c r="D14" s="50"/>
      <c r="E14" s="50"/>
      <c r="F14" s="50"/>
      <c r="G14" s="50"/>
      <c r="H14" s="50"/>
      <c r="I14" s="50"/>
      <c r="J14" s="50"/>
      <c r="K14" s="50"/>
      <c r="L14" s="50"/>
      <c r="M14" s="50"/>
      <c r="N14" s="50"/>
      <c r="O14" s="50"/>
      <c r="P14" s="50"/>
      <c r="Q14" s="50"/>
      <c r="R14" s="50"/>
      <c r="S14" s="50"/>
      <c r="T14" s="50"/>
      <c r="U14" s="50"/>
      <c r="V14" s="51"/>
    </row>
    <row r="15" spans="2:22" ht="15" customHeight="1" x14ac:dyDescent="0.25">
      <c r="B15" s="53" t="s">
        <v>26</v>
      </c>
      <c r="C15" s="55" t="s">
        <v>37</v>
      </c>
      <c r="D15" s="56"/>
      <c r="E15" s="56"/>
      <c r="F15" s="56"/>
      <c r="G15" s="56"/>
      <c r="H15" s="56"/>
      <c r="I15" s="56"/>
      <c r="J15" s="56"/>
      <c r="K15" s="56"/>
      <c r="L15" s="56"/>
      <c r="M15" s="56"/>
      <c r="N15" s="56"/>
      <c r="O15" s="56"/>
      <c r="P15" s="56"/>
      <c r="Q15" s="56"/>
      <c r="R15" s="56"/>
      <c r="S15" s="56"/>
      <c r="T15" s="56"/>
      <c r="U15" s="56"/>
      <c r="V15" s="57"/>
    </row>
    <row r="16" spans="2:22" x14ac:dyDescent="0.25">
      <c r="B16" s="38"/>
      <c r="C16" s="42"/>
      <c r="D16" s="43"/>
      <c r="E16" s="43"/>
      <c r="F16" s="43"/>
      <c r="G16" s="43"/>
      <c r="H16" s="43"/>
      <c r="I16" s="43"/>
      <c r="J16" s="43"/>
      <c r="K16" s="43"/>
      <c r="L16" s="43"/>
      <c r="M16" s="43"/>
      <c r="N16" s="43"/>
      <c r="O16" s="43"/>
      <c r="P16" s="43"/>
      <c r="Q16" s="43"/>
      <c r="R16" s="43"/>
      <c r="S16" s="43"/>
      <c r="T16" s="43"/>
      <c r="U16" s="43"/>
      <c r="V16" s="58"/>
    </row>
    <row r="17" spans="2:22" x14ac:dyDescent="0.25">
      <c r="B17" s="38"/>
      <c r="C17" s="42"/>
      <c r="D17" s="43"/>
      <c r="E17" s="43"/>
      <c r="F17" s="43"/>
      <c r="G17" s="43"/>
      <c r="H17" s="43"/>
      <c r="I17" s="43"/>
      <c r="J17" s="43"/>
      <c r="K17" s="43"/>
      <c r="L17" s="43"/>
      <c r="M17" s="43"/>
      <c r="N17" s="43"/>
      <c r="O17" s="43"/>
      <c r="P17" s="43"/>
      <c r="Q17" s="43"/>
      <c r="R17" s="43"/>
      <c r="S17" s="43"/>
      <c r="T17" s="43"/>
      <c r="U17" s="43"/>
      <c r="V17" s="58"/>
    </row>
    <row r="18" spans="2:22" x14ac:dyDescent="0.25">
      <c r="B18" s="38"/>
      <c r="C18" s="42"/>
      <c r="D18" s="43"/>
      <c r="E18" s="43"/>
      <c r="F18" s="43"/>
      <c r="G18" s="43"/>
      <c r="H18" s="43"/>
      <c r="I18" s="43"/>
      <c r="J18" s="43"/>
      <c r="K18" s="43"/>
      <c r="L18" s="43"/>
      <c r="M18" s="43"/>
      <c r="N18" s="43"/>
      <c r="O18" s="43"/>
      <c r="P18" s="43"/>
      <c r="Q18" s="43"/>
      <c r="R18" s="43"/>
      <c r="S18" s="43"/>
      <c r="T18" s="43"/>
      <c r="U18" s="43"/>
      <c r="V18" s="58"/>
    </row>
    <row r="19" spans="2:22" x14ac:dyDescent="0.25">
      <c r="B19" s="38"/>
      <c r="C19" s="45"/>
      <c r="D19" s="46"/>
      <c r="E19" s="46"/>
      <c r="F19" s="46"/>
      <c r="G19" s="46"/>
      <c r="H19" s="46"/>
      <c r="I19" s="46"/>
      <c r="J19" s="46"/>
      <c r="K19" s="46"/>
      <c r="L19" s="46"/>
      <c r="M19" s="46"/>
      <c r="N19" s="46"/>
      <c r="O19" s="46"/>
      <c r="P19" s="46"/>
      <c r="Q19" s="46"/>
      <c r="R19" s="46"/>
      <c r="S19" s="46"/>
      <c r="T19" s="46"/>
      <c r="U19" s="46"/>
      <c r="V19" s="59"/>
    </row>
    <row r="20" spans="2:22" ht="15" customHeight="1" x14ac:dyDescent="0.25">
      <c r="B20" s="53" t="s">
        <v>27</v>
      </c>
      <c r="C20" s="52" t="s">
        <v>31</v>
      </c>
      <c r="D20" s="50"/>
      <c r="E20" s="50"/>
      <c r="F20" s="50"/>
      <c r="G20" s="50"/>
      <c r="H20" s="50" t="s">
        <v>38</v>
      </c>
      <c r="I20" s="50"/>
      <c r="J20" s="50"/>
      <c r="K20" s="50"/>
      <c r="L20" s="50"/>
      <c r="M20" s="50" t="s">
        <v>31</v>
      </c>
      <c r="N20" s="50"/>
      <c r="O20" s="50"/>
      <c r="P20" s="50"/>
      <c r="Q20" s="50"/>
      <c r="R20" s="50" t="s">
        <v>36</v>
      </c>
      <c r="S20" s="50"/>
      <c r="T20" s="50"/>
      <c r="U20" s="50"/>
      <c r="V20" s="51"/>
    </row>
    <row r="21" spans="2:22" x14ac:dyDescent="0.25">
      <c r="B21" s="38"/>
      <c r="C21" s="52"/>
      <c r="D21" s="50"/>
      <c r="E21" s="50"/>
      <c r="F21" s="50"/>
      <c r="G21" s="50"/>
      <c r="H21" s="50"/>
      <c r="I21" s="50"/>
      <c r="J21" s="50"/>
      <c r="K21" s="50"/>
      <c r="L21" s="50"/>
      <c r="M21" s="50"/>
      <c r="N21" s="50"/>
      <c r="O21" s="50"/>
      <c r="P21" s="50"/>
      <c r="Q21" s="50"/>
      <c r="R21" s="50"/>
      <c r="S21" s="50"/>
      <c r="T21" s="50"/>
      <c r="U21" s="50"/>
      <c r="V21" s="51"/>
    </row>
    <row r="22" spans="2:22" x14ac:dyDescent="0.25">
      <c r="B22" s="38"/>
      <c r="C22" s="52"/>
      <c r="D22" s="50"/>
      <c r="E22" s="50"/>
      <c r="F22" s="50"/>
      <c r="G22" s="50"/>
      <c r="H22" s="50"/>
      <c r="I22" s="50"/>
      <c r="J22" s="50"/>
      <c r="K22" s="50"/>
      <c r="L22" s="50"/>
      <c r="M22" s="50"/>
      <c r="N22" s="50"/>
      <c r="O22" s="50"/>
      <c r="P22" s="50"/>
      <c r="Q22" s="50"/>
      <c r="R22" s="50"/>
      <c r="S22" s="50"/>
      <c r="T22" s="50"/>
      <c r="U22" s="50"/>
      <c r="V22" s="51"/>
    </row>
    <row r="23" spans="2:22" x14ac:dyDescent="0.25">
      <c r="B23" s="38"/>
      <c r="C23" s="52"/>
      <c r="D23" s="50"/>
      <c r="E23" s="50"/>
      <c r="F23" s="50"/>
      <c r="G23" s="50"/>
      <c r="H23" s="50"/>
      <c r="I23" s="50"/>
      <c r="J23" s="50"/>
      <c r="K23" s="50"/>
      <c r="L23" s="50"/>
      <c r="M23" s="50"/>
      <c r="N23" s="50"/>
      <c r="O23" s="50"/>
      <c r="P23" s="50"/>
      <c r="Q23" s="50"/>
      <c r="R23" s="50"/>
      <c r="S23" s="50"/>
      <c r="T23" s="50"/>
      <c r="U23" s="50"/>
      <c r="V23" s="51"/>
    </row>
    <row r="24" spans="2:22" ht="98.25" customHeight="1" thickBot="1" x14ac:dyDescent="0.3">
      <c r="B24" s="54"/>
      <c r="C24" s="60"/>
      <c r="D24" s="61"/>
      <c r="E24" s="61"/>
      <c r="F24" s="61"/>
      <c r="G24" s="61"/>
      <c r="H24" s="61"/>
      <c r="I24" s="61"/>
      <c r="J24" s="61"/>
      <c r="K24" s="61"/>
      <c r="L24" s="61"/>
      <c r="M24" s="61"/>
      <c r="N24" s="61"/>
      <c r="O24" s="61"/>
      <c r="P24" s="61"/>
      <c r="Q24" s="61"/>
      <c r="R24" s="61"/>
      <c r="S24" s="61"/>
      <c r="T24" s="61"/>
      <c r="U24" s="61"/>
      <c r="V24" s="62"/>
    </row>
    <row r="26" spans="2:22" ht="156" customHeight="1" x14ac:dyDescent="0.25">
      <c r="C26" s="35" t="s">
        <v>39</v>
      </c>
      <c r="D26" s="35"/>
      <c r="E26" s="35"/>
      <c r="F26" s="35"/>
      <c r="G26" s="35"/>
    </row>
  </sheetData>
  <mergeCells count="21">
    <mergeCell ref="B15:B19"/>
    <mergeCell ref="B20:B24"/>
    <mergeCell ref="M5:Q9"/>
    <mergeCell ref="B10:B14"/>
    <mergeCell ref="C15:V19"/>
    <mergeCell ref="C20:G24"/>
    <mergeCell ref="H20:L24"/>
    <mergeCell ref="M20:Q24"/>
    <mergeCell ref="R20:V24"/>
    <mergeCell ref="B5:B9"/>
    <mergeCell ref="C5:L9"/>
    <mergeCell ref="R5:V9"/>
    <mergeCell ref="C10:G14"/>
    <mergeCell ref="H10:L14"/>
    <mergeCell ref="M10:Q14"/>
    <mergeCell ref="R10:V14"/>
    <mergeCell ref="C26:G26"/>
    <mergeCell ref="C4:G4"/>
    <mergeCell ref="H4:L4"/>
    <mergeCell ref="M4:Q4"/>
    <mergeCell ref="R4:V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INST-VAL</vt:lpstr>
      <vt:lpstr>INST-CUM</vt:lpstr>
      <vt:lpstr>PER-AVER</vt:lpstr>
      <vt:lpstr>PER-CUM</vt:lpstr>
      <vt:lpstr>Details</vt:lpstr>
      <vt:lpstr>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Perryman, Michael D CIV USARMY CEIWR (USA)</dc:creator>
  <cp:lastModifiedBy>Perryman, Michael D CIV USARMY CEIWR (USA)</cp:lastModifiedBy>
  <cp:lastPrinted>2025-03-07T17:08:48Z</cp:lastPrinted>
  <dcterms:created xsi:type="dcterms:W3CDTF">2025-02-11T23:23:20Z</dcterms:created>
  <dcterms:modified xsi:type="dcterms:W3CDTF">2025-03-27T01:01:10Z</dcterms:modified>
</cp:coreProperties>
</file>