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jung\Downloads\"/>
    </mc:Choice>
  </mc:AlternateContent>
  <xr:revisionPtr revIDLastSave="0" documentId="13_ncr:1_{01577E7F-F27F-46D7-8EC2-73884086A612}" xr6:coauthVersionLast="47" xr6:coauthVersionMax="47" xr10:uidLastSave="{00000000-0000-0000-0000-000000000000}"/>
  <bookViews>
    <workbookView xWindow="-108" yWindow="-108" windowWidth="23256" windowHeight="12456" xr2:uid="{4E49DAB5-610B-467D-AAF4-4025BE610EED}"/>
  </bookViews>
  <sheets>
    <sheet name="Short-term trading" sheetId="1" r:id="rId1"/>
    <sheet name="Long-term trading" sheetId="2" r:id="rId2"/>
    <sheet name="Valuation - Peer multiples" sheetId="4" r:id="rId3"/>
    <sheet name="Read m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Q32" i="1"/>
  <c r="Q31" i="1"/>
  <c r="L33" i="1"/>
  <c r="L32" i="1"/>
  <c r="L31" i="1"/>
  <c r="L30" i="1"/>
  <c r="L29" i="1"/>
  <c r="Q30" i="1"/>
  <c r="Q29" i="1"/>
  <c r="M33" i="1"/>
  <c r="M32" i="1"/>
  <c r="M31" i="1"/>
  <c r="M30" i="1"/>
  <c r="M29" i="1"/>
  <c r="F31" i="1"/>
  <c r="F32" i="1" s="1"/>
  <c r="G31" i="1"/>
  <c r="G32" i="1" s="1"/>
  <c r="H31" i="1"/>
  <c r="H32" i="1" s="1"/>
  <c r="I31" i="1"/>
  <c r="I32" i="1" s="1"/>
  <c r="E31" i="1"/>
  <c r="E32" i="1" s="1"/>
  <c r="G26" i="1"/>
  <c r="H26" i="1"/>
  <c r="I26" i="1"/>
  <c r="F26" i="1"/>
  <c r="J10" i="1"/>
  <c r="J12" i="1"/>
  <c r="F38" i="1"/>
  <c r="G38" i="1"/>
  <c r="H38" i="1"/>
  <c r="I38" i="1"/>
  <c r="E38" i="1"/>
  <c r="F35" i="1"/>
  <c r="G35" i="1"/>
  <c r="H35" i="1"/>
  <c r="I35" i="1"/>
  <c r="E35" i="1"/>
  <c r="F28" i="1"/>
  <c r="G28" i="1"/>
  <c r="H28" i="1"/>
  <c r="I28" i="1"/>
  <c r="E28" i="1"/>
  <c r="E12" i="1"/>
  <c r="G18" i="1"/>
  <c r="H18" i="1"/>
  <c r="I18" i="1"/>
  <c r="J18" i="1"/>
  <c r="K18" i="1"/>
  <c r="L18" i="1"/>
  <c r="F18" i="1"/>
  <c r="L16" i="1"/>
  <c r="E16" i="1"/>
  <c r="F16" i="1"/>
  <c r="G16" i="1"/>
  <c r="H16" i="1"/>
  <c r="I16" i="1"/>
  <c r="J16" i="1"/>
  <c r="K16" i="1"/>
  <c r="G12" i="1"/>
  <c r="H12" i="1"/>
  <c r="I12" i="1"/>
  <c r="F12" i="1"/>
</calcChain>
</file>

<file path=xl/sharedStrings.xml><?xml version="1.0" encoding="utf-8"?>
<sst xmlns="http://schemas.openxmlformats.org/spreadsheetml/2006/main" count="151" uniqueCount="81">
  <si>
    <t>TSLA</t>
    <phoneticPr fontId="3" type="noConversion"/>
  </si>
  <si>
    <t>Ticker:</t>
    <phoneticPr fontId="3" type="noConversion"/>
  </si>
  <si>
    <t>X</t>
    <phoneticPr fontId="3" type="noConversion"/>
  </si>
  <si>
    <t>Price</t>
    <phoneticPr fontId="3" type="noConversion"/>
  </si>
  <si>
    <t>FY2021</t>
    <phoneticPr fontId="3" type="noConversion"/>
  </si>
  <si>
    <t>FY2022</t>
    <phoneticPr fontId="3" type="noConversion"/>
  </si>
  <si>
    <t>FY2023</t>
    <phoneticPr fontId="3" type="noConversion"/>
  </si>
  <si>
    <t>FY2024</t>
    <phoneticPr fontId="3" type="noConversion"/>
  </si>
  <si>
    <t>% Growth</t>
    <phoneticPr fontId="3" type="noConversion"/>
  </si>
  <si>
    <t>-</t>
    <phoneticPr fontId="3" type="noConversion"/>
  </si>
  <si>
    <t>Price Tracker</t>
    <phoneticPr fontId="3" type="noConversion"/>
  </si>
  <si>
    <t>1H2025</t>
    <phoneticPr fontId="3" type="noConversion"/>
  </si>
  <si>
    <t>Current</t>
    <phoneticPr fontId="3" type="noConversion"/>
  </si>
  <si>
    <t>Intorduction</t>
    <phoneticPr fontId="3" type="noConversion"/>
  </si>
  <si>
    <t>Trading helper is a tool helps short-term trading and long-term trading.</t>
    <phoneticPr fontId="3" type="noConversion"/>
  </si>
  <si>
    <t>For Long term trading</t>
    <phoneticPr fontId="3" type="noConversion"/>
  </si>
  <si>
    <t>For short-term trading</t>
    <phoneticPr fontId="3" type="noConversion"/>
  </si>
  <si>
    <t xml:space="preserve">X </t>
    <phoneticPr fontId="3" type="noConversion"/>
  </si>
  <si>
    <t>Version history</t>
    <phoneticPr fontId="3" type="noConversion"/>
  </si>
  <si>
    <t xml:space="preserve">For short-term trading, It aggregates real-time data — including stock prices, charts, and trading volumes — to predict price movements </t>
    <phoneticPr fontId="3" type="noConversion"/>
  </si>
  <si>
    <t>and determine optimal buy/sell timings as well as the associated risks at each point."</t>
  </si>
  <si>
    <t>and a peer multiples comparison.</t>
  </si>
  <si>
    <t>Evaluate whether a company is undervalued or overvalued through a valuation approach that combines discounted cash flow (DCF) analysis derived from the cash flow statement</t>
    <phoneticPr fontId="3" type="noConversion"/>
  </si>
  <si>
    <t>v1.0, Price tracker which tracks Stock Price(For last 5 years, For last 7 days) / 2025-10-04</t>
    <phoneticPr fontId="3" type="noConversion"/>
  </si>
  <si>
    <t>For 7 Days</t>
    <phoneticPr fontId="3" type="noConversion"/>
  </si>
  <si>
    <t>AAPL</t>
    <phoneticPr fontId="3" type="noConversion"/>
  </si>
  <si>
    <t>Ticker</t>
    <phoneticPr fontId="3" type="noConversion"/>
  </si>
  <si>
    <t>(Investment target)</t>
    <phoneticPr fontId="3" type="noConversion"/>
  </si>
  <si>
    <t>Group 1: Highly</t>
    <phoneticPr fontId="3" type="noConversion"/>
  </si>
  <si>
    <t>Group 2: Moderate</t>
    <phoneticPr fontId="3" type="noConversion"/>
  </si>
  <si>
    <t>Group 3: Less</t>
    <phoneticPr fontId="3" type="noConversion"/>
  </si>
  <si>
    <t>Market price</t>
    <phoneticPr fontId="3" type="noConversion"/>
  </si>
  <si>
    <t>Market Share</t>
    <phoneticPr fontId="3" type="noConversion"/>
  </si>
  <si>
    <t>Enterprise Value</t>
    <phoneticPr fontId="3" type="noConversion"/>
  </si>
  <si>
    <t>Market Cap</t>
    <phoneticPr fontId="3" type="noConversion"/>
  </si>
  <si>
    <t>Revenue</t>
    <phoneticPr fontId="3" type="noConversion"/>
  </si>
  <si>
    <t>Gross profit</t>
    <phoneticPr fontId="3" type="noConversion"/>
  </si>
  <si>
    <t>EBIT</t>
    <phoneticPr fontId="3" type="noConversion"/>
  </si>
  <si>
    <t>EV/EBITDA</t>
    <phoneticPr fontId="3" type="noConversion"/>
  </si>
  <si>
    <t>EV/EBIT</t>
    <phoneticPr fontId="3" type="noConversion"/>
  </si>
  <si>
    <t>EV/REVENUE</t>
    <phoneticPr fontId="3" type="noConversion"/>
  </si>
  <si>
    <t>Average Enterprise Multiples of Peers</t>
    <phoneticPr fontId="3" type="noConversion"/>
  </si>
  <si>
    <t>Average Equity Multiples of Peers</t>
    <phoneticPr fontId="3" type="noConversion"/>
  </si>
  <si>
    <t>Ticker Code</t>
    <phoneticPr fontId="3" type="noConversion"/>
  </si>
  <si>
    <t>()</t>
    <phoneticPr fontId="3" type="noConversion"/>
  </si>
  <si>
    <t>Company Name</t>
    <phoneticPr fontId="3" type="noConversion"/>
  </si>
  <si>
    <t>PER (Market Cap/Net Income)</t>
    <phoneticPr fontId="3" type="noConversion"/>
  </si>
  <si>
    <t>EBITDA</t>
    <phoneticPr fontId="3" type="noConversion"/>
  </si>
  <si>
    <t>Key Financials</t>
    <phoneticPr fontId="3" type="noConversion"/>
  </si>
  <si>
    <t>Write Ticker Code in "E3" and run trading_helper.py</t>
    <phoneticPr fontId="3" type="noConversion"/>
  </si>
  <si>
    <t>2Q2024</t>
    <phoneticPr fontId="3" type="noConversion"/>
  </si>
  <si>
    <t>3Q2024</t>
    <phoneticPr fontId="3" type="noConversion"/>
  </si>
  <si>
    <t>4Q2024</t>
    <phoneticPr fontId="3" type="noConversion"/>
  </si>
  <si>
    <t>1Q2025</t>
    <phoneticPr fontId="3" type="noConversion"/>
  </si>
  <si>
    <t>2Q2025</t>
    <phoneticPr fontId="3" type="noConversion"/>
  </si>
  <si>
    <t>Cost of Revenue</t>
    <phoneticPr fontId="3" type="noConversion"/>
  </si>
  <si>
    <t>Gross Profit</t>
    <phoneticPr fontId="3" type="noConversion"/>
  </si>
  <si>
    <t>% Revenue</t>
    <phoneticPr fontId="3" type="noConversion"/>
  </si>
  <si>
    <t>v1.1, Added Key Financials - income statement in Quarter / 2025-10-05</t>
    <phoneticPr fontId="3" type="noConversion"/>
  </si>
  <si>
    <t>Income Statement (Quartely) - Investment Target</t>
    <phoneticPr fontId="3" type="noConversion"/>
  </si>
  <si>
    <t>Peer 1</t>
    <phoneticPr fontId="3" type="noConversion"/>
  </si>
  <si>
    <t>Peer 2</t>
    <phoneticPr fontId="3" type="noConversion"/>
  </si>
  <si>
    <t>Peer 3</t>
    <phoneticPr fontId="3" type="noConversion"/>
  </si>
  <si>
    <t>Peer 4</t>
    <phoneticPr fontId="3" type="noConversion"/>
  </si>
  <si>
    <t>Peer 5</t>
    <phoneticPr fontId="3" type="noConversion"/>
  </si>
  <si>
    <t>Peer 6</t>
    <phoneticPr fontId="3" type="noConversion"/>
  </si>
  <si>
    <t>Peer 7</t>
    <phoneticPr fontId="3" type="noConversion"/>
  </si>
  <si>
    <t>Peer 8</t>
    <phoneticPr fontId="3" type="noConversion"/>
  </si>
  <si>
    <t>Peer 9</t>
    <phoneticPr fontId="3" type="noConversion"/>
  </si>
  <si>
    <t>Peer Multiples Analyze</t>
    <phoneticPr fontId="3" type="noConversion"/>
  </si>
  <si>
    <t>Price (Quartely)</t>
    <phoneticPr fontId="3" type="noConversion"/>
  </si>
  <si>
    <t>Estimated Price</t>
    <phoneticPr fontId="3" type="noConversion"/>
  </si>
  <si>
    <t>Estimating date:</t>
    <phoneticPr fontId="3" type="noConversion"/>
  </si>
  <si>
    <t>(Estimated by Regression on Price, Revenue)</t>
    <phoneticPr fontId="3" type="noConversion"/>
  </si>
  <si>
    <t>Given Estimated Revenue:</t>
    <phoneticPr fontId="3" type="noConversion"/>
  </si>
  <si>
    <t>When Revenue is</t>
    <phoneticPr fontId="3" type="noConversion"/>
  </si>
  <si>
    <t>the Estimated Price is</t>
    <phoneticPr fontId="3" type="noConversion"/>
  </si>
  <si>
    <t>Price Estimation (예상 매출을 통한 주가 분석), PER에 대한 Linear Regression을 통한 예측</t>
    <phoneticPr fontId="3" type="noConversion"/>
  </si>
  <si>
    <t>difference from actual</t>
    <phoneticPr fontId="3" type="noConversion"/>
  </si>
  <si>
    <t>(Actual - estimated)</t>
    <phoneticPr fontId="3" type="noConversion"/>
  </si>
  <si>
    <t>v1.2, Price Estimation through Revenue by Linear Regression using Past Data(Past Revenue, Pest Price)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</si>
</sst>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_-[$$-409]* #,##0.00_ ;_-[$$-409]* \-#,##0.00\ ;_-[$$-409]* &quot;-&quot;??_ ;_-@_ "/>
    <numFmt numFmtId="185" formatCode="_-\$* #,##0.00_ ;_-\$* \-#,##0.00\ ;_-\$* &quot;-&quot;??_ ;_-@_ 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i/>
      <sz val="11"/>
      <color theme="0"/>
      <name val="맑은 고딕"/>
      <family val="3"/>
      <charset val="129"/>
      <scheme val="minor"/>
    </font>
    <font>
      <i/>
      <sz val="10"/>
      <color theme="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21" fontId="5" fillId="2" borderId="0" xfId="0" applyNumberFormat="1" applyFont="1" applyFill="1">
      <alignment vertical="center"/>
    </xf>
    <xf numFmtId="0" fontId="5" fillId="2" borderId="1" xfId="0" applyFont="1" applyFill="1" applyBorder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0" fontId="0" fillId="0" borderId="1" xfId="0" applyNumberFormat="1" applyBorder="1">
      <alignment vertical="center"/>
    </xf>
    <xf numFmtId="14" fontId="7" fillId="2" borderId="1" xfId="0" applyNumberFormat="1" applyFont="1" applyFill="1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0" fontId="0" fillId="0" borderId="1" xfId="2" applyNumberFormat="1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4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0" fillId="0" borderId="0" xfId="2" applyNumberFormat="1" applyFont="1">
      <alignment vertical="center"/>
    </xf>
    <xf numFmtId="185" fontId="0" fillId="0" borderId="0" xfId="0" applyNumberFormat="1">
      <alignment vertical="center"/>
    </xf>
    <xf numFmtId="176" fontId="0" fillId="0" borderId="0" xfId="0" applyNumberFormat="1">
      <alignment vertical="center"/>
    </xf>
    <xf numFmtId="42" fontId="0" fillId="0" borderId="0" xfId="1" applyFont="1">
      <alignment vertical="center"/>
    </xf>
    <xf numFmtId="14" fontId="6" fillId="2" borderId="7" xfId="0" applyNumberFormat="1" applyFont="1" applyFill="1" applyBorder="1" applyAlignment="1">
      <alignment horizontal="center" vertical="center"/>
    </xf>
    <xf numFmtId="10" fontId="0" fillId="0" borderId="1" xfId="0" applyNumberForma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185" fontId="0" fillId="3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4" fillId="6" borderId="0" xfId="0" applyFont="1" applyFill="1" applyAlignment="1">
      <alignment horizontal="center" vertical="center"/>
    </xf>
    <xf numFmtId="176" fontId="0" fillId="6" borderId="0" xfId="0" applyNumberFormat="1" applyFill="1">
      <alignment vertical="center"/>
    </xf>
  </cellXfs>
  <cellStyles count="3">
    <cellStyle name="백분율" xfId="2" builtinId="5"/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DB5F-A195-4591-AB11-28C7327D9F8C}">
  <dimension ref="A2:Q38"/>
  <sheetViews>
    <sheetView showGridLines="0" tabSelected="1" topLeftCell="A10" zoomScale="70" zoomScaleNormal="70" workbookViewId="0">
      <selection activeCell="A31" sqref="A31"/>
    </sheetView>
  </sheetViews>
  <sheetFormatPr defaultColWidth="20.69921875" defaultRowHeight="17.399999999999999" x14ac:dyDescent="0.4"/>
  <cols>
    <col min="1" max="3" width="1.69921875" customWidth="1"/>
  </cols>
  <sheetData>
    <row r="2" spans="1:12" s="4" customFormat="1" x14ac:dyDescent="0.4">
      <c r="A2"/>
      <c r="B2" s="1" t="s">
        <v>2</v>
      </c>
      <c r="D2" s="4" t="s">
        <v>1</v>
      </c>
      <c r="E2" s="4" t="s">
        <v>0</v>
      </c>
      <c r="F2" s="6">
        <v>0.54616898148148152</v>
      </c>
    </row>
    <row r="3" spans="1:12" x14ac:dyDescent="0.4">
      <c r="E3" t="s">
        <v>49</v>
      </c>
    </row>
    <row r="6" spans="1:12" s="5" customFormat="1" x14ac:dyDescent="0.4">
      <c r="A6"/>
      <c r="B6" t="s">
        <v>2</v>
      </c>
      <c r="C6" s="4" t="s">
        <v>10</v>
      </c>
    </row>
    <row r="7" spans="1:12" x14ac:dyDescent="0.4">
      <c r="D7" t="s">
        <v>12</v>
      </c>
      <c r="E7" s="13">
        <v>429.82998657226563</v>
      </c>
    </row>
    <row r="9" spans="1:12" x14ac:dyDescent="0.4">
      <c r="D9" s="18" t="s">
        <v>70</v>
      </c>
    </row>
    <row r="10" spans="1:12" x14ac:dyDescent="0.4">
      <c r="D10" s="7"/>
      <c r="E10" s="8" t="s">
        <v>50</v>
      </c>
      <c r="F10" s="8" t="s">
        <v>51</v>
      </c>
      <c r="G10" s="8" t="s">
        <v>52</v>
      </c>
      <c r="H10" s="8" t="s">
        <v>53</v>
      </c>
      <c r="I10" s="9" t="s">
        <v>54</v>
      </c>
      <c r="J10" s="36">
        <f ca="1">TODAY()</f>
        <v>45935</v>
      </c>
    </row>
    <row r="11" spans="1:12" x14ac:dyDescent="0.4">
      <c r="D11" s="10" t="s">
        <v>3</v>
      </c>
      <c r="E11" s="14">
        <v>197.41999816894531</v>
      </c>
      <c r="F11" s="14">
        <v>260.45999145507813</v>
      </c>
      <c r="G11" s="14">
        <v>454.1300048828125</v>
      </c>
      <c r="H11" s="14">
        <v>273.1300048828125</v>
      </c>
      <c r="I11" s="14">
        <v>323.6300048828125</v>
      </c>
      <c r="J11" s="15"/>
    </row>
    <row r="12" spans="1:12" x14ac:dyDescent="0.4">
      <c r="D12" s="31" t="s">
        <v>8</v>
      </c>
      <c r="E12" s="11" t="e">
        <f>(E11-D11)/D11</f>
        <v>#VALUE!</v>
      </c>
      <c r="F12" s="11">
        <f>(F11-E11)/E11</f>
        <v>0.31931918686467281</v>
      </c>
      <c r="G12" s="11">
        <f t="shared" ref="G12:I12" si="0">(G11-F11)/F11</f>
        <v>0.74356914605495905</v>
      </c>
      <c r="H12" s="11">
        <f t="shared" si="0"/>
        <v>-0.39856428347364264</v>
      </c>
      <c r="I12" s="11">
        <f t="shared" si="0"/>
        <v>0.18489363708563336</v>
      </c>
      <c r="J12" s="37">
        <f>(J11-I11)/I11</f>
        <v>-1</v>
      </c>
    </row>
    <row r="13" spans="1:12" x14ac:dyDescent="0.4">
      <c r="D13" s="29" t="s">
        <v>34</v>
      </c>
      <c r="E13" s="29"/>
      <c r="F13" s="29"/>
      <c r="G13" s="29"/>
      <c r="H13" s="29"/>
      <c r="I13" s="29"/>
      <c r="J13" s="29"/>
    </row>
    <row r="15" spans="1:12" x14ac:dyDescent="0.4">
      <c r="D15" s="18" t="s">
        <v>24</v>
      </c>
      <c r="L15" s="2"/>
    </row>
    <row r="16" spans="1:12" x14ac:dyDescent="0.4">
      <c r="D16" s="9"/>
      <c r="E16" s="8">
        <f ca="1">TODAY()-7</f>
        <v>45928</v>
      </c>
      <c r="F16" s="8">
        <f ca="1">TODAY()-6</f>
        <v>45929</v>
      </c>
      <c r="G16" s="8">
        <f ca="1">TODAY()-5</f>
        <v>45930</v>
      </c>
      <c r="H16" s="8">
        <f ca="1">TODAY()-4</f>
        <v>45931</v>
      </c>
      <c r="I16" s="8">
        <f ca="1">TODAY()-3</f>
        <v>45932</v>
      </c>
      <c r="J16" s="8">
        <f ca="1">TODAY()-2</f>
        <v>45933</v>
      </c>
      <c r="K16" s="8">
        <f ca="1">TODAY()-1</f>
        <v>45934</v>
      </c>
      <c r="L16" s="12">
        <f ca="1">TODAY()</f>
        <v>45935</v>
      </c>
    </row>
    <row r="17" spans="1:17" x14ac:dyDescent="0.4">
      <c r="D17" s="10" t="s">
        <v>3</v>
      </c>
      <c r="E17" s="15"/>
      <c r="F17" s="15">
        <v>443.20999145507813</v>
      </c>
      <c r="G17" s="15">
        <v>444.72000122070313</v>
      </c>
      <c r="H17" s="15">
        <v>459.45999145507813</v>
      </c>
      <c r="I17" s="15">
        <v>436</v>
      </c>
      <c r="J17" s="15">
        <v>429.82998657226563</v>
      </c>
      <c r="K17" s="15">
        <v>429.82998657226563</v>
      </c>
      <c r="L17" s="15"/>
    </row>
    <row r="18" spans="1:17" x14ac:dyDescent="0.4">
      <c r="D18" s="31" t="s">
        <v>8</v>
      </c>
      <c r="E18" s="16" t="s">
        <v>9</v>
      </c>
      <c r="F18" s="16" t="e">
        <f>(E17-F17)/E17</f>
        <v>#DIV/0!</v>
      </c>
      <c r="G18" s="16">
        <f t="shared" ref="G18:L18" si="1">(F17-G17)/F17</f>
        <v>-3.4069849388267868E-3</v>
      </c>
      <c r="H18" s="16">
        <f t="shared" si="1"/>
        <v>-3.3144428390707623E-2</v>
      </c>
      <c r="I18" s="16">
        <f t="shared" si="1"/>
        <v>5.1059922281332805E-2</v>
      </c>
      <c r="J18" s="16">
        <f t="shared" si="1"/>
        <v>1.4151406944344897E-2</v>
      </c>
      <c r="K18" s="16">
        <f t="shared" si="1"/>
        <v>0</v>
      </c>
      <c r="L18" s="16">
        <f t="shared" si="1"/>
        <v>1</v>
      </c>
    </row>
    <row r="21" spans="1:17" s="5" customFormat="1" x14ac:dyDescent="0.4">
      <c r="A21"/>
      <c r="B21" t="s">
        <v>2</v>
      </c>
      <c r="C21" s="4" t="s">
        <v>48</v>
      </c>
    </row>
    <row r="23" spans="1:17" x14ac:dyDescent="0.4">
      <c r="D23" s="18" t="s">
        <v>59</v>
      </c>
      <c r="K23" s="18" t="s">
        <v>77</v>
      </c>
    </row>
    <row r="24" spans="1:17" x14ac:dyDescent="0.4">
      <c r="D24" s="29"/>
      <c r="E24" s="27" t="s">
        <v>50</v>
      </c>
      <c r="F24" s="27" t="s">
        <v>51</v>
      </c>
      <c r="G24" s="27" t="s">
        <v>52</v>
      </c>
      <c r="H24" s="27" t="s">
        <v>53</v>
      </c>
      <c r="I24" s="27" t="s">
        <v>54</v>
      </c>
      <c r="J24" s="22"/>
      <c r="K24" s="38" t="s">
        <v>72</v>
      </c>
      <c r="L24" s="22"/>
      <c r="M24" s="22"/>
      <c r="N24" s="22"/>
      <c r="O24" s="22"/>
      <c r="P24" s="22"/>
    </row>
    <row r="25" spans="1:17" x14ac:dyDescent="0.4">
      <c r="D25" s="28" t="s">
        <v>35</v>
      </c>
      <c r="E25" s="33">
        <v>25500000000</v>
      </c>
      <c r="F25" s="33">
        <v>25182000000</v>
      </c>
      <c r="G25" s="33">
        <v>25707000000</v>
      </c>
      <c r="H25" s="33">
        <v>19335000000</v>
      </c>
      <c r="I25" s="33">
        <v>22496000000</v>
      </c>
      <c r="K25" s="22" t="s">
        <v>74</v>
      </c>
    </row>
    <row r="26" spans="1:17" x14ac:dyDescent="0.4">
      <c r="D26" s="30" t="s">
        <v>8</v>
      </c>
      <c r="E26" s="33"/>
      <c r="F26" s="32">
        <f>(F25-E25)/E25</f>
        <v>-1.2470588235294117E-2</v>
      </c>
      <c r="G26" s="32">
        <f t="shared" ref="G26:I26" si="2">(G25-F25)/F25</f>
        <v>2.0848224922563736E-2</v>
      </c>
      <c r="H26" s="32">
        <f t="shared" si="2"/>
        <v>-0.24787022989847124</v>
      </c>
      <c r="I26" s="32">
        <f t="shared" si="2"/>
        <v>0.16348590638738039</v>
      </c>
    </row>
    <row r="27" spans="1:17" x14ac:dyDescent="0.4">
      <c r="D27" s="28" t="s">
        <v>55</v>
      </c>
      <c r="E27" s="33">
        <v>20922000000</v>
      </c>
      <c r="F27" s="33">
        <v>20185000000</v>
      </c>
      <c r="G27" s="33">
        <v>21528000000</v>
      </c>
      <c r="H27" s="33">
        <v>16182000000</v>
      </c>
      <c r="I27" s="33">
        <v>18618000000</v>
      </c>
      <c r="K27" s="39" t="s">
        <v>71</v>
      </c>
    </row>
    <row r="28" spans="1:17" x14ac:dyDescent="0.4">
      <c r="D28" s="30" t="s">
        <v>57</v>
      </c>
      <c r="E28" s="32">
        <f>E27/E25</f>
        <v>0.82047058823529406</v>
      </c>
      <c r="F28" s="32">
        <f t="shared" ref="F28:I28" si="3">F27/F25</f>
        <v>0.80156460964180765</v>
      </c>
      <c r="G28" s="32">
        <f t="shared" si="3"/>
        <v>0.83743727389427003</v>
      </c>
      <c r="H28" s="32">
        <f t="shared" si="3"/>
        <v>0.83692785104732348</v>
      </c>
      <c r="I28" s="32">
        <f t="shared" si="3"/>
        <v>0.82761379800853485</v>
      </c>
      <c r="K28" s="22" t="s">
        <v>73</v>
      </c>
    </row>
    <row r="29" spans="1:17" x14ac:dyDescent="0.4">
      <c r="D29" s="28"/>
      <c r="K29" s="40" t="s">
        <v>75</v>
      </c>
      <c r="L29" s="40" t="str">
        <f>I24</f>
        <v>2Q2025</v>
      </c>
      <c r="M29" s="41">
        <f>I25</f>
        <v>22496000000</v>
      </c>
      <c r="N29" s="42" t="s">
        <v>76</v>
      </c>
      <c r="O29" s="43">
        <v>295.79678980057713</v>
      </c>
      <c r="P29" s="44" t="s">
        <v>78</v>
      </c>
      <c r="Q29" s="47">
        <f>I11-O29</f>
        <v>27.83321508223537</v>
      </c>
    </row>
    <row r="30" spans="1:17" x14ac:dyDescent="0.4">
      <c r="D30" s="28"/>
      <c r="K30" s="40"/>
      <c r="L30" s="40" t="str">
        <f>H24</f>
        <v>1Q2025</v>
      </c>
      <c r="M30" s="41">
        <f>H25</f>
        <v>19335000000</v>
      </c>
      <c r="N30" s="43"/>
      <c r="O30" s="43">
        <v>279.39370256937013</v>
      </c>
      <c r="P30" s="46" t="s">
        <v>79</v>
      </c>
      <c r="Q30" s="47">
        <f>H11-O30</f>
        <v>-6.2636976865576344</v>
      </c>
    </row>
    <row r="31" spans="1:17" x14ac:dyDescent="0.4">
      <c r="D31" s="28" t="s">
        <v>56</v>
      </c>
      <c r="E31" s="34">
        <f>E25-E27</f>
        <v>4578000000</v>
      </c>
      <c r="F31" s="34">
        <f t="shared" ref="F31:I31" si="4">F25-F27</f>
        <v>4997000000</v>
      </c>
      <c r="G31" s="34">
        <f t="shared" si="4"/>
        <v>4179000000</v>
      </c>
      <c r="H31" s="34">
        <f t="shared" si="4"/>
        <v>3153000000</v>
      </c>
      <c r="I31" s="34">
        <f t="shared" si="4"/>
        <v>3878000000</v>
      </c>
      <c r="K31" s="40"/>
      <c r="L31" s="40" t="str">
        <f>G24</f>
        <v>4Q2024</v>
      </c>
      <c r="M31" s="41">
        <f>G25</f>
        <v>25707000000</v>
      </c>
      <c r="N31" s="43"/>
      <c r="O31" s="43">
        <v>312.45933744353994</v>
      </c>
      <c r="P31" s="45"/>
      <c r="Q31" s="47">
        <f>G11-O31</f>
        <v>141.67066743927256</v>
      </c>
    </row>
    <row r="32" spans="1:17" x14ac:dyDescent="0.4">
      <c r="D32" s="30" t="s">
        <v>57</v>
      </c>
      <c r="E32" s="32">
        <f>E31/E25</f>
        <v>0.17952941176470588</v>
      </c>
      <c r="F32" s="32">
        <f t="shared" ref="F32:I32" si="5">F31/F25</f>
        <v>0.19843539035819235</v>
      </c>
      <c r="G32" s="32">
        <f t="shared" si="5"/>
        <v>0.16256272610572994</v>
      </c>
      <c r="H32" s="32">
        <f t="shared" si="5"/>
        <v>0.16307214895267649</v>
      </c>
      <c r="I32" s="32">
        <f t="shared" si="5"/>
        <v>0.17238620199146515</v>
      </c>
      <c r="K32" s="40"/>
      <c r="L32" s="40" t="str">
        <f>F24</f>
        <v>3Q2024</v>
      </c>
      <c r="M32" s="41">
        <f>F25</f>
        <v>25182000000</v>
      </c>
      <c r="N32" s="43"/>
      <c r="O32" s="43">
        <v>309.73500312010316</v>
      </c>
      <c r="P32" s="45"/>
      <c r="Q32" s="47">
        <f>F11-O32</f>
        <v>-49.275011665025033</v>
      </c>
    </row>
    <row r="33" spans="4:17" x14ac:dyDescent="0.4">
      <c r="D33" s="28"/>
      <c r="K33" s="40"/>
      <c r="L33" s="40" t="str">
        <f>E24</f>
        <v>2Q2024</v>
      </c>
      <c r="M33" s="41">
        <f>E25</f>
        <v>25500000000</v>
      </c>
      <c r="N33" s="43"/>
      <c r="O33" s="43">
        <v>311.38517133887058</v>
      </c>
      <c r="P33" s="45"/>
      <c r="Q33" s="47">
        <f>E11-O33</f>
        <v>-113.96517316992527</v>
      </c>
    </row>
    <row r="34" spans="4:17" x14ac:dyDescent="0.4">
      <c r="D34" s="28" t="s">
        <v>37</v>
      </c>
      <c r="E34" s="34">
        <v>1873000000</v>
      </c>
      <c r="F34" s="34">
        <v>2876000000</v>
      </c>
      <c r="G34" s="34">
        <v>2862000000</v>
      </c>
      <c r="H34" s="34">
        <v>680000000</v>
      </c>
      <c r="I34" s="34">
        <v>1635000000</v>
      </c>
    </row>
    <row r="35" spans="4:17" x14ac:dyDescent="0.4">
      <c r="D35" s="30" t="s">
        <v>57</v>
      </c>
      <c r="E35" s="32">
        <f>E34/E25</f>
        <v>7.3450980392156862E-2</v>
      </c>
      <c r="F35" s="32">
        <f t="shared" ref="F35:I35" si="6">F34/F25</f>
        <v>0.11420856167103487</v>
      </c>
      <c r="G35" s="32">
        <f t="shared" si="6"/>
        <v>0.11133154393744894</v>
      </c>
      <c r="H35" s="32">
        <f t="shared" si="6"/>
        <v>3.5169381949831914E-2</v>
      </c>
      <c r="I35" s="32">
        <f t="shared" si="6"/>
        <v>7.267958748221906E-2</v>
      </c>
    </row>
    <row r="36" spans="4:17" x14ac:dyDescent="0.4">
      <c r="D36" s="30"/>
    </row>
    <row r="37" spans="4:17" x14ac:dyDescent="0.4">
      <c r="D37" s="28" t="s">
        <v>47</v>
      </c>
      <c r="E37" s="34">
        <v>3151000000</v>
      </c>
      <c r="F37" s="34">
        <v>4224000000</v>
      </c>
      <c r="G37" s="34">
        <v>4358000000</v>
      </c>
      <c r="H37" s="34">
        <v>2127000000</v>
      </c>
      <c r="I37" s="34">
        <v>3068000000</v>
      </c>
    </row>
    <row r="38" spans="4:17" x14ac:dyDescent="0.4">
      <c r="D38" s="30" t="s">
        <v>57</v>
      </c>
      <c r="E38" s="32">
        <f>E37/E25</f>
        <v>0.12356862745098039</v>
      </c>
      <c r="F38" s="32">
        <f t="shared" ref="F38:I38" si="7">F37/F25</f>
        <v>0.16773886109125566</v>
      </c>
      <c r="G38" s="32">
        <f t="shared" si="7"/>
        <v>0.1695258100906368</v>
      </c>
      <c r="H38" s="32">
        <f t="shared" si="7"/>
        <v>0.11000775795190069</v>
      </c>
      <c r="I38" s="32">
        <f t="shared" si="7"/>
        <v>0.13637980085348506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46F4-553C-4F1B-9F9A-ED61D377490E}">
  <dimension ref="B2"/>
  <sheetViews>
    <sheetView workbookViewId="0">
      <selection activeCell="C2" sqref="C2"/>
    </sheetView>
  </sheetViews>
  <sheetFormatPr defaultRowHeight="17.399999999999999" x14ac:dyDescent="0.4"/>
  <cols>
    <col min="1" max="3" width="1.69921875" customWidth="1"/>
  </cols>
  <sheetData>
    <row r="2" spans="2:2" x14ac:dyDescent="0.4">
      <c r="B2" t="s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B292-7CC4-48FA-839A-9600180E9AFF}">
  <dimension ref="A2:AZ34"/>
  <sheetViews>
    <sheetView showGridLines="0" zoomScale="85" zoomScaleNormal="85" workbookViewId="0">
      <selection activeCell="E3" sqref="E3"/>
    </sheetView>
  </sheetViews>
  <sheetFormatPr defaultColWidth="20.69921875" defaultRowHeight="17.399999999999999" x14ac:dyDescent="0.4"/>
  <cols>
    <col min="1" max="3" width="1.69921875" customWidth="1"/>
  </cols>
  <sheetData>
    <row r="2" spans="1:52" s="5" customFormat="1" x14ac:dyDescent="0.4">
      <c r="A2"/>
      <c r="B2" t="s">
        <v>2</v>
      </c>
      <c r="D2" s="4" t="s">
        <v>69</v>
      </c>
    </row>
    <row r="4" spans="1:52" x14ac:dyDescent="0.4">
      <c r="D4" t="s">
        <v>41</v>
      </c>
    </row>
    <row r="5" spans="1:52" x14ac:dyDescent="0.4">
      <c r="D5" t="s">
        <v>38</v>
      </c>
    </row>
    <row r="6" spans="1:52" x14ac:dyDescent="0.4">
      <c r="D6" t="s">
        <v>39</v>
      </c>
    </row>
    <row r="7" spans="1:52" x14ac:dyDescent="0.4">
      <c r="D7" t="s">
        <v>40</v>
      </c>
    </row>
    <row r="9" spans="1:52" x14ac:dyDescent="0.4">
      <c r="D9" t="s">
        <v>42</v>
      </c>
    </row>
    <row r="10" spans="1:52" x14ac:dyDescent="0.4">
      <c r="D10" t="s">
        <v>46</v>
      </c>
    </row>
    <row r="15" spans="1:52" ht="18" thickBot="1" x14ac:dyDescent="0.45">
      <c r="J15" s="21" t="s">
        <v>34</v>
      </c>
      <c r="O15" s="21" t="s">
        <v>31</v>
      </c>
      <c r="T15" s="22" t="s">
        <v>32</v>
      </c>
      <c r="Y15" s="21" t="s">
        <v>34</v>
      </c>
      <c r="AD15" s="21" t="s">
        <v>33</v>
      </c>
      <c r="AI15" s="21" t="s">
        <v>35</v>
      </c>
      <c r="AN15" s="22" t="s">
        <v>36</v>
      </c>
      <c r="AS15" s="21" t="s">
        <v>37</v>
      </c>
      <c r="AX15" s="21" t="s">
        <v>47</v>
      </c>
    </row>
    <row r="16" spans="1:52" ht="18" thickBot="1" x14ac:dyDescent="0.45">
      <c r="F16" s="22" t="s">
        <v>43</v>
      </c>
      <c r="H16" s="21" t="s">
        <v>45</v>
      </c>
      <c r="J16" s="26"/>
      <c r="M16" s="23" t="s">
        <v>4</v>
      </c>
      <c r="N16" s="24" t="s">
        <v>5</v>
      </c>
      <c r="O16" s="24" t="s">
        <v>6</v>
      </c>
      <c r="P16" s="24" t="s">
        <v>7</v>
      </c>
      <c r="Q16" s="25" t="s">
        <v>11</v>
      </c>
      <c r="R16" s="24" t="s">
        <v>4</v>
      </c>
      <c r="S16" s="24" t="s">
        <v>5</v>
      </c>
      <c r="T16" s="24" t="s">
        <v>6</v>
      </c>
      <c r="U16" s="24" t="s">
        <v>7</v>
      </c>
      <c r="V16" s="25" t="s">
        <v>11</v>
      </c>
      <c r="W16" s="24" t="s">
        <v>4</v>
      </c>
      <c r="X16" s="24" t="s">
        <v>5</v>
      </c>
      <c r="Y16" s="24" t="s">
        <v>6</v>
      </c>
      <c r="Z16" s="24" t="s">
        <v>7</v>
      </c>
      <c r="AA16" s="25" t="s">
        <v>11</v>
      </c>
      <c r="AB16" s="24" t="s">
        <v>4</v>
      </c>
      <c r="AC16" s="24" t="s">
        <v>5</v>
      </c>
      <c r="AD16" s="24" t="s">
        <v>6</v>
      </c>
      <c r="AE16" s="24" t="s">
        <v>7</v>
      </c>
      <c r="AF16" s="25" t="s">
        <v>11</v>
      </c>
      <c r="AG16" s="24" t="s">
        <v>4</v>
      </c>
      <c r="AH16" s="24" t="s">
        <v>5</v>
      </c>
      <c r="AI16" s="24" t="s">
        <v>6</v>
      </c>
      <c r="AJ16" s="24" t="s">
        <v>7</v>
      </c>
      <c r="AK16" s="25" t="s">
        <v>11</v>
      </c>
      <c r="AL16" s="24" t="s">
        <v>4</v>
      </c>
      <c r="AM16" s="24" t="s">
        <v>5</v>
      </c>
      <c r="AN16" s="24" t="s">
        <v>6</v>
      </c>
      <c r="AO16" s="24" t="s">
        <v>7</v>
      </c>
      <c r="AP16" s="25" t="s">
        <v>11</v>
      </c>
      <c r="AQ16" s="24" t="s">
        <v>4</v>
      </c>
      <c r="AR16" s="24" t="s">
        <v>5</v>
      </c>
      <c r="AS16" s="24" t="s">
        <v>6</v>
      </c>
      <c r="AT16" s="24" t="s">
        <v>7</v>
      </c>
      <c r="AU16" s="25" t="s">
        <v>11</v>
      </c>
      <c r="AV16" s="24" t="s">
        <v>4</v>
      </c>
      <c r="AW16" s="24" t="s">
        <v>5</v>
      </c>
      <c r="AX16" s="24" t="s">
        <v>6</v>
      </c>
      <c r="AY16" s="24" t="s">
        <v>7</v>
      </c>
      <c r="AZ16" s="25" t="s">
        <v>11</v>
      </c>
    </row>
    <row r="17" spans="1:11" s="5" customFormat="1" x14ac:dyDescent="0.4">
      <c r="A17" s="3"/>
      <c r="B17" s="3" t="s">
        <v>2</v>
      </c>
      <c r="C17" s="19"/>
      <c r="D17" s="4" t="s">
        <v>26</v>
      </c>
      <c r="E17" s="4"/>
      <c r="F17" s="4"/>
      <c r="G17" s="4"/>
      <c r="H17" s="4"/>
      <c r="I17" s="4"/>
      <c r="J17" s="4"/>
      <c r="K17" s="4"/>
    </row>
    <row r="18" spans="1:11" x14ac:dyDescent="0.4">
      <c r="D18" t="s">
        <v>27</v>
      </c>
      <c r="F18" s="2" t="s">
        <v>25</v>
      </c>
      <c r="J18" s="35">
        <v>3829117222912</v>
      </c>
    </row>
    <row r="20" spans="1:11" s="20" customFormat="1" x14ac:dyDescent="0.4">
      <c r="A20"/>
      <c r="B20" t="s">
        <v>2</v>
      </c>
      <c r="D20" s="20" t="s">
        <v>28</v>
      </c>
    </row>
    <row r="21" spans="1:11" x14ac:dyDescent="0.4">
      <c r="D21" t="s">
        <v>60</v>
      </c>
      <c r="F21" s="2" t="s">
        <v>44</v>
      </c>
    </row>
    <row r="22" spans="1:11" x14ac:dyDescent="0.4">
      <c r="D22" t="s">
        <v>61</v>
      </c>
      <c r="F22" s="2" t="s">
        <v>44</v>
      </c>
    </row>
    <row r="23" spans="1:11" x14ac:dyDescent="0.4">
      <c r="D23" t="s">
        <v>62</v>
      </c>
      <c r="F23" s="2" t="s">
        <v>44</v>
      </c>
    </row>
    <row r="25" spans="1:11" s="20" customFormat="1" x14ac:dyDescent="0.4">
      <c r="A25"/>
      <c r="B25" t="s">
        <v>2</v>
      </c>
      <c r="D25" s="20" t="s">
        <v>29</v>
      </c>
    </row>
    <row r="26" spans="1:11" x14ac:dyDescent="0.4">
      <c r="D26" t="s">
        <v>63</v>
      </c>
      <c r="F26" s="2" t="s">
        <v>44</v>
      </c>
    </row>
    <row r="27" spans="1:11" x14ac:dyDescent="0.4">
      <c r="D27" t="s">
        <v>64</v>
      </c>
      <c r="F27" s="2" t="s">
        <v>44</v>
      </c>
    </row>
    <row r="28" spans="1:11" x14ac:dyDescent="0.4">
      <c r="D28" t="s">
        <v>65</v>
      </c>
      <c r="F28" s="2" t="s">
        <v>44</v>
      </c>
    </row>
    <row r="30" spans="1:11" s="20" customFormat="1" x14ac:dyDescent="0.4">
      <c r="A30"/>
      <c r="B30" t="s">
        <v>2</v>
      </c>
      <c r="D30" s="20" t="s">
        <v>30</v>
      </c>
    </row>
    <row r="31" spans="1:11" x14ac:dyDescent="0.4">
      <c r="D31" t="s">
        <v>66</v>
      </c>
      <c r="F31" s="2" t="s">
        <v>44</v>
      </c>
    </row>
    <row r="32" spans="1:11" x14ac:dyDescent="0.4">
      <c r="D32" t="s">
        <v>67</v>
      </c>
      <c r="F32" s="2" t="s">
        <v>44</v>
      </c>
    </row>
    <row r="33" spans="4:6" x14ac:dyDescent="0.4">
      <c r="D33" t="s">
        <v>68</v>
      </c>
      <c r="F33" s="2" t="s">
        <v>44</v>
      </c>
    </row>
    <row r="34" spans="4:6" x14ac:dyDescent="0.4">
      <c r="F34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3817-FD53-47E9-9A2B-CE8436D255F2}">
  <dimension ref="A1:C17"/>
  <sheetViews>
    <sheetView showGridLines="0" workbookViewId="0">
      <selection activeCell="C17" sqref="C17"/>
    </sheetView>
  </sheetViews>
  <sheetFormatPr defaultColWidth="10.69921875" defaultRowHeight="17.399999999999999" x14ac:dyDescent="0.4"/>
  <cols>
    <col min="1" max="3" width="1.69921875" customWidth="1"/>
  </cols>
  <sheetData>
    <row r="1" spans="1:3" x14ac:dyDescent="0.4">
      <c r="A1" s="3"/>
      <c r="B1" s="3"/>
      <c r="C1" s="3"/>
    </row>
    <row r="2" spans="1:3" x14ac:dyDescent="0.4">
      <c r="A2" t="s">
        <v>2</v>
      </c>
      <c r="B2" s="17" t="s">
        <v>13</v>
      </c>
    </row>
    <row r="3" spans="1:3" x14ac:dyDescent="0.4">
      <c r="C3" t="s">
        <v>14</v>
      </c>
    </row>
    <row r="6" spans="1:3" x14ac:dyDescent="0.4">
      <c r="A6" t="s">
        <v>2</v>
      </c>
      <c r="B6" s="17" t="s">
        <v>16</v>
      </c>
    </row>
    <row r="7" spans="1:3" x14ac:dyDescent="0.4">
      <c r="C7" t="s">
        <v>19</v>
      </c>
    </row>
    <row r="8" spans="1:3" x14ac:dyDescent="0.4">
      <c r="C8" t="s">
        <v>20</v>
      </c>
    </row>
    <row r="10" spans="1:3" x14ac:dyDescent="0.4">
      <c r="A10" t="s">
        <v>2</v>
      </c>
      <c r="B10" s="17" t="s">
        <v>15</v>
      </c>
    </row>
    <row r="11" spans="1:3" x14ac:dyDescent="0.4">
      <c r="C11" t="s">
        <v>22</v>
      </c>
    </row>
    <row r="12" spans="1:3" x14ac:dyDescent="0.4">
      <c r="C12" t="s">
        <v>21</v>
      </c>
    </row>
    <row r="14" spans="1:3" x14ac:dyDescent="0.4">
      <c r="A14" t="s">
        <v>17</v>
      </c>
      <c r="B14" s="17" t="s">
        <v>18</v>
      </c>
    </row>
    <row r="15" spans="1:3" x14ac:dyDescent="0.4">
      <c r="C15" t="s">
        <v>23</v>
      </c>
    </row>
    <row r="16" spans="1:3" x14ac:dyDescent="0.4">
      <c r="C16" t="s">
        <v>58</v>
      </c>
    </row>
    <row r="17" spans="3:3" x14ac:dyDescent="0.4">
      <c r="C17" t="s">
        <v>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Short-term trading</vt:lpstr>
      <vt:lpstr>Long-term trading</vt:lpstr>
      <vt:lpstr>Valuation - Peer multiples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Hyeonbin</dc:creator>
  <cp:lastModifiedBy>Jung Hyeonbin</cp:lastModifiedBy>
  <dcterms:created xsi:type="dcterms:W3CDTF">2025-10-04T23:50:10Z</dcterms:created>
  <dcterms:modified xsi:type="dcterms:W3CDTF">2025-10-05T17:13:37Z</dcterms:modified>
</cp:coreProperties>
</file>