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07\Desktop\Progamming\"/>
    </mc:Choice>
  </mc:AlternateContent>
  <xr:revisionPtr revIDLastSave="0" documentId="8_{08E741A2-41BD-4DF7-BB0E-D8B13BDFCE0D}" xr6:coauthVersionLast="40" xr6:coauthVersionMax="40" xr10:uidLastSave="{00000000-0000-0000-0000-000000000000}"/>
  <bookViews>
    <workbookView xWindow="0" yWindow="0" windowWidth="21570" windowHeight="7920" activeTab="1" xr2:uid="{FAB3706D-8B20-4EE7-A2A9-CE8D4AA0C2D0}"/>
  </bookViews>
  <sheets>
    <sheet name="Initial Margin Data" sheetId="1" r:id="rId1"/>
    <sheet name="Proportions Optimizer" sheetId="2" r:id="rId2"/>
  </sheets>
  <definedNames>
    <definedName name="solver_adj" localSheetId="0" hidden="1">'Initial Margin Data'!$D$28</definedName>
    <definedName name="solver_adj" localSheetId="1" hidden="1">'Proportions Optimizer'!$N$2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1" hidden="1">'Proportions Optimizer'!$S$3</definedName>
    <definedName name="solver_lhs2" localSheetId="1" hidden="1">'Proportions Optimizer'!$O$2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'Initial Margin Data'!$E$28</definedName>
    <definedName name="solver_opt" localSheetId="1" hidden="1">'Proportions Optimizer'!$O$2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hs1" localSheetId="1" hidden="1">0.45</definedName>
    <definedName name="solver_rhs2" localSheetId="1" hidden="1">2000000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1</definedName>
    <definedName name="solver_val" localSheetId="0" hidden="1">2.47</definedName>
    <definedName name="solver_val" localSheetId="1" hidden="1">1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2" l="1"/>
  <c r="O3" i="2" l="1"/>
  <c r="D2" i="2"/>
  <c r="I29" i="1"/>
  <c r="I28" i="1"/>
  <c r="I27" i="1"/>
  <c r="I26" i="1"/>
  <c r="I23" i="1"/>
  <c r="I22" i="1"/>
  <c r="I21" i="1"/>
  <c r="I20" i="1"/>
  <c r="I17" i="1"/>
  <c r="I16" i="1"/>
  <c r="I15" i="1"/>
  <c r="I14" i="1"/>
  <c r="I11" i="1"/>
  <c r="I10" i="1"/>
  <c r="I9" i="1"/>
  <c r="I8" i="1"/>
  <c r="E29" i="1"/>
  <c r="E28" i="1"/>
  <c r="E27" i="1"/>
  <c r="E26" i="1"/>
  <c r="E23" i="1"/>
  <c r="E22" i="1"/>
  <c r="E21" i="1"/>
  <c r="E20" i="1"/>
  <c r="E17" i="1"/>
  <c r="E16" i="1"/>
  <c r="E15" i="1"/>
  <c r="E14" i="1"/>
  <c r="E9" i="1"/>
  <c r="E10" i="1"/>
  <c r="E11" i="1"/>
  <c r="E8" i="1"/>
  <c r="O8" i="2" l="1"/>
  <c r="P8" i="2" s="1"/>
  <c r="O6" i="2"/>
  <c r="P6" i="2" s="1"/>
  <c r="O10" i="2"/>
  <c r="P10" i="2" s="1"/>
  <c r="O14" i="2"/>
  <c r="P14" i="2" s="1"/>
  <c r="O18" i="2"/>
  <c r="P18" i="2" s="1"/>
  <c r="O22" i="2"/>
  <c r="P22" i="2" s="1"/>
  <c r="O26" i="2"/>
  <c r="P26" i="2" s="1"/>
  <c r="O30" i="2"/>
  <c r="P30" i="2" s="1"/>
  <c r="O34" i="2"/>
  <c r="P34" i="2" s="1"/>
  <c r="O38" i="2"/>
  <c r="P38" i="2" s="1"/>
  <c r="O42" i="2"/>
  <c r="P42" i="2" s="1"/>
  <c r="O46" i="2"/>
  <c r="P46" i="2" s="1"/>
  <c r="O50" i="2"/>
  <c r="P50" i="2" s="1"/>
  <c r="O54" i="2"/>
  <c r="P54" i="2" s="1"/>
  <c r="O12" i="2"/>
  <c r="P12" i="2" s="1"/>
  <c r="O24" i="2"/>
  <c r="P24" i="2" s="1"/>
  <c r="O36" i="2"/>
  <c r="P36" i="2" s="1"/>
  <c r="O44" i="2"/>
  <c r="P44" i="2" s="1"/>
  <c r="O52" i="2"/>
  <c r="P52" i="2" s="1"/>
  <c r="O9" i="2"/>
  <c r="P9" i="2" s="1"/>
  <c r="O17" i="2"/>
  <c r="P17" i="2" s="1"/>
  <c r="O25" i="2"/>
  <c r="P25" i="2" s="1"/>
  <c r="O37" i="2"/>
  <c r="P37" i="2" s="1"/>
  <c r="O45" i="2"/>
  <c r="P45" i="2" s="1"/>
  <c r="O53" i="2"/>
  <c r="P53" i="2" s="1"/>
  <c r="O7" i="2"/>
  <c r="P7" i="2" s="1"/>
  <c r="O11" i="2"/>
  <c r="P11" i="2" s="1"/>
  <c r="O15" i="2"/>
  <c r="P15" i="2" s="1"/>
  <c r="O19" i="2"/>
  <c r="P19" i="2" s="1"/>
  <c r="O23" i="2"/>
  <c r="P23" i="2" s="1"/>
  <c r="O27" i="2"/>
  <c r="P27" i="2" s="1"/>
  <c r="O31" i="2"/>
  <c r="P31" i="2" s="1"/>
  <c r="O35" i="2"/>
  <c r="P35" i="2" s="1"/>
  <c r="O39" i="2"/>
  <c r="P39" i="2" s="1"/>
  <c r="O43" i="2"/>
  <c r="P43" i="2" s="1"/>
  <c r="O47" i="2"/>
  <c r="P47" i="2" s="1"/>
  <c r="O51" i="2"/>
  <c r="P51" i="2" s="1"/>
  <c r="O4" i="2"/>
  <c r="P4" i="2" s="1"/>
  <c r="O16" i="2"/>
  <c r="P16" i="2" s="1"/>
  <c r="O20" i="2"/>
  <c r="P20" i="2" s="1"/>
  <c r="O28" i="2"/>
  <c r="P28" i="2" s="1"/>
  <c r="O32" i="2"/>
  <c r="P32" i="2" s="1"/>
  <c r="O40" i="2"/>
  <c r="P40" i="2" s="1"/>
  <c r="O48" i="2"/>
  <c r="P48" i="2" s="1"/>
  <c r="O5" i="2"/>
  <c r="P5" i="2" s="1"/>
  <c r="O13" i="2"/>
  <c r="P13" i="2" s="1"/>
  <c r="O21" i="2"/>
  <c r="P21" i="2" s="1"/>
  <c r="O29" i="2"/>
  <c r="P29" i="2" s="1"/>
  <c r="O33" i="2"/>
  <c r="P33" i="2" s="1"/>
  <c r="O41" i="2"/>
  <c r="P41" i="2" s="1"/>
  <c r="O49" i="2"/>
  <c r="P49" i="2" s="1"/>
  <c r="P3" i="2"/>
  <c r="R3" i="2" l="1"/>
  <c r="Q3" i="2"/>
  <c r="T3" i="2" l="1"/>
  <c r="S3" i="2"/>
</calcChain>
</file>

<file path=xl/sharedStrings.xml><?xml version="1.0" encoding="utf-8"?>
<sst xmlns="http://schemas.openxmlformats.org/spreadsheetml/2006/main" count="51" uniqueCount="27">
  <si>
    <t>PQ</t>
  </si>
  <si>
    <t>M</t>
  </si>
  <si>
    <t>Proportion</t>
  </si>
  <si>
    <t>Lot size</t>
  </si>
  <si>
    <t>Max</t>
  </si>
  <si>
    <t>Ticker</t>
  </si>
  <si>
    <t>TVIX</t>
  </si>
  <si>
    <t>SPXL</t>
  </si>
  <si>
    <t>UVXY</t>
  </si>
  <si>
    <t>TSLA</t>
  </si>
  <si>
    <t>SHORT SALE</t>
  </si>
  <si>
    <t>PURCHASE</t>
  </si>
  <si>
    <t>Weight</t>
  </si>
  <si>
    <t>% invested</t>
  </si>
  <si>
    <t>OhShit:</t>
  </si>
  <si>
    <t>Instance</t>
  </si>
  <si>
    <t>Max % invested</t>
  </si>
  <si>
    <t>Heavy Tesla</t>
  </si>
  <si>
    <t>Light Tesla</t>
  </si>
  <si>
    <t>No Tesla</t>
  </si>
  <si>
    <t>Price</t>
  </si>
  <si>
    <t>Shares Purchased</t>
  </si>
  <si>
    <t>Average TVIX order fail price</t>
  </si>
  <si>
    <t>Occurences over 130000</t>
  </si>
  <si>
    <t>&gt;130000</t>
  </si>
  <si>
    <t>Total occurences</t>
  </si>
  <si>
    <t>Fail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</si>
</sst>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  <xf numFmtId="169" fontId="0" fillId="0" borderId="0" xfId="1" applyNumberFormat="1" applyFont="1"/>
    <xf numFmtId="14" fontId="0" fillId="0" borderId="0" xfId="0" applyNumberFormat="1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3D1C2-BFC4-4287-A81D-D6ED00D6998D}">
  <dimension ref="A4:I29"/>
  <sheetViews>
    <sheetView workbookViewId="0">
      <selection activeCell="I11" sqref="I11"/>
    </sheetView>
  </sheetViews>
  <sheetFormatPr defaultRowHeight="15" x14ac:dyDescent="0.25"/>
  <cols>
    <col min="3" max="3" width="14.28515625" bestFit="1" customWidth="1"/>
    <col min="4" max="4" width="12.5703125" bestFit="1" customWidth="1"/>
    <col min="7" max="7" width="12.5703125" bestFit="1" customWidth="1"/>
    <col min="8" max="8" width="11.5703125" bestFit="1" customWidth="1"/>
    <col min="9" max="9" width="10.5703125" bestFit="1" customWidth="1"/>
  </cols>
  <sheetData>
    <row r="4" spans="1:9" x14ac:dyDescent="0.25">
      <c r="A4" s="5">
        <v>43491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t="s">
        <v>3</v>
      </c>
      <c r="C5" s="2" t="s">
        <v>10</v>
      </c>
      <c r="D5" s="2"/>
      <c r="E5" s="2"/>
      <c r="G5" s="2" t="s">
        <v>11</v>
      </c>
      <c r="H5" s="2"/>
      <c r="I5" s="2"/>
    </row>
    <row r="6" spans="1:9" x14ac:dyDescent="0.25">
      <c r="C6" t="s">
        <v>0</v>
      </c>
      <c r="D6" t="s">
        <v>1</v>
      </c>
      <c r="E6" t="s">
        <v>2</v>
      </c>
      <c r="G6" t="s">
        <v>0</v>
      </c>
      <c r="H6" t="s">
        <v>1</v>
      </c>
      <c r="I6" t="s">
        <v>2</v>
      </c>
    </row>
    <row r="7" spans="1:9" x14ac:dyDescent="0.25">
      <c r="A7">
        <v>100</v>
      </c>
      <c r="B7" t="s">
        <v>5</v>
      </c>
      <c r="C7" s="4"/>
      <c r="D7" s="4"/>
      <c r="E7" s="1"/>
      <c r="G7" s="4"/>
      <c r="H7" s="4"/>
      <c r="I7" s="1"/>
    </row>
    <row r="8" spans="1:9" x14ac:dyDescent="0.25">
      <c r="B8" t="s">
        <v>6</v>
      </c>
      <c r="C8" s="4">
        <v>4500</v>
      </c>
      <c r="D8" s="4">
        <v>8621</v>
      </c>
      <c r="E8" s="1">
        <f>D8/C8</f>
        <v>1.9157777777777778</v>
      </c>
      <c r="G8" s="4">
        <v>4000</v>
      </c>
      <c r="H8" s="4">
        <v>2180</v>
      </c>
      <c r="I8" s="1">
        <f>H8/G8</f>
        <v>0.54500000000000004</v>
      </c>
    </row>
    <row r="9" spans="1:9" x14ac:dyDescent="0.25">
      <c r="B9" t="s">
        <v>7</v>
      </c>
      <c r="C9" s="4">
        <v>4000</v>
      </c>
      <c r="D9" s="4">
        <v>3523</v>
      </c>
      <c r="E9" s="1">
        <f t="shared" ref="E9:E11" si="0">D9/C9</f>
        <v>0.88075000000000003</v>
      </c>
      <c r="G9" s="4">
        <v>4000</v>
      </c>
      <c r="H9" s="4">
        <v>2636</v>
      </c>
      <c r="I9" s="1">
        <f t="shared" ref="I9:I11" si="1">H9/G9</f>
        <v>0.65900000000000003</v>
      </c>
    </row>
    <row r="10" spans="1:9" x14ac:dyDescent="0.25">
      <c r="B10" t="s">
        <v>8</v>
      </c>
      <c r="C10" s="4">
        <v>5700</v>
      </c>
      <c r="D10" s="4">
        <v>8394</v>
      </c>
      <c r="E10" s="1">
        <f t="shared" si="0"/>
        <v>1.4726315789473685</v>
      </c>
      <c r="G10" s="4">
        <v>5000</v>
      </c>
      <c r="H10" s="4">
        <v>2127</v>
      </c>
      <c r="I10" s="1">
        <f t="shared" si="1"/>
        <v>0.4254</v>
      </c>
    </row>
    <row r="11" spans="1:9" x14ac:dyDescent="0.25">
      <c r="B11" t="s">
        <v>9</v>
      </c>
      <c r="C11" s="4">
        <v>30000</v>
      </c>
      <c r="D11" s="4">
        <v>8888</v>
      </c>
      <c r="E11" s="1">
        <f t="shared" si="0"/>
        <v>0.29626666666666668</v>
      </c>
      <c r="G11" s="4">
        <v>29000</v>
      </c>
      <c r="H11" s="4">
        <v>8888</v>
      </c>
      <c r="I11" s="1">
        <f t="shared" si="1"/>
        <v>0.30648275862068963</v>
      </c>
    </row>
    <row r="12" spans="1:9" x14ac:dyDescent="0.25">
      <c r="C12" s="4"/>
      <c r="D12" s="4"/>
      <c r="G12" s="4"/>
      <c r="H12" s="4"/>
    </row>
    <row r="13" spans="1:9" x14ac:dyDescent="0.25">
      <c r="A13">
        <v>1000</v>
      </c>
      <c r="B13" t="s">
        <v>5</v>
      </c>
      <c r="C13" s="4"/>
      <c r="D13" s="4"/>
      <c r="G13" s="4"/>
      <c r="H13" s="4"/>
    </row>
    <row r="14" spans="1:9" x14ac:dyDescent="0.25">
      <c r="B14" t="s">
        <v>6</v>
      </c>
      <c r="C14" s="4">
        <v>45000</v>
      </c>
      <c r="D14" s="4">
        <v>86207</v>
      </c>
      <c r="E14" s="1">
        <f>D14/C14</f>
        <v>1.9157111111111111</v>
      </c>
      <c r="G14" s="4">
        <v>40000</v>
      </c>
      <c r="H14" s="4">
        <v>21800</v>
      </c>
      <c r="I14" s="1">
        <f>H14/G14</f>
        <v>0.54500000000000004</v>
      </c>
    </row>
    <row r="15" spans="1:9" x14ac:dyDescent="0.25">
      <c r="B15" t="s">
        <v>7</v>
      </c>
      <c r="C15" s="4">
        <v>1</v>
      </c>
      <c r="D15" s="4">
        <v>0</v>
      </c>
      <c r="E15" s="1">
        <f t="shared" ref="E15:E17" si="2">D15/C15</f>
        <v>0</v>
      </c>
      <c r="G15" s="4">
        <v>40000</v>
      </c>
      <c r="H15" s="4">
        <v>29355</v>
      </c>
      <c r="I15" s="1">
        <f t="shared" ref="I15:I17" si="3">H15/G15</f>
        <v>0.73387500000000006</v>
      </c>
    </row>
    <row r="16" spans="1:9" x14ac:dyDescent="0.25">
      <c r="B16" t="s">
        <v>8</v>
      </c>
      <c r="C16" s="4">
        <v>57000</v>
      </c>
      <c r="D16" s="4">
        <v>83942</v>
      </c>
      <c r="E16" s="1">
        <f t="shared" si="2"/>
        <v>1.4726666666666666</v>
      </c>
      <c r="G16" s="4">
        <v>50000</v>
      </c>
      <c r="H16" s="4">
        <v>21272</v>
      </c>
      <c r="I16" s="1">
        <f t="shared" si="3"/>
        <v>0.42543999999999998</v>
      </c>
    </row>
    <row r="17" spans="1:9" x14ac:dyDescent="0.25">
      <c r="B17" t="s">
        <v>9</v>
      </c>
      <c r="C17" s="4">
        <v>1</v>
      </c>
      <c r="D17" s="4">
        <v>0</v>
      </c>
      <c r="E17" s="1">
        <f t="shared" si="2"/>
        <v>0</v>
      </c>
      <c r="G17" s="4">
        <v>290000</v>
      </c>
      <c r="H17" s="4">
        <v>88884</v>
      </c>
      <c r="I17" s="1">
        <f t="shared" si="3"/>
        <v>0.30649655172413792</v>
      </c>
    </row>
    <row r="18" spans="1:9" x14ac:dyDescent="0.25">
      <c r="C18" s="4"/>
      <c r="D18" s="4"/>
      <c r="G18" s="4"/>
      <c r="H18" s="4"/>
    </row>
    <row r="19" spans="1:9" x14ac:dyDescent="0.25">
      <c r="A19">
        <v>10000</v>
      </c>
      <c r="B19" t="s">
        <v>5</v>
      </c>
      <c r="C19" s="4"/>
      <c r="D19" s="4"/>
      <c r="G19" s="4"/>
      <c r="H19" s="4"/>
    </row>
    <row r="20" spans="1:9" x14ac:dyDescent="0.25">
      <c r="B20" t="s">
        <v>6</v>
      </c>
      <c r="C20" s="4">
        <v>450000</v>
      </c>
      <c r="D20" s="4">
        <v>862067</v>
      </c>
      <c r="E20" s="1">
        <f>D20/C20</f>
        <v>1.9157044444444444</v>
      </c>
      <c r="G20" s="4">
        <v>400000</v>
      </c>
      <c r="H20" s="4">
        <v>218000</v>
      </c>
      <c r="I20" s="1">
        <f>H20/G20</f>
        <v>0.54500000000000004</v>
      </c>
    </row>
    <row r="21" spans="1:9" x14ac:dyDescent="0.25">
      <c r="B21" t="s">
        <v>7</v>
      </c>
      <c r="C21" s="4">
        <v>1</v>
      </c>
      <c r="D21" s="4">
        <v>0</v>
      </c>
      <c r="E21" s="1">
        <f t="shared" ref="E21:E23" si="4">D21/C21</f>
        <v>0</v>
      </c>
      <c r="G21" s="4">
        <v>400000</v>
      </c>
      <c r="H21" s="4">
        <v>293550</v>
      </c>
      <c r="I21" s="1">
        <f t="shared" ref="I21:I23" si="5">H21/G21</f>
        <v>0.73387500000000006</v>
      </c>
    </row>
    <row r="22" spans="1:9" x14ac:dyDescent="0.25">
      <c r="B22" t="s">
        <v>8</v>
      </c>
      <c r="C22" s="4">
        <v>570000</v>
      </c>
      <c r="D22" s="4">
        <v>839424</v>
      </c>
      <c r="E22" s="1">
        <f t="shared" si="4"/>
        <v>1.4726736842105264</v>
      </c>
      <c r="G22" s="4">
        <v>5000000</v>
      </c>
      <c r="H22" s="4">
        <v>2127217</v>
      </c>
      <c r="I22" s="1">
        <f t="shared" si="5"/>
        <v>0.42544340000000003</v>
      </c>
    </row>
    <row r="23" spans="1:9" x14ac:dyDescent="0.25">
      <c r="B23" t="s">
        <v>9</v>
      </c>
      <c r="C23" s="4">
        <v>1</v>
      </c>
      <c r="D23" s="4">
        <v>0</v>
      </c>
      <c r="E23" s="1">
        <f t="shared" si="4"/>
        <v>0</v>
      </c>
      <c r="G23" s="4">
        <v>2900000</v>
      </c>
      <c r="H23" s="4">
        <v>888840</v>
      </c>
      <c r="I23" s="1">
        <f t="shared" si="5"/>
        <v>0.30649655172413792</v>
      </c>
    </row>
    <row r="24" spans="1:9" x14ac:dyDescent="0.25">
      <c r="C24" s="4"/>
      <c r="D24" s="4"/>
      <c r="G24" s="4"/>
      <c r="H24" s="4"/>
    </row>
    <row r="25" spans="1:9" x14ac:dyDescent="0.25">
      <c r="A25" t="s">
        <v>4</v>
      </c>
      <c r="B25" t="s">
        <v>5</v>
      </c>
      <c r="C25" s="4"/>
      <c r="D25" s="4"/>
      <c r="G25" s="4"/>
      <c r="H25" s="4"/>
    </row>
    <row r="26" spans="1:9" x14ac:dyDescent="0.25">
      <c r="B26" t="s">
        <v>6</v>
      </c>
      <c r="C26" s="4">
        <v>4500000</v>
      </c>
      <c r="D26" s="4">
        <v>8620665</v>
      </c>
      <c r="E26" s="1">
        <f>D26/C26</f>
        <v>1.9157033333333333</v>
      </c>
      <c r="G26" s="4">
        <v>20000000</v>
      </c>
      <c r="H26" s="4">
        <v>10900000</v>
      </c>
      <c r="I26" s="1">
        <f>H26/G26</f>
        <v>0.54500000000000004</v>
      </c>
    </row>
    <row r="27" spans="1:9" x14ac:dyDescent="0.25">
      <c r="B27" t="s">
        <v>7</v>
      </c>
      <c r="C27" s="4">
        <v>1</v>
      </c>
      <c r="D27" s="4">
        <v>0</v>
      </c>
      <c r="E27" s="1">
        <f t="shared" ref="E27:E29" si="6">D27/C27</f>
        <v>0</v>
      </c>
      <c r="G27" s="4">
        <v>20000000</v>
      </c>
      <c r="H27" s="4">
        <v>14677500</v>
      </c>
      <c r="I27" s="1">
        <f t="shared" ref="I27:I29" si="7">H27/G27</f>
        <v>0.73387500000000006</v>
      </c>
    </row>
    <row r="28" spans="1:9" x14ac:dyDescent="0.25">
      <c r="B28" t="s">
        <v>8</v>
      </c>
      <c r="C28" s="4">
        <v>5700000</v>
      </c>
      <c r="D28" s="4">
        <v>8378999.9992409796</v>
      </c>
      <c r="E28" s="1">
        <f t="shared" si="6"/>
        <v>1.4699999998668385</v>
      </c>
      <c r="G28" s="4">
        <v>25000000</v>
      </c>
      <c r="H28" s="4">
        <v>10636087</v>
      </c>
      <c r="I28" s="1">
        <f t="shared" si="7"/>
        <v>0.42544347999999998</v>
      </c>
    </row>
    <row r="29" spans="1:9" x14ac:dyDescent="0.25">
      <c r="B29" t="s">
        <v>9</v>
      </c>
      <c r="C29" s="4">
        <v>1</v>
      </c>
      <c r="D29" s="4">
        <v>0</v>
      </c>
      <c r="E29" s="1">
        <f t="shared" si="6"/>
        <v>0</v>
      </c>
      <c r="G29" s="4">
        <v>145000000</v>
      </c>
      <c r="H29" s="4">
        <v>44442000</v>
      </c>
      <c r="I29" s="1">
        <f t="shared" si="7"/>
        <v>0.30649655172413792</v>
      </c>
    </row>
  </sheetData>
  <mergeCells count="3">
    <mergeCell ref="C5:E5"/>
    <mergeCell ref="G5:I5"/>
    <mergeCell ref="A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7B89-85C5-46B3-A868-119A4B6186CA}">
  <dimension ref="A1:T54"/>
  <sheetViews>
    <sheetView tabSelected="1" topLeftCell="I1" workbookViewId="0">
      <selection activeCell="N2" sqref="N2:N54"/>
    </sheetView>
  </sheetViews>
  <sheetFormatPr defaultRowHeight="15" x14ac:dyDescent="0.25"/>
  <cols>
    <col min="2" max="2" width="12" bestFit="1" customWidth="1"/>
    <col min="4" max="4" width="10.7109375" bestFit="1" customWidth="1"/>
    <col min="9" max="9" width="11.42578125" bestFit="1" customWidth="1"/>
    <col min="10" max="10" width="15" bestFit="1" customWidth="1"/>
    <col min="15" max="15" width="19" bestFit="1" customWidth="1"/>
    <col min="17" max="17" width="22.42578125" bestFit="1" customWidth="1"/>
    <col min="18" max="18" width="26.7109375" bestFit="1" customWidth="1"/>
    <col min="19" max="19" width="26.7109375" customWidth="1"/>
    <col min="20" max="20" width="26.7109375" bestFit="1" customWidth="1"/>
  </cols>
  <sheetData>
    <row r="1" spans="1:20" x14ac:dyDescent="0.25">
      <c r="A1" t="s">
        <v>5</v>
      </c>
      <c r="B1" t="s">
        <v>2</v>
      </c>
      <c r="C1" t="s">
        <v>12</v>
      </c>
      <c r="D1" t="s">
        <v>13</v>
      </c>
      <c r="I1" t="s">
        <v>15</v>
      </c>
      <c r="J1" t="s">
        <v>16</v>
      </c>
      <c r="N1" t="s">
        <v>20</v>
      </c>
      <c r="O1" t="s">
        <v>21</v>
      </c>
    </row>
    <row r="2" spans="1:20" x14ac:dyDescent="0.25">
      <c r="A2" t="s">
        <v>6</v>
      </c>
      <c r="B2">
        <v>1.9157777777777778</v>
      </c>
      <c r="C2">
        <v>0.45</v>
      </c>
      <c r="D2">
        <f>SUMPRODUCT(C2:C5)</f>
        <v>1.44</v>
      </c>
      <c r="I2" t="s">
        <v>14</v>
      </c>
      <c r="J2">
        <v>1.27</v>
      </c>
      <c r="N2">
        <v>4.74701766999297</v>
      </c>
      <c r="O2" s="3">
        <f>1000000*N2</f>
        <v>4747017.6699929703</v>
      </c>
      <c r="P2" t="s">
        <v>24</v>
      </c>
      <c r="Q2" t="s">
        <v>23</v>
      </c>
      <c r="R2" t="s">
        <v>25</v>
      </c>
      <c r="S2" t="s">
        <v>26</v>
      </c>
      <c r="T2" t="s">
        <v>22</v>
      </c>
    </row>
    <row r="3" spans="1:20" x14ac:dyDescent="0.25">
      <c r="A3" t="s">
        <v>7</v>
      </c>
      <c r="B3">
        <v>0.65900000000000003</v>
      </c>
      <c r="C3">
        <v>0</v>
      </c>
      <c r="I3" t="s">
        <v>17</v>
      </c>
      <c r="J3">
        <v>1.44</v>
      </c>
      <c r="N3">
        <v>36.67678111635891</v>
      </c>
      <c r="O3" s="6">
        <f>$O$2/N3</f>
        <v>129428.41562166595</v>
      </c>
      <c r="P3">
        <f>IF(O3&gt;130000,1,0)</f>
        <v>0</v>
      </c>
      <c r="Q3">
        <f>COUNTIF(P3:P54,1)</f>
        <v>23</v>
      </c>
      <c r="R3">
        <f>COUNT(P3:P54)</f>
        <v>52</v>
      </c>
      <c r="S3">
        <f>Q3/R3</f>
        <v>0.44230769230769229</v>
      </c>
      <c r="T3">
        <f>SUMIF(P3:P54,1,N3:N54)/Q3</f>
        <v>20.051535980682246</v>
      </c>
    </row>
    <row r="4" spans="1:20" x14ac:dyDescent="0.25">
      <c r="A4" t="s">
        <v>8</v>
      </c>
      <c r="B4">
        <v>1.4726315789473685</v>
      </c>
      <c r="C4">
        <v>0.19</v>
      </c>
      <c r="I4" t="s">
        <v>18</v>
      </c>
      <c r="J4">
        <v>1.47</v>
      </c>
      <c r="N4">
        <v>36.515520705799688</v>
      </c>
      <c r="O4" s="6">
        <f t="shared" ref="O4:O54" si="0">$O$2/N4</f>
        <v>129999.99940406192</v>
      </c>
      <c r="P4">
        <f t="shared" ref="P4:P54" si="1">IF(O4&gt;130000,1,0)</f>
        <v>0</v>
      </c>
    </row>
    <row r="5" spans="1:20" x14ac:dyDescent="0.25">
      <c r="A5" t="s">
        <v>9</v>
      </c>
      <c r="B5">
        <v>0.30648275862068963</v>
      </c>
      <c r="C5">
        <v>0.8</v>
      </c>
      <c r="I5" t="s">
        <v>19</v>
      </c>
      <c r="J5">
        <v>1.1399999999999999</v>
      </c>
      <c r="N5">
        <v>41.770403619522888</v>
      </c>
      <c r="O5" s="6">
        <f t="shared" si="0"/>
        <v>113645.48241459372</v>
      </c>
      <c r="P5">
        <f t="shared" si="1"/>
        <v>0</v>
      </c>
    </row>
    <row r="6" spans="1:20" x14ac:dyDescent="0.25">
      <c r="N6">
        <v>39.430104822324481</v>
      </c>
      <c r="O6" s="6">
        <f t="shared" si="0"/>
        <v>120390.69364343437</v>
      </c>
      <c r="P6">
        <f t="shared" si="1"/>
        <v>0</v>
      </c>
    </row>
    <row r="7" spans="1:20" x14ac:dyDescent="0.25">
      <c r="N7">
        <v>36.992696572919165</v>
      </c>
      <c r="O7" s="6">
        <f t="shared" si="0"/>
        <v>128323.1045521582</v>
      </c>
      <c r="P7">
        <f t="shared" si="1"/>
        <v>0</v>
      </c>
    </row>
    <row r="8" spans="1:20" x14ac:dyDescent="0.25">
      <c r="N8">
        <v>36.939152557336413</v>
      </c>
      <c r="O8" s="6">
        <f t="shared" si="0"/>
        <v>128509.11137240409</v>
      </c>
      <c r="P8">
        <f t="shared" si="1"/>
        <v>0</v>
      </c>
    </row>
    <row r="9" spans="1:20" x14ac:dyDescent="0.25">
      <c r="N9">
        <v>40.160106184530953</v>
      </c>
      <c r="O9" s="6">
        <f t="shared" si="0"/>
        <v>118202.31869360563</v>
      </c>
      <c r="P9">
        <f t="shared" si="1"/>
        <v>0</v>
      </c>
    </row>
    <row r="10" spans="1:20" x14ac:dyDescent="0.25">
      <c r="N10">
        <v>37.355557267187407</v>
      </c>
      <c r="O10" s="6">
        <f t="shared" si="0"/>
        <v>127076.61235086656</v>
      </c>
      <c r="P10">
        <f t="shared" si="1"/>
        <v>0</v>
      </c>
    </row>
    <row r="11" spans="1:20" x14ac:dyDescent="0.25">
      <c r="N11">
        <v>37.917947523795249</v>
      </c>
      <c r="O11" s="6">
        <f t="shared" si="0"/>
        <v>125191.84133091591</v>
      </c>
      <c r="P11">
        <f t="shared" si="1"/>
        <v>0</v>
      </c>
    </row>
    <row r="12" spans="1:20" x14ac:dyDescent="0.25">
      <c r="N12">
        <v>36.613501423855872</v>
      </c>
      <c r="O12" s="6">
        <f t="shared" si="0"/>
        <v>129652.10879558233</v>
      </c>
      <c r="P12">
        <f t="shared" si="1"/>
        <v>0</v>
      </c>
    </row>
    <row r="13" spans="1:20" x14ac:dyDescent="0.25">
      <c r="N13">
        <v>36.155284149362252</v>
      </c>
      <c r="O13" s="6">
        <f t="shared" si="0"/>
        <v>131295.26656138044</v>
      </c>
      <c r="P13">
        <f t="shared" si="1"/>
        <v>1</v>
      </c>
    </row>
    <row r="14" spans="1:20" x14ac:dyDescent="0.25">
      <c r="N14">
        <v>71.327823882907779</v>
      </c>
      <c r="O14" s="6">
        <f t="shared" si="0"/>
        <v>66552.116853946165</v>
      </c>
      <c r="P14">
        <f t="shared" si="1"/>
        <v>0</v>
      </c>
    </row>
    <row r="15" spans="1:20" x14ac:dyDescent="0.25">
      <c r="N15">
        <v>41.849613851677248</v>
      </c>
      <c r="O15" s="6">
        <f t="shared" si="0"/>
        <v>113430.38162352648</v>
      </c>
      <c r="P15">
        <f t="shared" si="1"/>
        <v>0</v>
      </c>
    </row>
    <row r="16" spans="1:20" x14ac:dyDescent="0.25">
      <c r="N16">
        <v>41.522803756103755</v>
      </c>
      <c r="O16" s="6">
        <f t="shared" si="0"/>
        <v>114323.14874197698</v>
      </c>
      <c r="P16">
        <f t="shared" si="1"/>
        <v>0</v>
      </c>
    </row>
    <row r="17" spans="14:16" x14ac:dyDescent="0.25">
      <c r="N17">
        <v>38.397780761893607</v>
      </c>
      <c r="O17" s="6">
        <f t="shared" si="0"/>
        <v>123627.39657870968</v>
      </c>
      <c r="P17">
        <f t="shared" si="1"/>
        <v>0</v>
      </c>
    </row>
    <row r="18" spans="14:16" x14ac:dyDescent="0.25">
      <c r="N18">
        <v>36.575022579196805</v>
      </c>
      <c r="O18" s="6">
        <f t="shared" si="0"/>
        <v>129788.50962331287</v>
      </c>
      <c r="P18">
        <f t="shared" si="1"/>
        <v>0</v>
      </c>
    </row>
    <row r="19" spans="14:16" x14ac:dyDescent="0.25">
      <c r="N19">
        <v>36.895234171214582</v>
      </c>
      <c r="O19" s="6">
        <f t="shared" si="0"/>
        <v>128662.08269512928</v>
      </c>
      <c r="P19">
        <f t="shared" si="1"/>
        <v>0</v>
      </c>
    </row>
    <row r="20" spans="14:16" x14ac:dyDescent="0.25">
      <c r="N20">
        <v>48.378286933664818</v>
      </c>
      <c r="O20" s="6">
        <f t="shared" si="0"/>
        <v>98122.897086082652</v>
      </c>
      <c r="P20">
        <f t="shared" si="1"/>
        <v>0</v>
      </c>
    </row>
    <row r="21" spans="14:16" x14ac:dyDescent="0.25">
      <c r="N21">
        <v>49.490944651276543</v>
      </c>
      <c r="O21" s="6">
        <f t="shared" si="0"/>
        <v>95916.893553789312</v>
      </c>
      <c r="P21">
        <f t="shared" si="1"/>
        <v>0</v>
      </c>
    </row>
    <row r="22" spans="14:16" x14ac:dyDescent="0.25">
      <c r="N22">
        <v>157.13850723648139</v>
      </c>
      <c r="O22" s="6">
        <f t="shared" si="0"/>
        <v>30209.130489250947</v>
      </c>
      <c r="P22">
        <f t="shared" si="1"/>
        <v>0</v>
      </c>
    </row>
    <row r="23" spans="14:16" x14ac:dyDescent="0.25">
      <c r="N23">
        <v>38.870845000542637</v>
      </c>
      <c r="O23" s="6">
        <f t="shared" si="0"/>
        <v>122122.83190464992</v>
      </c>
      <c r="P23">
        <f t="shared" si="1"/>
        <v>0</v>
      </c>
    </row>
    <row r="24" spans="14:16" x14ac:dyDescent="0.25">
      <c r="N24">
        <v>38.453604169426896</v>
      </c>
      <c r="O24" s="6">
        <f t="shared" si="0"/>
        <v>123447.92568929486</v>
      </c>
      <c r="P24">
        <f t="shared" si="1"/>
        <v>0</v>
      </c>
    </row>
    <row r="25" spans="14:16" x14ac:dyDescent="0.25">
      <c r="N25">
        <v>42.17696028493782</v>
      </c>
      <c r="O25" s="6">
        <f t="shared" si="0"/>
        <v>112550.01872878494</v>
      </c>
      <c r="P25">
        <f t="shared" si="1"/>
        <v>0</v>
      </c>
    </row>
    <row r="26" spans="14:16" x14ac:dyDescent="0.25">
      <c r="N26">
        <v>49.195691017993695</v>
      </c>
      <c r="O26" s="6">
        <f t="shared" si="0"/>
        <v>96492.549891345421</v>
      </c>
      <c r="P26">
        <f t="shared" si="1"/>
        <v>0</v>
      </c>
    </row>
    <row r="27" spans="14:16" x14ac:dyDescent="0.25">
      <c r="N27">
        <v>28.918402687289419</v>
      </c>
      <c r="O27" s="6">
        <f t="shared" si="0"/>
        <v>164152.13942917529</v>
      </c>
      <c r="P27">
        <f t="shared" si="1"/>
        <v>1</v>
      </c>
    </row>
    <row r="28" spans="14:16" x14ac:dyDescent="0.25">
      <c r="N28">
        <v>44.121408472498906</v>
      </c>
      <c r="O28" s="6">
        <f t="shared" si="0"/>
        <v>107589.89421092054</v>
      </c>
      <c r="P28">
        <f t="shared" si="1"/>
        <v>0</v>
      </c>
    </row>
    <row r="29" spans="14:16" x14ac:dyDescent="0.25">
      <c r="N29">
        <v>44.919637879585707</v>
      </c>
      <c r="O29" s="6">
        <f t="shared" si="0"/>
        <v>105678.00396606296</v>
      </c>
      <c r="P29">
        <f t="shared" si="1"/>
        <v>0</v>
      </c>
    </row>
    <row r="30" spans="14:16" x14ac:dyDescent="0.25">
      <c r="N30">
        <v>27.00815943864805</v>
      </c>
      <c r="O30" s="6">
        <f t="shared" si="0"/>
        <v>175762.35362414582</v>
      </c>
      <c r="P30">
        <f t="shared" si="1"/>
        <v>1</v>
      </c>
    </row>
    <row r="31" spans="14:16" x14ac:dyDescent="0.25">
      <c r="N31">
        <v>30.391989093532864</v>
      </c>
      <c r="O31" s="6">
        <f t="shared" si="0"/>
        <v>156193.05651182574</v>
      </c>
      <c r="P31">
        <f t="shared" si="1"/>
        <v>1</v>
      </c>
    </row>
    <row r="32" spans="14:16" x14ac:dyDescent="0.25">
      <c r="N32">
        <v>48.071042285537857</v>
      </c>
      <c r="O32" s="6">
        <f t="shared" si="0"/>
        <v>98750.046687069815</v>
      </c>
      <c r="P32">
        <f t="shared" si="1"/>
        <v>0</v>
      </c>
    </row>
    <row r="33" spans="14:16" x14ac:dyDescent="0.25">
      <c r="N33">
        <v>29.517111333493137</v>
      </c>
      <c r="O33" s="6">
        <f t="shared" si="0"/>
        <v>160822.56886047375</v>
      </c>
      <c r="P33">
        <f t="shared" si="1"/>
        <v>1</v>
      </c>
    </row>
    <row r="34" spans="14:16" x14ac:dyDescent="0.25">
      <c r="N34">
        <v>502.20493113064549</v>
      </c>
      <c r="O34" s="6">
        <f t="shared" si="0"/>
        <v>9452.3517706321836</v>
      </c>
      <c r="P34">
        <f t="shared" si="1"/>
        <v>0</v>
      </c>
    </row>
    <row r="35" spans="14:16" x14ac:dyDescent="0.25">
      <c r="N35">
        <v>27.034954583492848</v>
      </c>
      <c r="O35" s="6">
        <f t="shared" si="0"/>
        <v>175588.15034560594</v>
      </c>
      <c r="P35">
        <f t="shared" si="1"/>
        <v>1</v>
      </c>
    </row>
    <row r="36" spans="14:16" x14ac:dyDescent="0.25">
      <c r="N36">
        <v>13.621495090721918</v>
      </c>
      <c r="O36" s="6">
        <f t="shared" si="0"/>
        <v>348494.61372462206</v>
      </c>
      <c r="P36">
        <f t="shared" si="1"/>
        <v>1</v>
      </c>
    </row>
    <row r="37" spans="14:16" x14ac:dyDescent="0.25">
      <c r="N37">
        <v>15.716784677825588</v>
      </c>
      <c r="O37" s="6">
        <f t="shared" si="0"/>
        <v>302034.91154844267</v>
      </c>
      <c r="P37">
        <f t="shared" si="1"/>
        <v>1</v>
      </c>
    </row>
    <row r="38" spans="14:16" x14ac:dyDescent="0.25">
      <c r="N38">
        <v>12.023786818908945</v>
      </c>
      <c r="O38" s="6">
        <f t="shared" si="0"/>
        <v>394802.21509979508</v>
      </c>
      <c r="P38">
        <f t="shared" si="1"/>
        <v>1</v>
      </c>
    </row>
    <row r="39" spans="14:16" x14ac:dyDescent="0.25">
      <c r="N39">
        <v>12.889011213592971</v>
      </c>
      <c r="O39" s="6">
        <f t="shared" si="0"/>
        <v>368299.59966104187</v>
      </c>
      <c r="P39">
        <f t="shared" si="1"/>
        <v>1</v>
      </c>
    </row>
    <row r="40" spans="14:16" x14ac:dyDescent="0.25">
      <c r="N40">
        <v>145.32168017208485</v>
      </c>
      <c r="O40" s="6">
        <f t="shared" si="0"/>
        <v>32665.584821010314</v>
      </c>
      <c r="P40">
        <f t="shared" si="1"/>
        <v>0</v>
      </c>
    </row>
    <row r="41" spans="14:16" x14ac:dyDescent="0.25">
      <c r="N41">
        <v>17.17224827446379</v>
      </c>
      <c r="O41" s="6">
        <f t="shared" si="0"/>
        <v>276435.42034342024</v>
      </c>
      <c r="P41">
        <f t="shared" si="1"/>
        <v>1</v>
      </c>
    </row>
    <row r="42" spans="14:16" x14ac:dyDescent="0.25">
      <c r="N42">
        <v>13.69870316488463</v>
      </c>
      <c r="O42" s="6">
        <f t="shared" si="0"/>
        <v>346530.44254302222</v>
      </c>
      <c r="P42">
        <f t="shared" si="1"/>
        <v>1</v>
      </c>
    </row>
    <row r="43" spans="14:16" x14ac:dyDescent="0.25">
      <c r="N43">
        <v>13.479766424638512</v>
      </c>
      <c r="O43" s="6">
        <f t="shared" si="0"/>
        <v>352158.74818990205</v>
      </c>
      <c r="P43">
        <f t="shared" si="1"/>
        <v>1</v>
      </c>
    </row>
    <row r="44" spans="14:16" x14ac:dyDescent="0.25">
      <c r="N44">
        <v>12.239679792263512</v>
      </c>
      <c r="O44" s="6">
        <f t="shared" si="0"/>
        <v>387838.387160543</v>
      </c>
      <c r="P44">
        <f t="shared" si="1"/>
        <v>1</v>
      </c>
    </row>
    <row r="45" spans="14:16" x14ac:dyDescent="0.25">
      <c r="N45">
        <v>13.571641466697413</v>
      </c>
      <c r="O45" s="6">
        <f t="shared" si="0"/>
        <v>349774.76244427578</v>
      </c>
      <c r="P45">
        <f t="shared" si="1"/>
        <v>1</v>
      </c>
    </row>
    <row r="46" spans="14:16" x14ac:dyDescent="0.25">
      <c r="N46">
        <v>12.828735765773779</v>
      </c>
      <c r="O46" s="6">
        <f t="shared" si="0"/>
        <v>370030.04478880146</v>
      </c>
      <c r="P46">
        <f t="shared" si="1"/>
        <v>1</v>
      </c>
    </row>
    <row r="47" spans="14:16" x14ac:dyDescent="0.25">
      <c r="N47">
        <v>21.967786976300317</v>
      </c>
      <c r="O47" s="6">
        <f t="shared" si="0"/>
        <v>216089.93546387868</v>
      </c>
      <c r="P47">
        <f t="shared" si="1"/>
        <v>1</v>
      </c>
    </row>
    <row r="48" spans="14:16" x14ac:dyDescent="0.25">
      <c r="N48">
        <v>14.510141281574167</v>
      </c>
      <c r="O48" s="6">
        <f t="shared" si="0"/>
        <v>327151.7194681635</v>
      </c>
      <c r="P48">
        <f t="shared" si="1"/>
        <v>1</v>
      </c>
    </row>
    <row r="49" spans="14:16" x14ac:dyDescent="0.25">
      <c r="N49">
        <v>30.484900453037024</v>
      </c>
      <c r="O49" s="6">
        <f t="shared" si="0"/>
        <v>155717.01397896657</v>
      </c>
      <c r="P49">
        <f t="shared" si="1"/>
        <v>1</v>
      </c>
    </row>
    <row r="50" spans="14:16" x14ac:dyDescent="0.25">
      <c r="N50">
        <v>12.849856202030596</v>
      </c>
      <c r="O50" s="6">
        <f t="shared" si="0"/>
        <v>369421.85152568662</v>
      </c>
      <c r="P50">
        <f t="shared" si="1"/>
        <v>1</v>
      </c>
    </row>
    <row r="51" spans="14:16" x14ac:dyDescent="0.25">
      <c r="N51">
        <v>28.156536729552965</v>
      </c>
      <c r="O51" s="6">
        <f t="shared" si="0"/>
        <v>168593.80525341825</v>
      </c>
      <c r="P51">
        <f t="shared" si="1"/>
        <v>1</v>
      </c>
    </row>
    <row r="52" spans="14:16" x14ac:dyDescent="0.25">
      <c r="N52">
        <v>21.149694444076907</v>
      </c>
      <c r="O52" s="6">
        <f t="shared" si="0"/>
        <v>224448.5225327877</v>
      </c>
      <c r="P52">
        <f t="shared" si="1"/>
        <v>1</v>
      </c>
    </row>
    <row r="53" spans="14:16" x14ac:dyDescent="0.25">
      <c r="N53">
        <v>15.798657493529998</v>
      </c>
      <c r="O53" s="6">
        <f t="shared" si="0"/>
        <v>300469.68686655874</v>
      </c>
      <c r="P53">
        <f t="shared" si="1"/>
        <v>1</v>
      </c>
    </row>
    <row r="54" spans="14:16" x14ac:dyDescent="0.25">
      <c r="N54">
        <v>62.476639950452615</v>
      </c>
      <c r="O54" s="6">
        <f t="shared" si="0"/>
        <v>75980.681319571828</v>
      </c>
      <c r="P5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Margin Data</vt:lpstr>
      <vt:lpstr>Proportions Optimizer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Hyer</dc:creator>
  <cp:lastModifiedBy>Stephen Hyer</cp:lastModifiedBy>
  <dcterms:created xsi:type="dcterms:W3CDTF">2019-01-26T21:34:37Z</dcterms:created>
  <dcterms:modified xsi:type="dcterms:W3CDTF">2019-01-27T03:23:52Z</dcterms:modified>
</cp:coreProperties>
</file>