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OS\Documents\Github\Trabalho_AEPP\producao\"/>
    </mc:Choice>
  </mc:AlternateContent>
  <xr:revisionPtr revIDLastSave="0" documentId="8_{F1305687-8A3A-43BE-9FCD-2EAA8999D181}" xr6:coauthVersionLast="47" xr6:coauthVersionMax="47" xr10:uidLastSave="{00000000-0000-0000-0000-000000000000}"/>
  <bookViews>
    <workbookView xWindow="-110" yWindow="-110" windowWidth="19420" windowHeight="10300" xr2:uid="{481C046B-F477-42A4-BEC7-878A9949F48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4" i="1" l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<sst xmlns="http://schemas.openxmlformats.org/spreadsheetml/2006/main" count="7" uniqueCount="7">
  <si>
    <t>C:\Users\DVOS\OneDrive - PETROBRAS\Documentos\CEP 2022\Periodo IV\AEPP\Modelo de Simulacao\Tarefa 04\4B_Pituba_Base_P16R_Intervencao\Pituba_Base_P16R_Interv.sr3</t>
  </si>
  <si>
    <t>Time (day)</t>
  </si>
  <si>
    <t>Date</t>
  </si>
  <si>
    <t>Plataforma-PRO-Period Oil Production - Monthly SC (m3)</t>
  </si>
  <si>
    <t>Plataforma-PRO-Period Water Production - Monthly SC (m3)</t>
  </si>
  <si>
    <t>Plataforma-PRO-Period Gas Production - Monthly SC (m3)</t>
  </si>
  <si>
    <t>Plataforma-INJ-Period Water Production - Monthly SC (m3)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</si>
</sst>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7EE701-4541-4C70-9B61-FF79CD8FB508}" name="Tabela1" displayName="Tabela1" ref="A3:F364" totalsRowShown="0">
  <autoFilter ref="A3:F364" xr:uid="{477EE701-4541-4C70-9B61-FF79CD8FB508}"/>
  <tableColumns count="6">
    <tableColumn id="1" xr3:uid="{6B402373-0DA0-4300-B5C8-FAE444E774D4}" name="Time (day)"/>
    <tableColumn id="2" xr3:uid="{21E61606-B44B-4C60-9296-6897160C0137}" name="Date" dataDxfId="0"/>
    <tableColumn id="3" xr3:uid="{D5434518-6205-43B0-B452-686D1ECA55F1}" name="Plataforma-PRO-Period Oil Production - Monthly SC (m3)"/>
    <tableColumn id="4" xr3:uid="{668821FF-A53B-4464-91C1-3E2CF7552DC5}" name="Plataforma-PRO-Period Water Production - Monthly SC (m3)"/>
    <tableColumn id="5" xr3:uid="{F57C1EDC-B2C0-4FAD-8AFA-1487A16B7FC5}" name="Plataforma-PRO-Period Gas Production - Monthly SC (m3)"/>
    <tableColumn id="6" xr3:uid="{989960E4-D9C0-4376-AD15-1A6E97B6AF0A}" name="Plataforma-INJ-Period Water Production - Monthly SC (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CC4ED-88E9-4712-AE08-C64DA57150B4}">
  <dimension ref="A1:F364"/>
  <sheetViews>
    <sheetView tabSelected="1" workbookViewId="0"/>
  </sheetViews>
  <sheetFormatPr defaultRowHeight="14.5" x14ac:dyDescent="0.35"/>
  <cols>
    <col min="1" max="1" width="11.6328125" customWidth="1"/>
    <col min="2" max="2" width="18.81640625" bestFit="1" customWidth="1"/>
    <col min="3" max="6" width="46.7265625" customWidth="1"/>
  </cols>
  <sheetData>
    <row r="1" spans="1:6" x14ac:dyDescent="0.35">
      <c r="A1" t="s">
        <v>0</v>
      </c>
    </row>
    <row r="3" spans="1:6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35">
      <c r="A4">
        <v>0</v>
      </c>
      <c r="B4" s="1">
        <f>DATE(2024,1,1) + TIME(0,0,0)</f>
        <v>45292</v>
      </c>
      <c r="C4">
        <v>0</v>
      </c>
      <c r="D4">
        <v>0</v>
      </c>
      <c r="E4">
        <v>0</v>
      </c>
      <c r="F4">
        <v>0</v>
      </c>
    </row>
    <row r="5" spans="1:6" x14ac:dyDescent="0.35">
      <c r="A5">
        <v>31</v>
      </c>
      <c r="B5" s="1">
        <f>DATE(2024,2,1) + TIME(0,0,0)</f>
        <v>45323</v>
      </c>
      <c r="C5">
        <v>0</v>
      </c>
      <c r="D5">
        <v>0</v>
      </c>
      <c r="E5">
        <v>0</v>
      </c>
      <c r="F5">
        <v>0</v>
      </c>
    </row>
    <row r="6" spans="1:6" x14ac:dyDescent="0.35">
      <c r="A6">
        <v>60</v>
      </c>
      <c r="B6" s="1">
        <f>DATE(2024,3,1) + TIME(0,0,0)</f>
        <v>45352</v>
      </c>
      <c r="C6">
        <v>0</v>
      </c>
      <c r="D6">
        <v>0</v>
      </c>
      <c r="E6">
        <v>0</v>
      </c>
      <c r="F6">
        <v>0</v>
      </c>
    </row>
    <row r="7" spans="1:6" x14ac:dyDescent="0.35">
      <c r="A7">
        <v>91</v>
      </c>
      <c r="B7" s="1">
        <f>DATE(2024,4,1) + TIME(0,0,0)</f>
        <v>45383</v>
      </c>
      <c r="C7">
        <v>0</v>
      </c>
      <c r="D7">
        <v>0</v>
      </c>
      <c r="E7">
        <v>0</v>
      </c>
      <c r="F7">
        <v>0</v>
      </c>
    </row>
    <row r="8" spans="1:6" x14ac:dyDescent="0.35">
      <c r="A8">
        <v>121</v>
      </c>
      <c r="B8" s="1">
        <f>DATE(2024,5,1) + TIME(0,0,0)</f>
        <v>45413</v>
      </c>
      <c r="C8">
        <v>0</v>
      </c>
      <c r="D8">
        <v>0</v>
      </c>
      <c r="E8">
        <v>0</v>
      </c>
      <c r="F8">
        <v>0</v>
      </c>
    </row>
    <row r="9" spans="1:6" x14ac:dyDescent="0.35">
      <c r="A9">
        <v>152</v>
      </c>
      <c r="B9" s="1">
        <f>DATE(2024,6,1) + TIME(0,0,0)</f>
        <v>45444</v>
      </c>
      <c r="C9">
        <v>0</v>
      </c>
      <c r="D9">
        <v>0</v>
      </c>
      <c r="E9">
        <v>0</v>
      </c>
      <c r="F9">
        <v>0</v>
      </c>
    </row>
    <row r="10" spans="1:6" x14ac:dyDescent="0.35">
      <c r="A10">
        <v>182</v>
      </c>
      <c r="B10" s="1">
        <f>DATE(2024,7,1) + TIME(0,0,0)</f>
        <v>45474</v>
      </c>
      <c r="C10">
        <v>0</v>
      </c>
      <c r="D10">
        <v>0</v>
      </c>
      <c r="E10">
        <v>0</v>
      </c>
      <c r="F10">
        <v>0</v>
      </c>
    </row>
    <row r="11" spans="1:6" x14ac:dyDescent="0.35">
      <c r="A11">
        <v>213</v>
      </c>
      <c r="B11" s="1">
        <f>DATE(2024,8,1) + TIME(0,0,0)</f>
        <v>45505</v>
      </c>
      <c r="C11">
        <v>0</v>
      </c>
      <c r="D11">
        <v>0</v>
      </c>
      <c r="E11">
        <v>0</v>
      </c>
      <c r="F11">
        <v>0</v>
      </c>
    </row>
    <row r="12" spans="1:6" x14ac:dyDescent="0.35">
      <c r="A12">
        <v>244</v>
      </c>
      <c r="B12" s="1">
        <f>DATE(2024,9,1) + TIME(0,0,0)</f>
        <v>45536</v>
      </c>
      <c r="C12">
        <v>0</v>
      </c>
      <c r="D12">
        <v>0</v>
      </c>
      <c r="E12">
        <v>0</v>
      </c>
      <c r="F12">
        <v>0</v>
      </c>
    </row>
    <row r="13" spans="1:6" x14ac:dyDescent="0.35">
      <c r="A13">
        <v>274</v>
      </c>
      <c r="B13" s="1">
        <f>DATE(2024,10,1) + TIME(0,0,0)</f>
        <v>45566</v>
      </c>
      <c r="C13">
        <v>0</v>
      </c>
      <c r="D13">
        <v>0</v>
      </c>
      <c r="E13">
        <v>0</v>
      </c>
      <c r="F13">
        <v>0</v>
      </c>
    </row>
    <row r="14" spans="1:6" x14ac:dyDescent="0.35">
      <c r="A14">
        <v>305</v>
      </c>
      <c r="B14" s="1">
        <f>DATE(2024,11,1) + TIME(0,0,0)</f>
        <v>45597</v>
      </c>
      <c r="C14">
        <v>0</v>
      </c>
      <c r="D14">
        <v>0</v>
      </c>
      <c r="E14">
        <v>0</v>
      </c>
      <c r="F14">
        <v>0</v>
      </c>
    </row>
    <row r="15" spans="1:6" x14ac:dyDescent="0.35">
      <c r="A15">
        <v>335</v>
      </c>
      <c r="B15" s="1">
        <f>DATE(2024,12,1) + TIME(0,0,0)</f>
        <v>45627</v>
      </c>
      <c r="C15">
        <v>0</v>
      </c>
      <c r="D15">
        <v>0</v>
      </c>
      <c r="E15">
        <v>0</v>
      </c>
      <c r="F15">
        <v>0</v>
      </c>
    </row>
    <row r="16" spans="1:6" x14ac:dyDescent="0.35">
      <c r="A16">
        <v>366</v>
      </c>
      <c r="B16" s="1">
        <f>DATE(2025,1,1) + TIME(0,0,0)</f>
        <v>45658</v>
      </c>
      <c r="C16">
        <v>0</v>
      </c>
      <c r="D16">
        <v>0</v>
      </c>
      <c r="E16">
        <v>0</v>
      </c>
      <c r="F16">
        <v>0</v>
      </c>
    </row>
    <row r="17" spans="1:6" x14ac:dyDescent="0.35">
      <c r="A17">
        <v>397</v>
      </c>
      <c r="B17" s="1">
        <f>DATE(2025,2,1) + TIME(0,0,0)</f>
        <v>45689</v>
      </c>
      <c r="C17">
        <v>0</v>
      </c>
      <c r="D17">
        <v>0</v>
      </c>
      <c r="E17">
        <v>0</v>
      </c>
      <c r="F17">
        <v>0</v>
      </c>
    </row>
    <row r="18" spans="1:6" x14ac:dyDescent="0.35">
      <c r="A18">
        <v>425</v>
      </c>
      <c r="B18" s="1">
        <f>DATE(2025,3,1) + TIME(0,0,0)</f>
        <v>45717</v>
      </c>
      <c r="C18">
        <v>0</v>
      </c>
      <c r="D18">
        <v>0</v>
      </c>
      <c r="E18">
        <v>0</v>
      </c>
      <c r="F18">
        <v>0</v>
      </c>
    </row>
    <row r="19" spans="1:6" x14ac:dyDescent="0.35">
      <c r="A19">
        <v>456</v>
      </c>
      <c r="B19" s="1">
        <f>DATE(2025,4,1) + TIME(0,0,0)</f>
        <v>45748</v>
      </c>
      <c r="C19">
        <v>0</v>
      </c>
      <c r="D19">
        <v>0</v>
      </c>
      <c r="E19">
        <v>0</v>
      </c>
      <c r="F19">
        <v>0</v>
      </c>
    </row>
    <row r="20" spans="1:6" x14ac:dyDescent="0.35">
      <c r="A20">
        <v>486</v>
      </c>
      <c r="B20" s="1">
        <f>DATE(2025,5,1) + TIME(0,0,0)</f>
        <v>45778</v>
      </c>
      <c r="C20">
        <v>0</v>
      </c>
      <c r="D20">
        <v>0</v>
      </c>
      <c r="E20">
        <v>0</v>
      </c>
      <c r="F20">
        <v>0</v>
      </c>
    </row>
    <row r="21" spans="1:6" x14ac:dyDescent="0.35">
      <c r="A21">
        <v>517</v>
      </c>
      <c r="B21" s="1">
        <f>DATE(2025,6,1) + TIME(0,0,0)</f>
        <v>45809</v>
      </c>
      <c r="C21">
        <v>0</v>
      </c>
      <c r="D21">
        <v>0</v>
      </c>
      <c r="E21">
        <v>0</v>
      </c>
      <c r="F21">
        <v>0</v>
      </c>
    </row>
    <row r="22" spans="1:6" x14ac:dyDescent="0.35">
      <c r="A22">
        <v>547</v>
      </c>
      <c r="B22" s="1">
        <f>DATE(2025,7,1) + TIME(0,0,0)</f>
        <v>45839</v>
      </c>
      <c r="C22">
        <v>0</v>
      </c>
      <c r="D22">
        <v>0</v>
      </c>
      <c r="E22">
        <v>0</v>
      </c>
      <c r="F22">
        <v>0</v>
      </c>
    </row>
    <row r="23" spans="1:6" x14ac:dyDescent="0.35">
      <c r="A23">
        <v>578</v>
      </c>
      <c r="B23" s="1">
        <f>DATE(2025,8,1) + TIME(0,0,0)</f>
        <v>45870</v>
      </c>
      <c r="C23">
        <v>0</v>
      </c>
      <c r="D23">
        <v>0</v>
      </c>
      <c r="E23">
        <v>0</v>
      </c>
      <c r="F23">
        <v>0</v>
      </c>
    </row>
    <row r="24" spans="1:6" x14ac:dyDescent="0.35">
      <c r="A24">
        <v>609</v>
      </c>
      <c r="B24" s="1">
        <f>DATE(2025,9,1) + TIME(0,0,0)</f>
        <v>45901</v>
      </c>
      <c r="C24">
        <v>0</v>
      </c>
      <c r="D24">
        <v>0</v>
      </c>
      <c r="E24">
        <v>0</v>
      </c>
      <c r="F24">
        <v>0</v>
      </c>
    </row>
    <row r="25" spans="1:6" x14ac:dyDescent="0.35">
      <c r="A25">
        <v>639</v>
      </c>
      <c r="B25" s="1">
        <f>DATE(2025,10,1) + TIME(0,0,0)</f>
        <v>45931</v>
      </c>
      <c r="C25">
        <v>0</v>
      </c>
      <c r="D25">
        <v>0</v>
      </c>
      <c r="E25">
        <v>0</v>
      </c>
      <c r="F25">
        <v>0</v>
      </c>
    </row>
    <row r="26" spans="1:6" x14ac:dyDescent="0.35">
      <c r="A26">
        <v>670</v>
      </c>
      <c r="B26" s="1">
        <f>DATE(2025,11,1) + TIME(0,0,0)</f>
        <v>45962</v>
      </c>
      <c r="C26">
        <v>0</v>
      </c>
      <c r="D26">
        <v>0</v>
      </c>
      <c r="E26">
        <v>0</v>
      </c>
      <c r="F26">
        <v>0</v>
      </c>
    </row>
    <row r="27" spans="1:6" x14ac:dyDescent="0.35">
      <c r="A27">
        <v>700</v>
      </c>
      <c r="B27" s="1">
        <f>DATE(2025,12,1) + TIME(0,0,0)</f>
        <v>45992</v>
      </c>
      <c r="C27">
        <v>0</v>
      </c>
      <c r="D27">
        <v>0</v>
      </c>
      <c r="E27">
        <v>0</v>
      </c>
      <c r="F27">
        <v>0</v>
      </c>
    </row>
    <row r="28" spans="1:6" x14ac:dyDescent="0.35">
      <c r="A28">
        <v>731</v>
      </c>
      <c r="B28" s="1">
        <f>DATE(2026,1,1) + TIME(0,0,0)</f>
        <v>46023</v>
      </c>
      <c r="C28">
        <v>0</v>
      </c>
      <c r="D28">
        <v>0</v>
      </c>
      <c r="E28">
        <v>0</v>
      </c>
      <c r="F28">
        <v>0</v>
      </c>
    </row>
    <row r="29" spans="1:6" x14ac:dyDescent="0.35">
      <c r="A29">
        <v>762</v>
      </c>
      <c r="B29" s="1">
        <f>DATE(2026,2,1) + TIME(0,0,0)</f>
        <v>46054</v>
      </c>
      <c r="C29">
        <v>0</v>
      </c>
      <c r="D29">
        <v>0</v>
      </c>
      <c r="E29">
        <v>0</v>
      </c>
      <c r="F29">
        <v>0</v>
      </c>
    </row>
    <row r="30" spans="1:6" x14ac:dyDescent="0.35">
      <c r="A30">
        <v>790</v>
      </c>
      <c r="B30" s="1">
        <f>DATE(2026,3,1) + TIME(0,0,0)</f>
        <v>46082</v>
      </c>
      <c r="C30">
        <v>0</v>
      </c>
      <c r="D30">
        <v>0</v>
      </c>
      <c r="E30">
        <v>0</v>
      </c>
      <c r="F30">
        <v>0</v>
      </c>
    </row>
    <row r="31" spans="1:6" x14ac:dyDescent="0.35">
      <c r="A31">
        <v>821</v>
      </c>
      <c r="B31" s="1">
        <f>DATE(2026,4,1) + TIME(0,0,0)</f>
        <v>46113</v>
      </c>
      <c r="C31">
        <v>0</v>
      </c>
      <c r="D31">
        <v>0</v>
      </c>
      <c r="E31">
        <v>0</v>
      </c>
      <c r="F31">
        <v>0</v>
      </c>
    </row>
    <row r="32" spans="1:6" x14ac:dyDescent="0.35">
      <c r="A32">
        <v>851</v>
      </c>
      <c r="B32" s="1">
        <f>DATE(2026,5,1) + TIME(0,0,0)</f>
        <v>46143</v>
      </c>
      <c r="C32">
        <v>0</v>
      </c>
      <c r="D32">
        <v>0</v>
      </c>
      <c r="E32">
        <v>0</v>
      </c>
      <c r="F32">
        <v>0</v>
      </c>
    </row>
    <row r="33" spans="1:6" x14ac:dyDescent="0.35">
      <c r="A33">
        <v>882</v>
      </c>
      <c r="B33" s="1">
        <f>DATE(2026,6,1) + TIME(0,0,0)</f>
        <v>46174</v>
      </c>
      <c r="C33">
        <v>0</v>
      </c>
      <c r="D33">
        <v>0</v>
      </c>
      <c r="E33">
        <v>0</v>
      </c>
      <c r="F33">
        <v>0</v>
      </c>
    </row>
    <row r="34" spans="1:6" x14ac:dyDescent="0.35">
      <c r="A34">
        <v>912</v>
      </c>
      <c r="B34" s="1">
        <f>DATE(2026,7,1) + TIME(0,0,0)</f>
        <v>46204</v>
      </c>
      <c r="C34">
        <v>0</v>
      </c>
      <c r="D34">
        <v>0</v>
      </c>
      <c r="E34">
        <v>0</v>
      </c>
      <c r="F34">
        <v>0</v>
      </c>
    </row>
    <row r="35" spans="1:6" x14ac:dyDescent="0.35">
      <c r="A35">
        <v>943</v>
      </c>
      <c r="B35" s="1">
        <f>DATE(2026,8,1) + TIME(0,0,0)</f>
        <v>46235</v>
      </c>
      <c r="C35">
        <v>0</v>
      </c>
      <c r="D35">
        <v>0</v>
      </c>
      <c r="E35">
        <v>0</v>
      </c>
      <c r="F35">
        <v>0</v>
      </c>
    </row>
    <row r="36" spans="1:6" x14ac:dyDescent="0.35">
      <c r="A36">
        <v>974</v>
      </c>
      <c r="B36" s="1">
        <f>DATE(2026,9,1) + TIME(0,0,0)</f>
        <v>46266</v>
      </c>
      <c r="C36">
        <v>0</v>
      </c>
      <c r="D36">
        <v>0</v>
      </c>
      <c r="E36">
        <v>0</v>
      </c>
      <c r="F36">
        <v>0</v>
      </c>
    </row>
    <row r="37" spans="1:6" x14ac:dyDescent="0.35">
      <c r="A37">
        <v>1004</v>
      </c>
      <c r="B37" s="1">
        <f>DATE(2026,10,1) + TIME(0,0,0)</f>
        <v>46296</v>
      </c>
      <c r="C37">
        <v>0</v>
      </c>
      <c r="D37">
        <v>0</v>
      </c>
      <c r="E37">
        <v>0</v>
      </c>
      <c r="F37">
        <v>0</v>
      </c>
    </row>
    <row r="38" spans="1:6" x14ac:dyDescent="0.35">
      <c r="A38">
        <v>1035</v>
      </c>
      <c r="B38" s="1">
        <f>DATE(2026,11,1) + TIME(0,0,0)</f>
        <v>46327</v>
      </c>
      <c r="C38">
        <v>0</v>
      </c>
      <c r="D38">
        <v>0</v>
      </c>
      <c r="E38">
        <v>0</v>
      </c>
      <c r="F38">
        <v>0</v>
      </c>
    </row>
    <row r="39" spans="1:6" x14ac:dyDescent="0.35">
      <c r="A39">
        <v>1065</v>
      </c>
      <c r="B39" s="1">
        <f>DATE(2026,12,1) + TIME(0,0,0)</f>
        <v>46357</v>
      </c>
      <c r="C39">
        <v>0</v>
      </c>
      <c r="D39">
        <v>0</v>
      </c>
      <c r="E39">
        <v>0</v>
      </c>
      <c r="F39">
        <v>0</v>
      </c>
    </row>
    <row r="40" spans="1:6" x14ac:dyDescent="0.35">
      <c r="A40">
        <v>1096</v>
      </c>
      <c r="B40" s="1">
        <f>DATE(2027,1,1) + TIME(0,0,0)</f>
        <v>46388</v>
      </c>
      <c r="C40">
        <v>0</v>
      </c>
      <c r="D40">
        <v>0</v>
      </c>
      <c r="E40">
        <v>0</v>
      </c>
      <c r="F40">
        <v>0</v>
      </c>
    </row>
    <row r="41" spans="1:6" x14ac:dyDescent="0.35">
      <c r="A41">
        <v>1127</v>
      </c>
      <c r="B41" s="1">
        <f>DATE(2027,2,1) + TIME(0,0,0)</f>
        <v>46419</v>
      </c>
      <c r="C41">
        <v>0</v>
      </c>
      <c r="D41">
        <v>0</v>
      </c>
      <c r="E41">
        <v>0</v>
      </c>
      <c r="F41">
        <v>0</v>
      </c>
    </row>
    <row r="42" spans="1:6" x14ac:dyDescent="0.35">
      <c r="A42">
        <v>1155</v>
      </c>
      <c r="B42" s="1">
        <f>DATE(2027,3,1) + TIME(0,0,0)</f>
        <v>46447</v>
      </c>
      <c r="C42">
        <v>0</v>
      </c>
      <c r="D42">
        <v>0</v>
      </c>
      <c r="E42">
        <v>0</v>
      </c>
      <c r="F42">
        <v>0</v>
      </c>
    </row>
    <row r="43" spans="1:6" x14ac:dyDescent="0.35">
      <c r="A43">
        <v>1186</v>
      </c>
      <c r="B43" s="1">
        <f>DATE(2027,4,1) + TIME(0,0,0)</f>
        <v>46478</v>
      </c>
      <c r="C43">
        <v>0</v>
      </c>
      <c r="D43">
        <v>0</v>
      </c>
      <c r="E43">
        <v>0</v>
      </c>
      <c r="F43">
        <v>0</v>
      </c>
    </row>
    <row r="44" spans="1:6" x14ac:dyDescent="0.35">
      <c r="A44">
        <v>1216</v>
      </c>
      <c r="B44" s="1">
        <f>DATE(2027,5,1) + TIME(0,0,0)</f>
        <v>46508</v>
      </c>
      <c r="C44">
        <v>0</v>
      </c>
      <c r="D44">
        <v>0</v>
      </c>
      <c r="E44">
        <v>0</v>
      </c>
      <c r="F44">
        <v>0</v>
      </c>
    </row>
    <row r="45" spans="1:6" x14ac:dyDescent="0.35">
      <c r="A45">
        <v>1247</v>
      </c>
      <c r="B45" s="1">
        <f>DATE(2027,6,1) + TIME(0,0,0)</f>
        <v>46539</v>
      </c>
      <c r="C45">
        <v>0</v>
      </c>
      <c r="D45">
        <v>0</v>
      </c>
      <c r="E45">
        <v>0</v>
      </c>
      <c r="F45">
        <v>0</v>
      </c>
    </row>
    <row r="46" spans="1:6" x14ac:dyDescent="0.35">
      <c r="A46">
        <v>1277</v>
      </c>
      <c r="B46" s="1">
        <f>DATE(2027,7,1) + TIME(0,0,0)</f>
        <v>46569</v>
      </c>
      <c r="C46">
        <v>0</v>
      </c>
      <c r="D46">
        <v>0</v>
      </c>
      <c r="E46">
        <v>0</v>
      </c>
      <c r="F46">
        <v>0</v>
      </c>
    </row>
    <row r="47" spans="1:6" x14ac:dyDescent="0.35">
      <c r="A47">
        <v>1308</v>
      </c>
      <c r="B47" s="1">
        <f>DATE(2027,8,1) + TIME(0,0,0)</f>
        <v>46600</v>
      </c>
      <c r="C47">
        <v>0</v>
      </c>
      <c r="D47">
        <v>0</v>
      </c>
      <c r="E47">
        <v>0</v>
      </c>
      <c r="F47">
        <v>0</v>
      </c>
    </row>
    <row r="48" spans="1:6" x14ac:dyDescent="0.35">
      <c r="A48">
        <v>1339</v>
      </c>
      <c r="B48" s="1">
        <f>DATE(2027,9,1) + TIME(0,0,0)</f>
        <v>46631</v>
      </c>
      <c r="C48">
        <v>0</v>
      </c>
      <c r="D48">
        <v>0</v>
      </c>
      <c r="E48">
        <v>0</v>
      </c>
      <c r="F48">
        <v>0</v>
      </c>
    </row>
    <row r="49" spans="1:6" x14ac:dyDescent="0.35">
      <c r="A49">
        <v>1369</v>
      </c>
      <c r="B49" s="1">
        <f>DATE(2027,10,1) + TIME(0,0,0)</f>
        <v>46661</v>
      </c>
      <c r="C49">
        <v>0</v>
      </c>
      <c r="D49">
        <v>0</v>
      </c>
      <c r="E49">
        <v>0</v>
      </c>
      <c r="F49">
        <v>0</v>
      </c>
    </row>
    <row r="50" spans="1:6" x14ac:dyDescent="0.35">
      <c r="A50">
        <v>1400</v>
      </c>
      <c r="B50" s="1">
        <f>DATE(2027,11,1) + TIME(0,0,0)</f>
        <v>46692</v>
      </c>
      <c r="C50">
        <v>0</v>
      </c>
      <c r="D50">
        <v>0</v>
      </c>
      <c r="E50">
        <v>0</v>
      </c>
      <c r="F50">
        <v>0</v>
      </c>
    </row>
    <row r="51" spans="1:6" x14ac:dyDescent="0.35">
      <c r="A51">
        <v>1430</v>
      </c>
      <c r="B51" s="1">
        <f>DATE(2027,12,1) + TIME(0,0,0)</f>
        <v>46722</v>
      </c>
      <c r="C51">
        <v>0</v>
      </c>
      <c r="D51">
        <v>0</v>
      </c>
      <c r="E51">
        <v>0</v>
      </c>
      <c r="F51">
        <v>0</v>
      </c>
    </row>
    <row r="52" spans="1:6" x14ac:dyDescent="0.35">
      <c r="A52">
        <v>1461</v>
      </c>
      <c r="B52" s="1">
        <f>DATE(2028,1,1) + TIME(0,0,0)</f>
        <v>46753</v>
      </c>
      <c r="C52">
        <v>0</v>
      </c>
      <c r="D52">
        <v>0</v>
      </c>
      <c r="E52">
        <v>0</v>
      </c>
      <c r="F52">
        <v>0</v>
      </c>
    </row>
    <row r="53" spans="1:6" x14ac:dyDescent="0.35">
      <c r="A53">
        <v>1492</v>
      </c>
      <c r="B53" s="1">
        <f>DATE(2028,2,1) + TIME(0,0,0)</f>
        <v>46784</v>
      </c>
      <c r="C53">
        <v>58899.296875</v>
      </c>
      <c r="D53">
        <v>0.70455700159000001</v>
      </c>
      <c r="E53">
        <v>4620710</v>
      </c>
      <c r="F53">
        <v>0</v>
      </c>
    </row>
    <row r="54" spans="1:6" x14ac:dyDescent="0.35">
      <c r="A54">
        <v>1521</v>
      </c>
      <c r="B54" s="1">
        <f>DATE(2028,3,1) + TIME(0,0,0)</f>
        <v>46813</v>
      </c>
      <c r="C54">
        <v>55098.664062000003</v>
      </c>
      <c r="D54">
        <v>1.3346900939999999</v>
      </c>
      <c r="E54">
        <v>4322546.5</v>
      </c>
      <c r="F54">
        <v>0</v>
      </c>
    </row>
    <row r="55" spans="1:6" x14ac:dyDescent="0.35">
      <c r="A55">
        <v>1552</v>
      </c>
      <c r="B55" s="1">
        <f>DATE(2028,4,1) + TIME(0,0,0)</f>
        <v>46844</v>
      </c>
      <c r="C55">
        <v>58898.148437999997</v>
      </c>
      <c r="D55">
        <v>1.8499912024</v>
      </c>
      <c r="E55">
        <v>4620620</v>
      </c>
      <c r="F55">
        <v>7802.1733397999997</v>
      </c>
    </row>
    <row r="56" spans="1:6" x14ac:dyDescent="0.35">
      <c r="A56">
        <v>1582</v>
      </c>
      <c r="B56" s="1">
        <f>DATE(2028,5,1) + TIME(0,0,0)</f>
        <v>46874</v>
      </c>
      <c r="C56">
        <v>56997.632812000003</v>
      </c>
      <c r="D56">
        <v>2.3683545589000001</v>
      </c>
      <c r="E56">
        <v>4471522.5</v>
      </c>
      <c r="F56">
        <v>7510.0957030999998</v>
      </c>
    </row>
    <row r="57" spans="1:6" x14ac:dyDescent="0.35">
      <c r="A57">
        <v>1613</v>
      </c>
      <c r="B57" s="1">
        <f>DATE(2028,6,1) + TIME(0,0,0)</f>
        <v>46905</v>
      </c>
      <c r="C57">
        <v>117794.41406</v>
      </c>
      <c r="D57">
        <v>5.5834798812999997</v>
      </c>
      <c r="E57">
        <v>9228103</v>
      </c>
      <c r="F57">
        <v>8374.1054688000004</v>
      </c>
    </row>
    <row r="58" spans="1:6" x14ac:dyDescent="0.35">
      <c r="A58">
        <v>1643</v>
      </c>
      <c r="B58" s="1">
        <f>DATE(2028,7,1) + TIME(0,0,0)</f>
        <v>46935</v>
      </c>
      <c r="C58">
        <v>113990.32812000001</v>
      </c>
      <c r="D58">
        <v>9.6736450195000003</v>
      </c>
      <c r="E58">
        <v>8555629</v>
      </c>
      <c r="F58">
        <v>9153.8984375</v>
      </c>
    </row>
    <row r="59" spans="1:6" x14ac:dyDescent="0.35">
      <c r="A59">
        <v>1674</v>
      </c>
      <c r="B59" s="1">
        <f>DATE(2028,8,1) + TIME(0,0,0)</f>
        <v>46966</v>
      </c>
      <c r="C59">
        <v>103874.28906</v>
      </c>
      <c r="D59">
        <v>9.0526161193999997</v>
      </c>
      <c r="E59">
        <v>7765430</v>
      </c>
      <c r="F59">
        <v>10087.503906</v>
      </c>
    </row>
    <row r="60" spans="1:6" x14ac:dyDescent="0.35">
      <c r="A60">
        <v>1705</v>
      </c>
      <c r="B60" s="1">
        <f>DATE(2028,9,1) + TIME(0,0,0)</f>
        <v>46997</v>
      </c>
      <c r="C60">
        <v>93535.875</v>
      </c>
      <c r="D60">
        <v>8.9421319962000005</v>
      </c>
      <c r="E60">
        <v>6906489.5</v>
      </c>
      <c r="F60">
        <v>11104.779296999999</v>
      </c>
    </row>
    <row r="61" spans="1:6" x14ac:dyDescent="0.35">
      <c r="A61">
        <v>1735</v>
      </c>
      <c r="B61" s="1">
        <f>DATE(2028,10,1) + TIME(0,0,0)</f>
        <v>47027</v>
      </c>
      <c r="C61">
        <v>127724.49219</v>
      </c>
      <c r="D61">
        <v>8.3667144775000004</v>
      </c>
      <c r="E61">
        <v>10729224</v>
      </c>
      <c r="F61">
        <v>11198.963867</v>
      </c>
    </row>
    <row r="62" spans="1:6" x14ac:dyDescent="0.35">
      <c r="A62">
        <v>1766</v>
      </c>
      <c r="B62" s="1">
        <f>DATE(2028,11,1) + TIME(0,0,0)</f>
        <v>47058</v>
      </c>
      <c r="C62">
        <v>95696.710938000004</v>
      </c>
      <c r="D62">
        <v>7.3528199195999999</v>
      </c>
      <c r="E62">
        <v>7708916</v>
      </c>
      <c r="F62">
        <v>12402.578125</v>
      </c>
    </row>
    <row r="63" spans="1:6" x14ac:dyDescent="0.35">
      <c r="A63">
        <v>1796</v>
      </c>
      <c r="B63" s="1">
        <f>DATE(2028,12,1) + TIME(0,0,0)</f>
        <v>47088</v>
      </c>
      <c r="C63">
        <v>84674.710938000004</v>
      </c>
      <c r="D63">
        <v>6.6671352386000002</v>
      </c>
      <c r="E63">
        <v>6775827</v>
      </c>
      <c r="F63">
        <v>38063.074219000002</v>
      </c>
    </row>
    <row r="64" spans="1:6" x14ac:dyDescent="0.35">
      <c r="A64">
        <v>1827</v>
      </c>
      <c r="B64" s="1">
        <f>DATE(2029,1,1) + TIME(0,0,0)</f>
        <v>47119</v>
      </c>
      <c r="C64">
        <v>80303.46875</v>
      </c>
      <c r="D64">
        <v>6.3839044570999999</v>
      </c>
      <c r="E64">
        <v>6412799.5</v>
      </c>
      <c r="F64">
        <v>39871.902344000002</v>
      </c>
    </row>
    <row r="65" spans="1:6" x14ac:dyDescent="0.35">
      <c r="A65">
        <v>1858</v>
      </c>
      <c r="B65" s="1">
        <f>DATE(2029,2,1) + TIME(0,0,0)</f>
        <v>47150</v>
      </c>
      <c r="C65">
        <v>103666.89062000001</v>
      </c>
      <c r="D65">
        <v>9.3300428391000008</v>
      </c>
      <c r="E65">
        <v>8070637.5</v>
      </c>
      <c r="F65">
        <v>40311.792969000002</v>
      </c>
    </row>
    <row r="66" spans="1:6" x14ac:dyDescent="0.35">
      <c r="A66">
        <v>1886</v>
      </c>
      <c r="B66" s="1">
        <f>DATE(2029,3,1) + TIME(0,0,0)</f>
        <v>47178</v>
      </c>
      <c r="C66">
        <v>75835.101561999996</v>
      </c>
      <c r="D66">
        <v>6.5404138564999998</v>
      </c>
      <c r="E66">
        <v>5993021</v>
      </c>
      <c r="F66">
        <v>36857.917969000002</v>
      </c>
    </row>
    <row r="67" spans="1:6" x14ac:dyDescent="0.35">
      <c r="A67">
        <v>1917</v>
      </c>
      <c r="B67" s="1">
        <f>DATE(2029,4,1) + TIME(0,0,0)</f>
        <v>47209</v>
      </c>
      <c r="C67">
        <v>79688.890625</v>
      </c>
      <c r="D67">
        <v>6.7447896003999999</v>
      </c>
      <c r="E67">
        <v>6331007.5</v>
      </c>
      <c r="F67">
        <v>76445.664061999996</v>
      </c>
    </row>
    <row r="68" spans="1:6" x14ac:dyDescent="0.35">
      <c r="A68">
        <v>1947</v>
      </c>
      <c r="B68" s="1">
        <f>DATE(2029,5,1) + TIME(0,0,0)</f>
        <v>47239</v>
      </c>
      <c r="C68">
        <v>72369.601561999996</v>
      </c>
      <c r="D68">
        <v>5.9345340729</v>
      </c>
      <c r="E68">
        <v>5795645.5</v>
      </c>
      <c r="F68">
        <v>74397.4375</v>
      </c>
    </row>
    <row r="69" spans="1:6" x14ac:dyDescent="0.35">
      <c r="A69">
        <v>1978</v>
      </c>
      <c r="B69" s="1">
        <f>DATE(2029,6,1) + TIME(0,0,0)</f>
        <v>47270</v>
      </c>
      <c r="C69">
        <v>106104.14844</v>
      </c>
      <c r="D69">
        <v>6.2245774268999998</v>
      </c>
      <c r="E69">
        <v>9436145</v>
      </c>
      <c r="F69">
        <v>77151.039061999996</v>
      </c>
    </row>
    <row r="70" spans="1:6" x14ac:dyDescent="0.35">
      <c r="A70">
        <v>2008</v>
      </c>
      <c r="B70" s="1">
        <f>DATE(2029,7,1) + TIME(0,0,0)</f>
        <v>47300</v>
      </c>
      <c r="C70">
        <v>97168.3125</v>
      </c>
      <c r="D70">
        <v>5.6817350388000003</v>
      </c>
      <c r="E70">
        <v>8622697</v>
      </c>
      <c r="F70">
        <v>74965.414061999996</v>
      </c>
    </row>
    <row r="71" spans="1:6" x14ac:dyDescent="0.35">
      <c r="A71">
        <v>2039</v>
      </c>
      <c r="B71" s="1">
        <f>DATE(2029,8,1) + TIME(0,0,0)</f>
        <v>47331</v>
      </c>
      <c r="C71">
        <v>98169.875</v>
      </c>
      <c r="D71">
        <v>5.6840457916</v>
      </c>
      <c r="E71">
        <v>8717857</v>
      </c>
      <c r="F71">
        <v>113007.70312000001</v>
      </c>
    </row>
    <row r="72" spans="1:6" x14ac:dyDescent="0.35">
      <c r="A72">
        <v>2070</v>
      </c>
      <c r="B72" s="1">
        <f>DATE(2029,9,1) + TIME(0,0,0)</f>
        <v>47362</v>
      </c>
      <c r="C72">
        <v>95394.648438000004</v>
      </c>
      <c r="D72">
        <v>5.4405875206000003</v>
      </c>
      <c r="E72">
        <v>8480721</v>
      </c>
      <c r="F72">
        <v>113255.46094</v>
      </c>
    </row>
    <row r="73" spans="1:6" x14ac:dyDescent="0.35">
      <c r="A73">
        <v>2100</v>
      </c>
      <c r="B73" s="1">
        <f>DATE(2029,10,1) + TIME(0,0,0)</f>
        <v>47392</v>
      </c>
      <c r="C73">
        <v>140824.1875</v>
      </c>
      <c r="D73">
        <v>6.7199211120999998</v>
      </c>
      <c r="E73">
        <v>12917131</v>
      </c>
      <c r="F73">
        <v>106589.22656</v>
      </c>
    </row>
    <row r="74" spans="1:6" x14ac:dyDescent="0.35">
      <c r="A74">
        <v>2131</v>
      </c>
      <c r="B74" s="1">
        <f>DATE(2029,11,1) + TIME(0,0,0)</f>
        <v>47423</v>
      </c>
      <c r="C74">
        <v>120227.53906</v>
      </c>
      <c r="D74">
        <v>6.1869311332999999</v>
      </c>
      <c r="E74">
        <v>10922997</v>
      </c>
      <c r="F74">
        <v>99277.679688000004</v>
      </c>
    </row>
    <row r="75" spans="1:6" x14ac:dyDescent="0.35">
      <c r="A75">
        <v>2161</v>
      </c>
      <c r="B75" s="1">
        <f>DATE(2029,12,1) + TIME(0,0,0)</f>
        <v>47453</v>
      </c>
      <c r="C75">
        <v>113048.07812000001</v>
      </c>
      <c r="D75">
        <v>5.7961125374</v>
      </c>
      <c r="E75">
        <v>10253538</v>
      </c>
      <c r="F75">
        <v>162112.53125</v>
      </c>
    </row>
    <row r="76" spans="1:6" x14ac:dyDescent="0.35">
      <c r="A76">
        <v>2192</v>
      </c>
      <c r="B76" s="1">
        <f>DATE(2030,1,1) + TIME(0,0,0)</f>
        <v>47484</v>
      </c>
      <c r="C76">
        <v>114476.42969</v>
      </c>
      <c r="D76">
        <v>5.8069324492999996</v>
      </c>
      <c r="E76">
        <v>10381342</v>
      </c>
      <c r="F76">
        <v>164950.625</v>
      </c>
    </row>
    <row r="77" spans="1:6" x14ac:dyDescent="0.35">
      <c r="A77">
        <v>2223</v>
      </c>
      <c r="B77" s="1">
        <f>DATE(2030,2,1) + TIME(0,0,0)</f>
        <v>47515</v>
      </c>
      <c r="C77">
        <v>170161.71875</v>
      </c>
      <c r="D77">
        <v>6.3429489135999999</v>
      </c>
      <c r="E77">
        <v>16390998</v>
      </c>
      <c r="F77">
        <v>162888.79688000001</v>
      </c>
    </row>
    <row r="78" spans="1:6" x14ac:dyDescent="0.35">
      <c r="A78">
        <v>2251</v>
      </c>
      <c r="B78" s="1">
        <f>DATE(2030,3,1) + TIME(0,0,0)</f>
        <v>47543</v>
      </c>
      <c r="C78">
        <v>151236.04688000001</v>
      </c>
      <c r="D78">
        <v>5.8641510009999998</v>
      </c>
      <c r="E78">
        <v>14485967</v>
      </c>
      <c r="F78">
        <v>137066.8125</v>
      </c>
    </row>
    <row r="79" spans="1:6" x14ac:dyDescent="0.35">
      <c r="A79">
        <v>2282</v>
      </c>
      <c r="B79" s="1">
        <f>DATE(2030,4,1) + TIME(0,0,0)</f>
        <v>47574</v>
      </c>
      <c r="C79">
        <v>166273.96875</v>
      </c>
      <c r="D79">
        <v>6.5371880531000004</v>
      </c>
      <c r="E79">
        <v>15894580</v>
      </c>
      <c r="F79">
        <v>220055.78125</v>
      </c>
    </row>
    <row r="80" spans="1:6" x14ac:dyDescent="0.35">
      <c r="A80">
        <v>2312</v>
      </c>
      <c r="B80" s="1">
        <f>DATE(2030,5,1) + TIME(0,0,0)</f>
        <v>47604</v>
      </c>
      <c r="C80">
        <v>159746.92188000001</v>
      </c>
      <c r="D80">
        <v>6.3749508857999997</v>
      </c>
      <c r="E80">
        <v>15221150</v>
      </c>
      <c r="F80">
        <v>209708.23438000001</v>
      </c>
    </row>
    <row r="81" spans="1:6" x14ac:dyDescent="0.35">
      <c r="A81">
        <v>2343</v>
      </c>
      <c r="B81" s="1">
        <f>DATE(2030,6,1) + TIME(0,0,0)</f>
        <v>47635</v>
      </c>
      <c r="C81">
        <v>201628.21875</v>
      </c>
      <c r="D81">
        <v>7.0047836304000004</v>
      </c>
      <c r="E81">
        <v>19610386</v>
      </c>
      <c r="F81">
        <v>214659.26561999999</v>
      </c>
    </row>
    <row r="82" spans="1:6" x14ac:dyDescent="0.35">
      <c r="A82">
        <v>2373</v>
      </c>
      <c r="B82" s="1">
        <f>DATE(2030,7,1) + TIME(0,0,0)</f>
        <v>47665</v>
      </c>
      <c r="C82">
        <v>189372.59375</v>
      </c>
      <c r="D82">
        <v>6.8113894462999998</v>
      </c>
      <c r="E82">
        <v>18293862</v>
      </c>
      <c r="F82">
        <v>206117.0625</v>
      </c>
    </row>
    <row r="83" spans="1:6" x14ac:dyDescent="0.35">
      <c r="A83">
        <v>2404</v>
      </c>
      <c r="B83" s="1">
        <f>DATE(2030,8,1) + TIME(0,0,0)</f>
        <v>47696</v>
      </c>
      <c r="C83">
        <v>194373.1875</v>
      </c>
      <c r="D83">
        <v>7.0603995322999999</v>
      </c>
      <c r="E83">
        <v>18758974</v>
      </c>
      <c r="F83">
        <v>283056.9375</v>
      </c>
    </row>
    <row r="84" spans="1:6" x14ac:dyDescent="0.35">
      <c r="A84">
        <v>2435</v>
      </c>
      <c r="B84" s="1">
        <f>DATE(2030,9,1) + TIME(0,0,0)</f>
        <v>47727</v>
      </c>
      <c r="C84">
        <v>194272.10938000001</v>
      </c>
      <c r="D84">
        <v>7.0730156898000001</v>
      </c>
      <c r="E84">
        <v>18748016</v>
      </c>
      <c r="F84">
        <v>274791.90625</v>
      </c>
    </row>
    <row r="85" spans="1:6" x14ac:dyDescent="0.35">
      <c r="A85">
        <v>2465</v>
      </c>
      <c r="B85" s="1">
        <f>DATE(2030,10,1) + TIME(0,0,0)</f>
        <v>47757</v>
      </c>
      <c r="C85">
        <v>208336.84375</v>
      </c>
      <c r="D85">
        <v>7.7816867827999996</v>
      </c>
      <c r="E85">
        <v>19768890</v>
      </c>
      <c r="F85">
        <v>262093.39061999999</v>
      </c>
    </row>
    <row r="86" spans="1:6" x14ac:dyDescent="0.35">
      <c r="A86">
        <v>2496</v>
      </c>
      <c r="B86" s="1">
        <f>DATE(2030,11,1) + TIME(0,0,0)</f>
        <v>47788</v>
      </c>
      <c r="C86">
        <v>210154.875</v>
      </c>
      <c r="D86">
        <v>8.0093278884999997</v>
      </c>
      <c r="E86">
        <v>20059196</v>
      </c>
      <c r="F86">
        <v>268547.9375</v>
      </c>
    </row>
    <row r="87" spans="1:6" x14ac:dyDescent="0.35">
      <c r="A87">
        <v>2526</v>
      </c>
      <c r="B87" s="1">
        <f>DATE(2030,12,1) + TIME(0,0,0)</f>
        <v>47818</v>
      </c>
      <c r="C87">
        <v>201750.09375</v>
      </c>
      <c r="D87">
        <v>7.6878776550000003</v>
      </c>
      <c r="E87">
        <v>19284996</v>
      </c>
      <c r="F87">
        <v>277577.25</v>
      </c>
    </row>
    <row r="88" spans="1:6" x14ac:dyDescent="0.35">
      <c r="A88">
        <v>2557</v>
      </c>
      <c r="B88" s="1">
        <f>DATE(2031,1,1) + TIME(0,0,0)</f>
        <v>47849</v>
      </c>
      <c r="C88">
        <v>206902.45311999999</v>
      </c>
      <c r="D88">
        <v>7.8188991547000004</v>
      </c>
      <c r="E88">
        <v>19834186</v>
      </c>
      <c r="F88">
        <v>286463.125</v>
      </c>
    </row>
    <row r="89" spans="1:6" x14ac:dyDescent="0.35">
      <c r="A89">
        <v>2588</v>
      </c>
      <c r="B89" s="1">
        <f>DATE(2031,2,1) + TIME(0,0,0)</f>
        <v>47880</v>
      </c>
      <c r="C89">
        <v>231566.28125</v>
      </c>
      <c r="D89">
        <v>8.2604722976999998</v>
      </c>
      <c r="E89">
        <v>22404492</v>
      </c>
      <c r="F89">
        <v>287523</v>
      </c>
    </row>
    <row r="90" spans="1:6" x14ac:dyDescent="0.35">
      <c r="A90">
        <v>2616</v>
      </c>
      <c r="B90" s="1">
        <f>DATE(2031,3,1) + TIME(0,0,0)</f>
        <v>47908</v>
      </c>
      <c r="C90">
        <v>204033.76561999999</v>
      </c>
      <c r="D90">
        <v>7.3474364281</v>
      </c>
      <c r="E90">
        <v>19713650</v>
      </c>
      <c r="F90">
        <v>259335.03125</v>
      </c>
    </row>
    <row r="91" spans="1:6" x14ac:dyDescent="0.35">
      <c r="A91">
        <v>2647</v>
      </c>
      <c r="B91" s="1">
        <f>DATE(2031,4,1) + TIME(0,0,0)</f>
        <v>47939</v>
      </c>
      <c r="C91">
        <v>224624.07811999999</v>
      </c>
      <c r="D91">
        <v>8.084815979</v>
      </c>
      <c r="E91">
        <v>21703342</v>
      </c>
      <c r="F91">
        <v>322117.375</v>
      </c>
    </row>
    <row r="92" spans="1:6" x14ac:dyDescent="0.35">
      <c r="A92">
        <v>2677</v>
      </c>
      <c r="B92" s="1">
        <f>DATE(2031,5,1) + TIME(0,0,0)</f>
        <v>47969</v>
      </c>
      <c r="C92">
        <v>216717.89061999999</v>
      </c>
      <c r="D92">
        <v>7.7636618614000001</v>
      </c>
      <c r="E92">
        <v>20940160</v>
      </c>
      <c r="F92">
        <v>311376.75</v>
      </c>
    </row>
    <row r="93" spans="1:6" x14ac:dyDescent="0.35">
      <c r="A93">
        <v>2708</v>
      </c>
      <c r="B93" s="1">
        <f>DATE(2031,6,1) + TIME(0,0,0)</f>
        <v>48000</v>
      </c>
      <c r="C93">
        <v>255872.01561999999</v>
      </c>
      <c r="D93">
        <v>11.449861525999999</v>
      </c>
      <c r="E93">
        <v>24035410</v>
      </c>
      <c r="F93">
        <v>321631.1875</v>
      </c>
    </row>
    <row r="94" spans="1:6" x14ac:dyDescent="0.35">
      <c r="A94">
        <v>2738</v>
      </c>
      <c r="B94" s="1">
        <f>DATE(2031,7,1) + TIME(0,0,0)</f>
        <v>48030</v>
      </c>
      <c r="C94">
        <v>237742.32811999999</v>
      </c>
      <c r="D94">
        <v>10.040065765</v>
      </c>
      <c r="E94">
        <v>22550734</v>
      </c>
      <c r="F94">
        <v>311307.03125</v>
      </c>
    </row>
    <row r="95" spans="1:6" x14ac:dyDescent="0.35">
      <c r="A95">
        <v>2769</v>
      </c>
      <c r="B95" s="1">
        <f>DATE(2031,8,1) + TIME(0,0,0)</f>
        <v>48061</v>
      </c>
      <c r="C95">
        <v>244037.28125</v>
      </c>
      <c r="D95">
        <v>10.060013770999999</v>
      </c>
      <c r="E95">
        <v>23228798</v>
      </c>
      <c r="F95">
        <v>389369.625</v>
      </c>
    </row>
    <row r="96" spans="1:6" x14ac:dyDescent="0.35">
      <c r="A96">
        <v>2800</v>
      </c>
      <c r="B96" s="1">
        <f>DATE(2031,9,1) + TIME(0,0,0)</f>
        <v>48092</v>
      </c>
      <c r="C96">
        <v>246149.4375</v>
      </c>
      <c r="D96">
        <v>9.7158193587999993</v>
      </c>
      <c r="E96">
        <v>23564302</v>
      </c>
      <c r="F96">
        <v>387857.8125</v>
      </c>
    </row>
    <row r="97" spans="1:6" x14ac:dyDescent="0.35">
      <c r="A97">
        <v>2830</v>
      </c>
      <c r="B97" s="1">
        <f>DATE(2031,10,1) + TIME(0,0,0)</f>
        <v>48122</v>
      </c>
      <c r="C97">
        <v>292936.65625</v>
      </c>
      <c r="D97">
        <v>9.2363805771000003</v>
      </c>
      <c r="E97">
        <v>28793488</v>
      </c>
      <c r="F97">
        <v>375158.15625</v>
      </c>
    </row>
    <row r="98" spans="1:6" x14ac:dyDescent="0.35">
      <c r="A98">
        <v>2861</v>
      </c>
      <c r="B98" s="1">
        <f>DATE(2031,11,1) + TIME(0,0,0)</f>
        <v>48153</v>
      </c>
      <c r="C98">
        <v>303875.1875</v>
      </c>
      <c r="D98">
        <v>9.6287260056000008</v>
      </c>
      <c r="E98">
        <v>29803322</v>
      </c>
      <c r="F98">
        <v>386594.65625</v>
      </c>
    </row>
    <row r="99" spans="1:6" x14ac:dyDescent="0.35">
      <c r="A99">
        <v>2891</v>
      </c>
      <c r="B99" s="1">
        <f>DATE(2031,12,1) + TIME(0,0,0)</f>
        <v>48183</v>
      </c>
      <c r="C99">
        <v>287079.25</v>
      </c>
      <c r="D99">
        <v>9.0681343078999994</v>
      </c>
      <c r="E99">
        <v>28166698</v>
      </c>
      <c r="F99">
        <v>442386.75</v>
      </c>
    </row>
    <row r="100" spans="1:6" x14ac:dyDescent="0.35">
      <c r="A100">
        <v>2922</v>
      </c>
      <c r="B100" s="1">
        <f>DATE(2032,1,1) + TIME(0,0,0)</f>
        <v>48214</v>
      </c>
      <c r="C100">
        <v>293729.1875</v>
      </c>
      <c r="D100">
        <v>9.0355606079000008</v>
      </c>
      <c r="E100">
        <v>28875772</v>
      </c>
      <c r="F100">
        <v>455817.25</v>
      </c>
    </row>
    <row r="101" spans="1:6" x14ac:dyDescent="0.35">
      <c r="A101">
        <v>2953</v>
      </c>
      <c r="B101" s="1">
        <f>DATE(2032,2,1) + TIME(0,0,0)</f>
        <v>48245</v>
      </c>
      <c r="C101">
        <v>352601.09375</v>
      </c>
      <c r="D101">
        <v>8.8885631561</v>
      </c>
      <c r="E101">
        <v>34964048</v>
      </c>
      <c r="F101">
        <v>457078.9375</v>
      </c>
    </row>
    <row r="102" spans="1:6" x14ac:dyDescent="0.35">
      <c r="A102">
        <v>2982</v>
      </c>
      <c r="B102" s="1">
        <f>DATE(2032,3,1) + TIME(0,0,0)</f>
        <v>48274</v>
      </c>
      <c r="C102">
        <v>330849.125</v>
      </c>
      <c r="D102">
        <v>8.1297597884999995</v>
      </c>
      <c r="E102">
        <v>32876108</v>
      </c>
      <c r="F102">
        <v>431172.1875</v>
      </c>
    </row>
    <row r="103" spans="1:6" x14ac:dyDescent="0.35">
      <c r="A103">
        <v>3013</v>
      </c>
      <c r="B103" s="1">
        <f>DATE(2032,4,1) + TIME(0,0,0)</f>
        <v>48305</v>
      </c>
      <c r="C103">
        <v>354851.59375</v>
      </c>
      <c r="D103">
        <v>8.7195377349999994</v>
      </c>
      <c r="E103">
        <v>35302296</v>
      </c>
      <c r="F103">
        <v>532358.5</v>
      </c>
    </row>
    <row r="104" spans="1:6" x14ac:dyDescent="0.35">
      <c r="A104">
        <v>3043</v>
      </c>
      <c r="B104" s="1">
        <f>DATE(2032,5,1) + TIME(0,0,0)</f>
        <v>48335</v>
      </c>
      <c r="C104">
        <v>346847.5</v>
      </c>
      <c r="D104">
        <v>8.9791555405000008</v>
      </c>
      <c r="E104">
        <v>34531692</v>
      </c>
      <c r="F104">
        <v>514878.25</v>
      </c>
    </row>
    <row r="105" spans="1:6" x14ac:dyDescent="0.35">
      <c r="A105">
        <v>3074</v>
      </c>
      <c r="B105" s="1">
        <f>DATE(2032,6,1) + TIME(0,0,0)</f>
        <v>48366</v>
      </c>
      <c r="C105">
        <v>420207.65625</v>
      </c>
      <c r="D105">
        <v>9.8838567733999998</v>
      </c>
      <c r="E105">
        <v>42246020</v>
      </c>
      <c r="F105">
        <v>532145.4375</v>
      </c>
    </row>
    <row r="106" spans="1:6" x14ac:dyDescent="0.35">
      <c r="A106">
        <v>3104</v>
      </c>
      <c r="B106" s="1">
        <f>DATE(2032,7,1) + TIME(0,0,0)</f>
        <v>48396</v>
      </c>
      <c r="C106">
        <v>411311.09375</v>
      </c>
      <c r="D106">
        <v>10.620752335000001</v>
      </c>
      <c r="E106">
        <v>41056840</v>
      </c>
      <c r="F106">
        <v>514815.59375</v>
      </c>
    </row>
    <row r="107" spans="1:6" x14ac:dyDescent="0.35">
      <c r="A107">
        <v>3135</v>
      </c>
      <c r="B107" s="1">
        <f>DATE(2032,8,1) + TIME(0,0,0)</f>
        <v>48427</v>
      </c>
      <c r="C107">
        <v>425051.1875</v>
      </c>
      <c r="D107">
        <v>11.732515335</v>
      </c>
      <c r="E107">
        <v>42188168</v>
      </c>
      <c r="F107">
        <v>602600.25</v>
      </c>
    </row>
    <row r="108" spans="1:6" x14ac:dyDescent="0.35">
      <c r="A108">
        <v>3166</v>
      </c>
      <c r="B108" s="1">
        <f>DATE(2032,9,1) + TIME(0,0,0)</f>
        <v>48458</v>
      </c>
      <c r="C108">
        <v>416608.78125</v>
      </c>
      <c r="D108">
        <v>11.76687336</v>
      </c>
      <c r="E108">
        <v>41239456</v>
      </c>
      <c r="F108">
        <v>602285.6875</v>
      </c>
    </row>
    <row r="109" spans="1:6" x14ac:dyDescent="0.35">
      <c r="A109">
        <v>3196</v>
      </c>
      <c r="B109" s="1">
        <f>DATE(2032,10,1) + TIME(0,0,0)</f>
        <v>48488</v>
      </c>
      <c r="C109">
        <v>453974.90625</v>
      </c>
      <c r="D109">
        <v>11.957664490000001</v>
      </c>
      <c r="E109">
        <v>45315476</v>
      </c>
      <c r="F109">
        <v>574899</v>
      </c>
    </row>
    <row r="110" spans="1:6" x14ac:dyDescent="0.35">
      <c r="A110">
        <v>3227</v>
      </c>
      <c r="B110" s="1">
        <f>DATE(2032,11,1) + TIME(0,0,0)</f>
        <v>48519</v>
      </c>
      <c r="C110">
        <v>469869.03125</v>
      </c>
      <c r="D110">
        <v>12.880861282</v>
      </c>
      <c r="E110">
        <v>46709408</v>
      </c>
      <c r="F110">
        <v>585773.9375</v>
      </c>
    </row>
    <row r="111" spans="1:6" x14ac:dyDescent="0.35">
      <c r="A111">
        <v>3257</v>
      </c>
      <c r="B111" s="1">
        <f>DATE(2032,12,1) + TIME(0,0,0)</f>
        <v>48549</v>
      </c>
      <c r="C111">
        <v>454435.21875</v>
      </c>
      <c r="D111">
        <v>12.717151641999999</v>
      </c>
      <c r="E111">
        <v>45051188</v>
      </c>
      <c r="F111">
        <v>564198.5</v>
      </c>
    </row>
    <row r="112" spans="1:6" x14ac:dyDescent="0.35">
      <c r="A112">
        <v>3288</v>
      </c>
      <c r="B112" s="1">
        <f>DATE(2033,1,1) + TIME(0,0,0)</f>
        <v>48580</v>
      </c>
      <c r="C112">
        <v>469001.4375</v>
      </c>
      <c r="D112">
        <v>13.330282211</v>
      </c>
      <c r="E112">
        <v>46404144</v>
      </c>
      <c r="F112">
        <v>581085.5</v>
      </c>
    </row>
    <row r="113" spans="1:6" x14ac:dyDescent="0.35">
      <c r="A113">
        <v>3319</v>
      </c>
      <c r="B113" s="1">
        <f>DATE(2033,2,1) + TIME(0,0,0)</f>
        <v>48611</v>
      </c>
      <c r="C113">
        <v>468931.625</v>
      </c>
      <c r="D113">
        <v>13.469116210999999</v>
      </c>
      <c r="E113">
        <v>46379152</v>
      </c>
      <c r="F113">
        <v>568025.5625</v>
      </c>
    </row>
    <row r="114" spans="1:6" x14ac:dyDescent="0.35">
      <c r="A114">
        <v>3347</v>
      </c>
      <c r="B114" s="1">
        <f>DATE(2033,3,1) + TIME(0,0,0)</f>
        <v>48639</v>
      </c>
      <c r="C114">
        <v>423255.34375</v>
      </c>
      <c r="D114">
        <v>12.225762367</v>
      </c>
      <c r="E114">
        <v>41673388</v>
      </c>
      <c r="F114">
        <v>520951.59375</v>
      </c>
    </row>
    <row r="115" spans="1:6" x14ac:dyDescent="0.35">
      <c r="A115">
        <v>3378</v>
      </c>
      <c r="B115" s="1">
        <f>DATE(2033,4,1) + TIME(0,0,0)</f>
        <v>48670</v>
      </c>
      <c r="C115">
        <v>467815.15625</v>
      </c>
      <c r="D115">
        <v>13.580641747</v>
      </c>
      <c r="E115">
        <v>46028000</v>
      </c>
      <c r="F115">
        <v>576650.5625</v>
      </c>
    </row>
    <row r="116" spans="1:6" x14ac:dyDescent="0.35">
      <c r="A116">
        <v>3408</v>
      </c>
      <c r="B116" s="1">
        <f>DATE(2033,5,1) + TIME(0,0,0)</f>
        <v>48700</v>
      </c>
      <c r="C116">
        <v>453142.65625</v>
      </c>
      <c r="D116">
        <v>13.237359047</v>
      </c>
      <c r="E116">
        <v>48955816</v>
      </c>
      <c r="F116">
        <v>558369.9375</v>
      </c>
    </row>
    <row r="117" spans="1:6" x14ac:dyDescent="0.35">
      <c r="A117">
        <v>3439</v>
      </c>
      <c r="B117" s="1">
        <f>DATE(2033,6,1) + TIME(0,0,0)</f>
        <v>48731</v>
      </c>
      <c r="C117">
        <v>468144.8125</v>
      </c>
      <c r="D117">
        <v>13.656682968</v>
      </c>
      <c r="E117">
        <v>46177508</v>
      </c>
      <c r="F117">
        <v>577380</v>
      </c>
    </row>
    <row r="118" spans="1:6" x14ac:dyDescent="0.35">
      <c r="A118">
        <v>3469</v>
      </c>
      <c r="B118" s="1">
        <f>DATE(2033,7,1) + TIME(0,0,0)</f>
        <v>48761</v>
      </c>
      <c r="C118">
        <v>453034</v>
      </c>
      <c r="D118">
        <v>13.209951401</v>
      </c>
      <c r="E118">
        <v>44441796</v>
      </c>
      <c r="F118">
        <v>557239.125</v>
      </c>
    </row>
    <row r="119" spans="1:6" x14ac:dyDescent="0.35">
      <c r="A119">
        <v>3500</v>
      </c>
      <c r="B119" s="1">
        <f>DATE(2033,8,1) + TIME(0,0,0)</f>
        <v>48792</v>
      </c>
      <c r="C119">
        <v>468187.6875</v>
      </c>
      <c r="D119">
        <v>13.645591736</v>
      </c>
      <c r="E119">
        <v>45863244</v>
      </c>
      <c r="F119">
        <v>576042.6875</v>
      </c>
    </row>
    <row r="120" spans="1:6" x14ac:dyDescent="0.35">
      <c r="A120">
        <v>3531</v>
      </c>
      <c r="B120" s="1">
        <f>DATE(2033,9,1) + TIME(0,0,0)</f>
        <v>48823</v>
      </c>
      <c r="C120">
        <v>468207.375</v>
      </c>
      <c r="D120">
        <v>13.629824638000001</v>
      </c>
      <c r="E120">
        <v>45826792</v>
      </c>
      <c r="F120">
        <v>576364.1875</v>
      </c>
    </row>
    <row r="121" spans="1:6" x14ac:dyDescent="0.35">
      <c r="A121">
        <v>3561</v>
      </c>
      <c r="B121" s="1">
        <f>DATE(2033,10,1) + TIME(0,0,0)</f>
        <v>48853</v>
      </c>
      <c r="C121">
        <v>453171.25</v>
      </c>
      <c r="D121">
        <v>13.174394608</v>
      </c>
      <c r="E121">
        <v>44325724</v>
      </c>
      <c r="F121">
        <v>558201.125</v>
      </c>
    </row>
    <row r="122" spans="1:6" x14ac:dyDescent="0.35">
      <c r="A122">
        <v>3592</v>
      </c>
      <c r="B122" s="1">
        <f>DATE(2033,11,1) + TIME(0,0,0)</f>
        <v>48884</v>
      </c>
      <c r="C122">
        <v>468311</v>
      </c>
      <c r="D122">
        <v>13.593397141000001</v>
      </c>
      <c r="E122">
        <v>45782324</v>
      </c>
      <c r="F122">
        <v>577261.5625</v>
      </c>
    </row>
    <row r="123" spans="1:6" x14ac:dyDescent="0.35">
      <c r="A123">
        <v>3622</v>
      </c>
      <c r="B123" s="1">
        <f>DATE(2033,12,1) + TIME(0,0,0)</f>
        <v>48914</v>
      </c>
      <c r="C123">
        <v>453097.25</v>
      </c>
      <c r="D123">
        <v>13.134963036</v>
      </c>
      <c r="E123">
        <v>44322888</v>
      </c>
      <c r="F123">
        <v>558340.3125</v>
      </c>
    </row>
    <row r="124" spans="1:6" x14ac:dyDescent="0.35">
      <c r="A124">
        <v>3653</v>
      </c>
      <c r="B124" s="1">
        <f>DATE(2034,1,1) + TIME(0,0,0)</f>
        <v>48945</v>
      </c>
      <c r="C124">
        <v>468619.3125</v>
      </c>
      <c r="D124">
        <v>13.5513134</v>
      </c>
      <c r="E124">
        <v>45755500</v>
      </c>
      <c r="F124">
        <v>577023</v>
      </c>
    </row>
    <row r="125" spans="1:6" x14ac:dyDescent="0.35">
      <c r="A125">
        <v>3684</v>
      </c>
      <c r="B125" s="1">
        <f>DATE(2034,2,1) + TIME(0,0,0)</f>
        <v>48976</v>
      </c>
      <c r="C125">
        <v>468527.78125</v>
      </c>
      <c r="D125">
        <v>13.514542580000001</v>
      </c>
      <c r="E125">
        <v>45708864</v>
      </c>
      <c r="F125">
        <v>577174.5625</v>
      </c>
    </row>
    <row r="126" spans="1:6" x14ac:dyDescent="0.35">
      <c r="A126">
        <v>3712</v>
      </c>
      <c r="B126" s="1">
        <f>DATE(2034,3,1) + TIME(0,0,0)</f>
        <v>49004</v>
      </c>
      <c r="C126">
        <v>422379.9375</v>
      </c>
      <c r="D126">
        <v>12.190238953</v>
      </c>
      <c r="E126">
        <v>42547752</v>
      </c>
      <c r="F126">
        <v>521540.4375</v>
      </c>
    </row>
    <row r="127" spans="1:6" x14ac:dyDescent="0.35">
      <c r="A127">
        <v>3743</v>
      </c>
      <c r="B127" s="1">
        <f>DATE(2034,4,1) + TIME(0,0,0)</f>
        <v>49035</v>
      </c>
      <c r="C127">
        <v>469172.84375</v>
      </c>
      <c r="D127">
        <v>13.487915039000001</v>
      </c>
      <c r="E127">
        <v>46188848</v>
      </c>
      <c r="F127">
        <v>577615.5625</v>
      </c>
    </row>
    <row r="128" spans="1:6" x14ac:dyDescent="0.35">
      <c r="A128">
        <v>3773</v>
      </c>
      <c r="B128" s="1">
        <f>DATE(2034,5,1) + TIME(0,0,0)</f>
        <v>49065</v>
      </c>
      <c r="C128">
        <v>453611.6875</v>
      </c>
      <c r="D128">
        <v>12.991061211</v>
      </c>
      <c r="E128">
        <v>44339728</v>
      </c>
      <c r="F128">
        <v>559262.5</v>
      </c>
    </row>
    <row r="129" spans="1:6" x14ac:dyDescent="0.35">
      <c r="A129">
        <v>3804</v>
      </c>
      <c r="B129" s="1">
        <f>DATE(2034,6,1) + TIME(0,0,0)</f>
        <v>49096</v>
      </c>
      <c r="C129">
        <v>468693.125</v>
      </c>
      <c r="D129">
        <v>13.372579575</v>
      </c>
      <c r="E129">
        <v>45713276</v>
      </c>
      <c r="F129">
        <v>578179</v>
      </c>
    </row>
    <row r="130" spans="1:6" x14ac:dyDescent="0.35">
      <c r="A130">
        <v>3834</v>
      </c>
      <c r="B130" s="1">
        <f>DATE(2034,7,1) + TIME(0,0,0)</f>
        <v>49126</v>
      </c>
      <c r="C130">
        <v>453557.03125</v>
      </c>
      <c r="D130">
        <v>12.893362045</v>
      </c>
      <c r="E130">
        <v>44190248</v>
      </c>
      <c r="F130">
        <v>559821.0625</v>
      </c>
    </row>
    <row r="131" spans="1:6" x14ac:dyDescent="0.35">
      <c r="A131">
        <v>3865</v>
      </c>
      <c r="B131" s="1">
        <f>DATE(2034,8,1) + TIME(0,0,0)</f>
        <v>49157</v>
      </c>
      <c r="C131">
        <v>468657.8125</v>
      </c>
      <c r="D131">
        <v>13.275162697000001</v>
      </c>
      <c r="E131">
        <v>45644284</v>
      </c>
      <c r="F131">
        <v>578781.625</v>
      </c>
    </row>
    <row r="132" spans="1:6" x14ac:dyDescent="0.35">
      <c r="A132">
        <v>3896</v>
      </c>
      <c r="B132" s="1">
        <f>DATE(2034,9,1) + TIME(0,0,0)</f>
        <v>49188</v>
      </c>
      <c r="C132">
        <v>468687.75</v>
      </c>
      <c r="D132">
        <v>13.223571777</v>
      </c>
      <c r="E132">
        <v>45626764</v>
      </c>
      <c r="F132">
        <v>579124.875</v>
      </c>
    </row>
    <row r="133" spans="1:6" x14ac:dyDescent="0.35">
      <c r="A133">
        <v>3926</v>
      </c>
      <c r="B133" s="1">
        <f>DATE(2034,10,1) + TIME(0,0,0)</f>
        <v>49218</v>
      </c>
      <c r="C133">
        <v>453439.8125</v>
      </c>
      <c r="D133">
        <v>12.755985259999999</v>
      </c>
      <c r="E133">
        <v>44180184</v>
      </c>
      <c r="F133">
        <v>560811.0625</v>
      </c>
    </row>
    <row r="134" spans="1:6" x14ac:dyDescent="0.35">
      <c r="A134">
        <v>3957</v>
      </c>
      <c r="B134" s="1">
        <f>DATE(2034,11,1) + TIME(0,0,0)</f>
        <v>49249</v>
      </c>
      <c r="C134">
        <v>468697.03125</v>
      </c>
      <c r="D134">
        <v>13.169794082999999</v>
      </c>
      <c r="E134">
        <v>45638020</v>
      </c>
      <c r="F134">
        <v>579874.875</v>
      </c>
    </row>
    <row r="135" spans="1:6" x14ac:dyDescent="0.35">
      <c r="A135">
        <v>3987</v>
      </c>
      <c r="B135" s="1">
        <f>DATE(2034,12,1) + TIME(0,0,0)</f>
        <v>49279</v>
      </c>
      <c r="C135">
        <v>453634.65625</v>
      </c>
      <c r="D135">
        <v>13.070464134</v>
      </c>
      <c r="E135">
        <v>44145008</v>
      </c>
      <c r="F135">
        <v>561560.6875</v>
      </c>
    </row>
    <row r="136" spans="1:6" x14ac:dyDescent="0.35">
      <c r="A136">
        <v>4018</v>
      </c>
      <c r="B136" s="1">
        <f>DATE(2035,1,1) + TIME(0,0,0)</f>
        <v>49310</v>
      </c>
      <c r="C136">
        <v>468800.71875</v>
      </c>
      <c r="D136">
        <v>17.478170394999999</v>
      </c>
      <c r="E136">
        <v>45594064</v>
      </c>
      <c r="F136">
        <v>580669.75</v>
      </c>
    </row>
    <row r="137" spans="1:6" x14ac:dyDescent="0.35">
      <c r="A137">
        <v>4049</v>
      </c>
      <c r="B137" s="1">
        <f>DATE(2035,2,1) + TIME(0,0,0)</f>
        <v>49341</v>
      </c>
      <c r="C137">
        <v>468723.75</v>
      </c>
      <c r="D137">
        <v>37.660190581999998</v>
      </c>
      <c r="E137">
        <v>45574024</v>
      </c>
      <c r="F137">
        <v>581055.3125</v>
      </c>
    </row>
    <row r="138" spans="1:6" x14ac:dyDescent="0.35">
      <c r="A138">
        <v>4077</v>
      </c>
      <c r="B138" s="1">
        <f>DATE(2035,3,1) + TIME(0,0,0)</f>
        <v>49369</v>
      </c>
      <c r="C138">
        <v>423322.3125</v>
      </c>
      <c r="D138">
        <v>93.832000731999997</v>
      </c>
      <c r="E138">
        <v>41148076</v>
      </c>
      <c r="F138">
        <v>525209.6875</v>
      </c>
    </row>
    <row r="139" spans="1:6" x14ac:dyDescent="0.35">
      <c r="A139">
        <v>4108</v>
      </c>
      <c r="B139" s="1">
        <f>DATE(2035,4,1) + TIME(0,0,0)</f>
        <v>49400</v>
      </c>
      <c r="C139">
        <v>468269.90625</v>
      </c>
      <c r="D139">
        <v>225.49000548999999</v>
      </c>
      <c r="E139">
        <v>45921068</v>
      </c>
      <c r="F139">
        <v>581798.25</v>
      </c>
    </row>
    <row r="140" spans="1:6" x14ac:dyDescent="0.35">
      <c r="A140">
        <v>4138</v>
      </c>
      <c r="B140" s="1">
        <f>DATE(2035,5,1) + TIME(0,0,0)</f>
        <v>49430</v>
      </c>
      <c r="C140">
        <v>453269</v>
      </c>
      <c r="D140">
        <v>341.95440674000002</v>
      </c>
      <c r="E140">
        <v>44111556</v>
      </c>
      <c r="F140">
        <v>563615.6875</v>
      </c>
    </row>
    <row r="141" spans="1:6" x14ac:dyDescent="0.35">
      <c r="A141">
        <v>4169</v>
      </c>
      <c r="B141" s="1">
        <f>DATE(2035,6,1) + TIME(0,0,0)</f>
        <v>49461</v>
      </c>
      <c r="C141">
        <v>468708.65625</v>
      </c>
      <c r="D141">
        <v>519.30047606999995</v>
      </c>
      <c r="E141">
        <v>45544048</v>
      </c>
      <c r="F141">
        <v>582547.125</v>
      </c>
    </row>
    <row r="142" spans="1:6" x14ac:dyDescent="0.35">
      <c r="A142">
        <v>4199</v>
      </c>
      <c r="B142" s="1">
        <f>DATE(2035,7,1) + TIME(0,0,0)</f>
        <v>49491</v>
      </c>
      <c r="C142">
        <v>452959.03125</v>
      </c>
      <c r="D142">
        <v>648.84179687999995</v>
      </c>
      <c r="E142">
        <v>44002004</v>
      </c>
      <c r="F142">
        <v>564046</v>
      </c>
    </row>
    <row r="143" spans="1:6" x14ac:dyDescent="0.35">
      <c r="A143">
        <v>4230</v>
      </c>
      <c r="B143" s="1">
        <f>DATE(2035,8,1) + TIME(0,0,0)</f>
        <v>49522</v>
      </c>
      <c r="C143">
        <v>467880.28125</v>
      </c>
      <c r="D143">
        <v>884.64569091999999</v>
      </c>
      <c r="E143">
        <v>45442484</v>
      </c>
      <c r="F143">
        <v>583109.75</v>
      </c>
    </row>
    <row r="144" spans="1:6" x14ac:dyDescent="0.35">
      <c r="A144">
        <v>4261</v>
      </c>
      <c r="B144" s="1">
        <f>DATE(2035,9,1) + TIME(0,0,0)</f>
        <v>49553</v>
      </c>
      <c r="C144">
        <v>467549.78125</v>
      </c>
      <c r="D144">
        <v>1152.0224608999999</v>
      </c>
      <c r="E144">
        <v>45418152</v>
      </c>
      <c r="F144">
        <v>583371.6875</v>
      </c>
    </row>
    <row r="145" spans="1:6" x14ac:dyDescent="0.35">
      <c r="A145">
        <v>4291</v>
      </c>
      <c r="B145" s="1">
        <f>DATE(2035,10,1) + TIME(0,0,0)</f>
        <v>49583</v>
      </c>
      <c r="C145">
        <v>452205.375</v>
      </c>
      <c r="D145">
        <v>1400.6385498</v>
      </c>
      <c r="E145">
        <v>43919956</v>
      </c>
      <c r="F145">
        <v>564800.6875</v>
      </c>
    </row>
    <row r="146" spans="1:6" x14ac:dyDescent="0.35">
      <c r="A146">
        <v>4322</v>
      </c>
      <c r="B146" s="1">
        <f>DATE(2035,11,1) + TIME(0,0,0)</f>
        <v>49614</v>
      </c>
      <c r="C146">
        <v>466912.78125</v>
      </c>
      <c r="D146">
        <v>1788.5360106999999</v>
      </c>
      <c r="E146">
        <v>45356620</v>
      </c>
      <c r="F146">
        <v>583850</v>
      </c>
    </row>
    <row r="147" spans="1:6" x14ac:dyDescent="0.35">
      <c r="A147">
        <v>4352</v>
      </c>
      <c r="B147" s="1">
        <f>DATE(2035,12,1) + TIME(0,0,0)</f>
        <v>49644</v>
      </c>
      <c r="C147">
        <v>451536.25</v>
      </c>
      <c r="D147">
        <v>2028.8757324000001</v>
      </c>
      <c r="E147">
        <v>43870588</v>
      </c>
      <c r="F147">
        <v>565257.125</v>
      </c>
    </row>
    <row r="148" spans="1:6" x14ac:dyDescent="0.35">
      <c r="A148">
        <v>4383</v>
      </c>
      <c r="B148" s="1">
        <f>DATE(2036,1,1) + TIME(0,0,0)</f>
        <v>49675</v>
      </c>
      <c r="C148">
        <v>466296.15625</v>
      </c>
      <c r="D148">
        <v>2400.5175780999998</v>
      </c>
      <c r="E148">
        <v>45310400</v>
      </c>
      <c r="F148">
        <v>584300.6875</v>
      </c>
    </row>
    <row r="149" spans="1:6" x14ac:dyDescent="0.35">
      <c r="A149">
        <v>4414</v>
      </c>
      <c r="B149" s="1">
        <f>DATE(2036,2,1) + TIME(0,0,0)</f>
        <v>49706</v>
      </c>
      <c r="C149">
        <v>465956.75</v>
      </c>
      <c r="D149">
        <v>2733.7629394999999</v>
      </c>
      <c r="E149">
        <v>45281796</v>
      </c>
      <c r="F149">
        <v>584507.375</v>
      </c>
    </row>
    <row r="150" spans="1:6" x14ac:dyDescent="0.35">
      <c r="A150">
        <v>4443</v>
      </c>
      <c r="B150" s="1">
        <f>DATE(2036,3,1) + TIME(0,0,0)</f>
        <v>49735</v>
      </c>
      <c r="C150">
        <v>435541.03125</v>
      </c>
      <c r="D150">
        <v>2884.5393066000001</v>
      </c>
      <c r="E150">
        <v>42321076</v>
      </c>
      <c r="F150">
        <v>547000.6875</v>
      </c>
    </row>
    <row r="151" spans="1:6" x14ac:dyDescent="0.35">
      <c r="A151">
        <v>4474</v>
      </c>
      <c r="B151" s="1">
        <f>DATE(2036,4,1) + TIME(0,0,0)</f>
        <v>49766</v>
      </c>
      <c r="C151">
        <v>465144.3125</v>
      </c>
      <c r="D151">
        <v>3558.3044433999999</v>
      </c>
      <c r="E151">
        <v>45192360</v>
      </c>
      <c r="F151">
        <v>584878.3125</v>
      </c>
    </row>
    <row r="152" spans="1:6" x14ac:dyDescent="0.35">
      <c r="A152">
        <v>4504</v>
      </c>
      <c r="B152" s="1">
        <f>DATE(2036,5,1) + TIME(0,0,0)</f>
        <v>49796</v>
      </c>
      <c r="C152">
        <v>449078.15625</v>
      </c>
      <c r="D152">
        <v>4428.6791991999999</v>
      </c>
      <c r="E152">
        <v>43645004</v>
      </c>
      <c r="F152">
        <v>566167.1875</v>
      </c>
    </row>
    <row r="153" spans="1:6" x14ac:dyDescent="0.35">
      <c r="A153">
        <v>4535</v>
      </c>
      <c r="B153" s="1">
        <f>DATE(2036,6,1) + TIME(0,0,0)</f>
        <v>49827</v>
      </c>
      <c r="C153">
        <v>462711.625</v>
      </c>
      <c r="D153">
        <v>6027.9848633000001</v>
      </c>
      <c r="E153">
        <v>44946240</v>
      </c>
      <c r="F153">
        <v>585174.5</v>
      </c>
    </row>
    <row r="154" spans="1:6" x14ac:dyDescent="0.35">
      <c r="A154">
        <v>4565</v>
      </c>
      <c r="B154" s="1">
        <f>DATE(2036,7,1) + TIME(0,0,0)</f>
        <v>49857</v>
      </c>
      <c r="C154">
        <v>445457.625</v>
      </c>
      <c r="D154">
        <v>8127.3417969000002</v>
      </c>
      <c r="E154">
        <v>43234112</v>
      </c>
      <c r="F154">
        <v>566420.5625</v>
      </c>
    </row>
    <row r="155" spans="1:6" x14ac:dyDescent="0.35">
      <c r="A155">
        <v>4596</v>
      </c>
      <c r="B155" s="1">
        <f>DATE(2036,8,1) + TIME(0,0,0)</f>
        <v>49888</v>
      </c>
      <c r="C155">
        <v>458853.9375</v>
      </c>
      <c r="D155">
        <v>9815.4404297000001</v>
      </c>
      <c r="E155">
        <v>44515100</v>
      </c>
      <c r="F155">
        <v>585423.125</v>
      </c>
    </row>
    <row r="156" spans="1:6" x14ac:dyDescent="0.35">
      <c r="A156">
        <v>4627</v>
      </c>
      <c r="B156" s="1">
        <f>DATE(2036,9,1) + TIME(0,0,0)</f>
        <v>49919</v>
      </c>
      <c r="C156">
        <v>457504.96875</v>
      </c>
      <c r="D156">
        <v>11043.0625</v>
      </c>
      <c r="E156">
        <v>44393636</v>
      </c>
      <c r="F156">
        <v>585500.0625</v>
      </c>
    </row>
    <row r="157" spans="1:6" x14ac:dyDescent="0.35">
      <c r="A157">
        <v>4657</v>
      </c>
      <c r="B157" s="1">
        <f>DATE(2036,10,1) + TIME(0,0,0)</f>
        <v>49949</v>
      </c>
      <c r="C157">
        <v>441368.03125</v>
      </c>
      <c r="D157">
        <v>12248.494140999999</v>
      </c>
      <c r="E157">
        <v>42776996</v>
      </c>
      <c r="F157">
        <v>566706.9375</v>
      </c>
    </row>
    <row r="158" spans="1:6" x14ac:dyDescent="0.35">
      <c r="A158">
        <v>4688</v>
      </c>
      <c r="B158" s="1">
        <f>DATE(2036,11,1) + TIME(0,0,0)</f>
        <v>49980</v>
      </c>
      <c r="C158">
        <v>454468.28125</v>
      </c>
      <c r="D158">
        <v>14210.565430000001</v>
      </c>
      <c r="E158">
        <v>44019352</v>
      </c>
      <c r="F158">
        <v>585647.9375</v>
      </c>
    </row>
    <row r="159" spans="1:6" x14ac:dyDescent="0.35">
      <c r="A159">
        <v>4718</v>
      </c>
      <c r="B159" s="1">
        <f>DATE(2036,12,1) + TIME(0,0,0)</f>
        <v>50010</v>
      </c>
      <c r="C159">
        <v>437881.28125</v>
      </c>
      <c r="D159">
        <v>15718.103515999999</v>
      </c>
      <c r="E159">
        <v>42400280</v>
      </c>
      <c r="F159">
        <v>566848.9375</v>
      </c>
    </row>
    <row r="160" spans="1:6" x14ac:dyDescent="0.35">
      <c r="A160">
        <v>4749</v>
      </c>
      <c r="B160" s="1">
        <f>DATE(2037,1,1) + TIME(0,0,0)</f>
        <v>50041</v>
      </c>
      <c r="C160">
        <v>450626.1875</v>
      </c>
      <c r="D160">
        <v>18202.904297000001</v>
      </c>
      <c r="E160">
        <v>43641144</v>
      </c>
      <c r="F160">
        <v>585801.3125</v>
      </c>
    </row>
    <row r="161" spans="1:6" x14ac:dyDescent="0.35">
      <c r="A161">
        <v>4780</v>
      </c>
      <c r="B161" s="1">
        <f>DATE(2037,2,1) + TIME(0,0,0)</f>
        <v>50072</v>
      </c>
      <c r="C161">
        <v>447302.4375</v>
      </c>
      <c r="D161">
        <v>21799.806640999999</v>
      </c>
      <c r="E161">
        <v>43431200</v>
      </c>
      <c r="F161">
        <v>585882.125</v>
      </c>
    </row>
    <row r="162" spans="1:6" x14ac:dyDescent="0.35">
      <c r="A162">
        <v>4808</v>
      </c>
      <c r="B162" s="1">
        <f>DATE(2037,3,1) + TIME(0,0,0)</f>
        <v>50100</v>
      </c>
      <c r="C162">
        <v>401625.53125</v>
      </c>
      <c r="D162">
        <v>21867.021484000001</v>
      </c>
      <c r="E162">
        <v>38765816</v>
      </c>
      <c r="F162">
        <v>529252.875</v>
      </c>
    </row>
    <row r="163" spans="1:6" x14ac:dyDescent="0.35">
      <c r="A163">
        <v>4839</v>
      </c>
      <c r="B163" s="1">
        <f>DATE(2037,4,1) + TIME(0,0,0)</f>
        <v>50131</v>
      </c>
      <c r="C163">
        <v>443307.40625</v>
      </c>
      <c r="D163">
        <v>26154.433593999998</v>
      </c>
      <c r="E163">
        <v>42711372</v>
      </c>
      <c r="F163">
        <v>585951.1875</v>
      </c>
    </row>
    <row r="164" spans="1:6" x14ac:dyDescent="0.35">
      <c r="A164">
        <v>4869</v>
      </c>
      <c r="B164" s="1">
        <f>DATE(2037,5,1) + TIME(0,0,0)</f>
        <v>50161</v>
      </c>
      <c r="C164">
        <v>426599.25</v>
      </c>
      <c r="D164">
        <v>27193.9375</v>
      </c>
      <c r="E164">
        <v>41147572</v>
      </c>
      <c r="F164">
        <v>567052.5</v>
      </c>
    </row>
    <row r="165" spans="1:6" x14ac:dyDescent="0.35">
      <c r="A165">
        <v>4900</v>
      </c>
      <c r="B165" s="1">
        <f>DATE(2037,6,1) + TIME(0,0,0)</f>
        <v>50192</v>
      </c>
      <c r="C165">
        <v>439363.75</v>
      </c>
      <c r="D165">
        <v>29821.912109000001</v>
      </c>
      <c r="E165">
        <v>42339712</v>
      </c>
      <c r="F165">
        <v>585896.1875</v>
      </c>
    </row>
    <row r="166" spans="1:6" x14ac:dyDescent="0.35">
      <c r="A166">
        <v>4930</v>
      </c>
      <c r="B166" s="1">
        <f>DATE(2037,7,1) + TIME(0,0,0)</f>
        <v>50222</v>
      </c>
      <c r="C166">
        <v>423583.8125</v>
      </c>
      <c r="D166">
        <v>30636.878906000002</v>
      </c>
      <c r="E166">
        <v>40750796</v>
      </c>
      <c r="F166">
        <v>566937.3125</v>
      </c>
    </row>
    <row r="167" spans="1:6" x14ac:dyDescent="0.35">
      <c r="A167">
        <v>4961</v>
      </c>
      <c r="B167" s="1">
        <f>DATE(2037,8,1) + TIME(0,0,0)</f>
        <v>50253</v>
      </c>
      <c r="C167">
        <v>435712.3125</v>
      </c>
      <c r="D167">
        <v>33545.785155999998</v>
      </c>
      <c r="E167">
        <v>41886740</v>
      </c>
      <c r="F167">
        <v>585727.125</v>
      </c>
    </row>
    <row r="168" spans="1:6" x14ac:dyDescent="0.35">
      <c r="A168">
        <v>4992</v>
      </c>
      <c r="B168" s="1">
        <f>DATE(2037,9,1) + TIME(0,0,0)</f>
        <v>50284</v>
      </c>
      <c r="C168">
        <v>432908.46875</v>
      </c>
      <c r="D168">
        <v>36288.941405999998</v>
      </c>
      <c r="E168">
        <v>41633244</v>
      </c>
      <c r="F168">
        <v>585610.625</v>
      </c>
    </row>
    <row r="169" spans="1:6" x14ac:dyDescent="0.35">
      <c r="A169">
        <v>5022</v>
      </c>
      <c r="B169" s="1">
        <f>DATE(2037,10,1) + TIME(0,0,0)</f>
        <v>50314</v>
      </c>
      <c r="C169">
        <v>416277.8125</v>
      </c>
      <c r="D169">
        <v>37930.0625</v>
      </c>
      <c r="E169">
        <v>40012088</v>
      </c>
      <c r="F169">
        <v>566641.75</v>
      </c>
    </row>
    <row r="170" spans="1:6" x14ac:dyDescent="0.35">
      <c r="A170">
        <v>5053</v>
      </c>
      <c r="B170" s="1">
        <f>DATE(2037,11,1) + TIME(0,0,0)</f>
        <v>50345</v>
      </c>
      <c r="C170">
        <v>427367.6875</v>
      </c>
      <c r="D170">
        <v>41859.078125</v>
      </c>
      <c r="E170">
        <v>41069004</v>
      </c>
      <c r="F170">
        <v>585402.8125</v>
      </c>
    </row>
    <row r="171" spans="1:6" x14ac:dyDescent="0.35">
      <c r="A171">
        <v>5083</v>
      </c>
      <c r="B171" s="1">
        <f>DATE(2037,12,1) + TIME(0,0,0)</f>
        <v>50375</v>
      </c>
      <c r="C171">
        <v>411176.6875</v>
      </c>
      <c r="D171">
        <v>42779.519530999998</v>
      </c>
      <c r="E171">
        <v>39540384</v>
      </c>
      <c r="F171">
        <v>566431.1875</v>
      </c>
    </row>
    <row r="172" spans="1:6" x14ac:dyDescent="0.35">
      <c r="A172">
        <v>5114</v>
      </c>
      <c r="B172" s="1">
        <f>DATE(2038,1,1) + TIME(0,0,0)</f>
        <v>50406</v>
      </c>
      <c r="C172">
        <v>422552.90625</v>
      </c>
      <c r="D172">
        <v>46391.507812000003</v>
      </c>
      <c r="E172">
        <v>40655108</v>
      </c>
      <c r="F172">
        <v>585145.75</v>
      </c>
    </row>
    <row r="173" spans="1:6" x14ac:dyDescent="0.35">
      <c r="A173">
        <v>5145</v>
      </c>
      <c r="B173" s="1">
        <f>DATE(2038,2,1) + TIME(0,0,0)</f>
        <v>50437</v>
      </c>
      <c r="C173">
        <v>420793.6875</v>
      </c>
      <c r="D173">
        <v>48307.640625</v>
      </c>
      <c r="E173">
        <v>40433140</v>
      </c>
      <c r="F173">
        <v>584983.1875</v>
      </c>
    </row>
    <row r="174" spans="1:6" x14ac:dyDescent="0.35">
      <c r="A174">
        <v>5173</v>
      </c>
      <c r="B174" s="1">
        <f>DATE(2038,3,1) + TIME(0,0,0)</f>
        <v>50465</v>
      </c>
      <c r="C174">
        <v>377720.53125</v>
      </c>
      <c r="D174">
        <v>45720.148437999997</v>
      </c>
      <c r="E174">
        <v>36322096</v>
      </c>
      <c r="F174">
        <v>528260.0625</v>
      </c>
    </row>
    <row r="175" spans="1:6" x14ac:dyDescent="0.35">
      <c r="A175">
        <v>5204</v>
      </c>
      <c r="B175" s="1">
        <f>DATE(2038,4,1) + TIME(0,0,0)</f>
        <v>50496</v>
      </c>
      <c r="C175">
        <v>415747.71875</v>
      </c>
      <c r="D175">
        <v>53216.554687999997</v>
      </c>
      <c r="E175">
        <v>39967524</v>
      </c>
      <c r="F175">
        <v>584666.0625</v>
      </c>
    </row>
    <row r="176" spans="1:6" x14ac:dyDescent="0.35">
      <c r="A176">
        <v>5234</v>
      </c>
      <c r="B176" s="1">
        <f>DATE(2038,5,1) + TIME(0,0,0)</f>
        <v>50526</v>
      </c>
      <c r="C176">
        <v>399537.125</v>
      </c>
      <c r="D176">
        <v>54625.207030999998</v>
      </c>
      <c r="E176">
        <v>38356268</v>
      </c>
      <c r="F176">
        <v>565665.3125</v>
      </c>
    </row>
    <row r="177" spans="1:6" x14ac:dyDescent="0.35">
      <c r="A177">
        <v>5265</v>
      </c>
      <c r="B177" s="1">
        <f>DATE(2038,6,1) + TIME(0,0,0)</f>
        <v>50557</v>
      </c>
      <c r="C177">
        <v>409661.0625</v>
      </c>
      <c r="D177">
        <v>59486.65625</v>
      </c>
      <c r="E177">
        <v>40627464</v>
      </c>
      <c r="F177">
        <v>584341.6875</v>
      </c>
    </row>
    <row r="178" spans="1:6" x14ac:dyDescent="0.35">
      <c r="A178">
        <v>5295</v>
      </c>
      <c r="B178" s="1">
        <f>DATE(2038,7,1) + TIME(0,0,0)</f>
        <v>50587</v>
      </c>
      <c r="C178">
        <v>392297.59375</v>
      </c>
      <c r="D178">
        <v>61849.855469000002</v>
      </c>
      <c r="E178">
        <v>37618728</v>
      </c>
      <c r="F178">
        <v>565303.3125</v>
      </c>
    </row>
    <row r="179" spans="1:6" x14ac:dyDescent="0.35">
      <c r="A179">
        <v>5326</v>
      </c>
      <c r="B179" s="1">
        <f>DATE(2038,8,1) + TIME(0,0,0)</f>
        <v>50618</v>
      </c>
      <c r="C179">
        <v>401046.0625</v>
      </c>
      <c r="D179">
        <v>68826.992188000004</v>
      </c>
      <c r="E179">
        <v>38356808</v>
      </c>
      <c r="F179">
        <v>583890.125</v>
      </c>
    </row>
    <row r="180" spans="1:6" x14ac:dyDescent="0.35">
      <c r="A180">
        <v>5357</v>
      </c>
      <c r="B180" s="1">
        <f>DATE(2038,9,1) + TIME(0,0,0)</f>
        <v>50649</v>
      </c>
      <c r="C180">
        <v>396738.0625</v>
      </c>
      <c r="D180">
        <v>72783.265625</v>
      </c>
      <c r="E180">
        <v>37908056</v>
      </c>
      <c r="F180">
        <v>583577.9375</v>
      </c>
    </row>
    <row r="181" spans="1:6" x14ac:dyDescent="0.35">
      <c r="A181">
        <v>5387</v>
      </c>
      <c r="B181" s="1">
        <f>DATE(2038,10,1) + TIME(0,0,0)</f>
        <v>50679</v>
      </c>
      <c r="C181">
        <v>379729.9375</v>
      </c>
      <c r="D181">
        <v>74499.53125</v>
      </c>
      <c r="E181">
        <v>36276844</v>
      </c>
      <c r="F181">
        <v>564424.75</v>
      </c>
    </row>
    <row r="182" spans="1:6" x14ac:dyDescent="0.35">
      <c r="A182">
        <v>5418</v>
      </c>
      <c r="B182" s="1">
        <f>DATE(2038,11,1) + TIME(0,0,0)</f>
        <v>50710</v>
      </c>
      <c r="C182">
        <v>388035.03125</v>
      </c>
      <c r="D182">
        <v>81407.71875</v>
      </c>
      <c r="E182">
        <v>37202312</v>
      </c>
      <c r="F182">
        <v>582824.5625</v>
      </c>
    </row>
    <row r="183" spans="1:6" x14ac:dyDescent="0.35">
      <c r="A183">
        <v>5448</v>
      </c>
      <c r="B183" s="1">
        <f>DATE(2038,12,1) + TIME(0,0,0)</f>
        <v>50740</v>
      </c>
      <c r="C183">
        <v>372169.625</v>
      </c>
      <c r="D183">
        <v>81658.789061999996</v>
      </c>
      <c r="E183">
        <v>35529008</v>
      </c>
      <c r="F183">
        <v>563913.375</v>
      </c>
    </row>
    <row r="184" spans="1:6" x14ac:dyDescent="0.35">
      <c r="A184">
        <v>5479</v>
      </c>
      <c r="B184" s="1">
        <f>DATE(2039,1,1) + TIME(0,0,0)</f>
        <v>50771</v>
      </c>
      <c r="C184">
        <v>379852.28125</v>
      </c>
      <c r="D184">
        <v>89000.484375</v>
      </c>
      <c r="E184">
        <v>36242184</v>
      </c>
      <c r="F184">
        <v>581889.25</v>
      </c>
    </row>
    <row r="185" spans="1:6" x14ac:dyDescent="0.35">
      <c r="A185">
        <v>5510</v>
      </c>
      <c r="B185" s="1">
        <f>DATE(2039,2,1) + TIME(0,0,0)</f>
        <v>50802</v>
      </c>
      <c r="C185">
        <v>375979.9375</v>
      </c>
      <c r="D185">
        <v>93672.5</v>
      </c>
      <c r="E185">
        <v>35890032</v>
      </c>
      <c r="F185">
        <v>581331.625</v>
      </c>
    </row>
    <row r="186" spans="1:6" x14ac:dyDescent="0.35">
      <c r="A186">
        <v>5538</v>
      </c>
      <c r="B186" s="1">
        <f>DATE(2039,3,1) + TIME(0,0,0)</f>
        <v>50830</v>
      </c>
      <c r="C186">
        <v>335539.84375</v>
      </c>
      <c r="D186">
        <v>88178.664061999996</v>
      </c>
      <c r="E186">
        <v>32003080</v>
      </c>
      <c r="F186">
        <v>524634.125</v>
      </c>
    </row>
    <row r="187" spans="1:6" x14ac:dyDescent="0.35">
      <c r="A187">
        <v>5569</v>
      </c>
      <c r="B187" s="1">
        <f>DATE(2039,4,1) + TIME(0,0,0)</f>
        <v>50861</v>
      </c>
      <c r="C187">
        <v>368278.5625</v>
      </c>
      <c r="D187">
        <v>101313.29687999999</v>
      </c>
      <c r="E187">
        <v>35106108</v>
      </c>
      <c r="F187">
        <v>580209</v>
      </c>
    </row>
    <row r="188" spans="1:6" x14ac:dyDescent="0.35">
      <c r="A188">
        <v>5599</v>
      </c>
      <c r="B188" s="1">
        <f>DATE(2039,5,1) + TIME(0,0,0)</f>
        <v>50891</v>
      </c>
      <c r="C188">
        <v>352610.15625</v>
      </c>
      <c r="D188">
        <v>101558.22656</v>
      </c>
      <c r="E188">
        <v>33599272</v>
      </c>
      <c r="F188">
        <v>560627.8125</v>
      </c>
    </row>
    <row r="189" spans="1:6" x14ac:dyDescent="0.35">
      <c r="A189">
        <v>5630</v>
      </c>
      <c r="B189" s="1">
        <f>DATE(2039,6,1) + TIME(0,0,0)</f>
        <v>50922</v>
      </c>
      <c r="C189">
        <v>360958.28125</v>
      </c>
      <c r="D189">
        <v>108372.14844</v>
      </c>
      <c r="E189">
        <v>34384196</v>
      </c>
      <c r="F189">
        <v>578405.8125</v>
      </c>
    </row>
    <row r="190" spans="1:6" x14ac:dyDescent="0.35">
      <c r="A190">
        <v>5660</v>
      </c>
      <c r="B190" s="1">
        <f>DATE(2039,7,1) + TIME(0,0,0)</f>
        <v>50952</v>
      </c>
      <c r="C190">
        <v>344352.90625</v>
      </c>
      <c r="D190">
        <v>112750.91406</v>
      </c>
      <c r="E190">
        <v>32816442</v>
      </c>
      <c r="F190">
        <v>558885.3125</v>
      </c>
    </row>
    <row r="191" spans="1:6" x14ac:dyDescent="0.35">
      <c r="A191">
        <v>5691</v>
      </c>
      <c r="B191" s="1">
        <f>DATE(2039,8,1) + TIME(0,0,0)</f>
        <v>50983</v>
      </c>
      <c r="C191">
        <v>349602.71875</v>
      </c>
      <c r="D191">
        <v>117218.15625</v>
      </c>
      <c r="E191">
        <v>33288546</v>
      </c>
      <c r="F191">
        <v>576476.875</v>
      </c>
    </row>
    <row r="192" spans="1:6" x14ac:dyDescent="0.35">
      <c r="A192">
        <v>5722</v>
      </c>
      <c r="B192" s="1">
        <f>DATE(2039,9,1) + TIME(0,0,0)</f>
        <v>51014</v>
      </c>
      <c r="C192">
        <v>346878.375</v>
      </c>
      <c r="D192">
        <v>122457.16406</v>
      </c>
      <c r="E192">
        <v>33061166</v>
      </c>
      <c r="F192">
        <v>575474</v>
      </c>
    </row>
    <row r="193" spans="1:6" x14ac:dyDescent="0.35">
      <c r="A193">
        <v>5752</v>
      </c>
      <c r="B193" s="1">
        <f>DATE(2039,10,1) + TIME(0,0,0)</f>
        <v>51044</v>
      </c>
      <c r="C193">
        <v>332310.21875</v>
      </c>
      <c r="D193">
        <v>121709.60937999999</v>
      </c>
      <c r="E193">
        <v>31653198</v>
      </c>
      <c r="F193">
        <v>555990.9375</v>
      </c>
    </row>
    <row r="194" spans="1:6" x14ac:dyDescent="0.35">
      <c r="A194">
        <v>5783</v>
      </c>
      <c r="B194" s="1">
        <f>DATE(2039,11,1) + TIME(0,0,0)</f>
        <v>51075</v>
      </c>
      <c r="C194">
        <v>339833.25</v>
      </c>
      <c r="D194">
        <v>129551.40625</v>
      </c>
      <c r="E194">
        <v>32362134</v>
      </c>
      <c r="F194">
        <v>573546.8125</v>
      </c>
    </row>
    <row r="195" spans="1:6" x14ac:dyDescent="0.35">
      <c r="A195">
        <v>5813</v>
      </c>
      <c r="B195" s="1">
        <f>DATE(2039,12,1) + TIME(0,0,0)</f>
        <v>51105</v>
      </c>
      <c r="C195">
        <v>324485.90625</v>
      </c>
      <c r="D195">
        <v>129212.14844</v>
      </c>
      <c r="E195">
        <v>30893070</v>
      </c>
      <c r="F195">
        <v>554403.125</v>
      </c>
    </row>
    <row r="196" spans="1:6" x14ac:dyDescent="0.35">
      <c r="A196">
        <v>5844</v>
      </c>
      <c r="B196" s="1">
        <f>DATE(2040,1,1) + TIME(0,0,0)</f>
        <v>51136</v>
      </c>
      <c r="C196">
        <v>331470.25</v>
      </c>
      <c r="D196">
        <v>137343.09375</v>
      </c>
      <c r="E196">
        <v>31562168</v>
      </c>
      <c r="F196">
        <v>571582.5625</v>
      </c>
    </row>
    <row r="197" spans="1:6" x14ac:dyDescent="0.35">
      <c r="A197">
        <v>5875</v>
      </c>
      <c r="B197" s="1">
        <f>DATE(2040,2,1) + TIME(0,0,0)</f>
        <v>51167</v>
      </c>
      <c r="C197">
        <v>328517.71875</v>
      </c>
      <c r="D197">
        <v>140583.6875</v>
      </c>
      <c r="E197">
        <v>31283188</v>
      </c>
      <c r="F197">
        <v>570589.25</v>
      </c>
    </row>
    <row r="198" spans="1:6" x14ac:dyDescent="0.35">
      <c r="A198">
        <v>5904</v>
      </c>
      <c r="B198" s="1">
        <f>DATE(2040,3,1) + TIME(0,0,0)</f>
        <v>51196</v>
      </c>
      <c r="C198">
        <v>304177.375</v>
      </c>
      <c r="D198">
        <v>134989.90625</v>
      </c>
      <c r="E198">
        <v>28964364</v>
      </c>
      <c r="F198">
        <v>532931.1875</v>
      </c>
    </row>
    <row r="199" spans="1:6" x14ac:dyDescent="0.35">
      <c r="A199">
        <v>5935</v>
      </c>
      <c r="B199" s="1">
        <f>DATE(2040,4,1) + TIME(0,0,0)</f>
        <v>51227</v>
      </c>
      <c r="C199">
        <v>320952.21875</v>
      </c>
      <c r="D199">
        <v>147896.23438000001</v>
      </c>
      <c r="E199">
        <v>30578354</v>
      </c>
      <c r="F199">
        <v>568705.25</v>
      </c>
    </row>
    <row r="200" spans="1:6" x14ac:dyDescent="0.35">
      <c r="A200">
        <v>5965</v>
      </c>
      <c r="B200" s="1">
        <f>DATE(2040,5,1) + TIME(0,0,0)</f>
        <v>51257</v>
      </c>
      <c r="C200">
        <v>306726.09375</v>
      </c>
      <c r="D200">
        <v>147904.67188000001</v>
      </c>
      <c r="E200">
        <v>29210560</v>
      </c>
      <c r="F200">
        <v>549463.3125</v>
      </c>
    </row>
    <row r="201" spans="1:6" x14ac:dyDescent="0.35">
      <c r="A201">
        <v>5996</v>
      </c>
      <c r="B201" s="1">
        <f>DATE(2040,6,1) + TIME(0,0,0)</f>
        <v>51288</v>
      </c>
      <c r="C201">
        <v>312903.8125</v>
      </c>
      <c r="D201">
        <v>156315.92188000001</v>
      </c>
      <c r="E201">
        <v>29791184</v>
      </c>
      <c r="F201">
        <v>566807.6875</v>
      </c>
    </row>
    <row r="202" spans="1:6" x14ac:dyDescent="0.35">
      <c r="A202">
        <v>6026</v>
      </c>
      <c r="B202" s="1">
        <f>DATE(2040,7,1) + TIME(0,0,0)</f>
        <v>51318</v>
      </c>
      <c r="C202">
        <v>298908</v>
      </c>
      <c r="D202">
        <v>155513.17188000001</v>
      </c>
      <c r="E202">
        <v>28450584</v>
      </c>
      <c r="F202">
        <v>547613.3125</v>
      </c>
    </row>
    <row r="203" spans="1:6" x14ac:dyDescent="0.35">
      <c r="A203">
        <v>6057</v>
      </c>
      <c r="B203" s="1">
        <f>DATE(2040,8,1) + TIME(0,0,0)</f>
        <v>51349</v>
      </c>
      <c r="C203">
        <v>305197.03125</v>
      </c>
      <c r="D203">
        <v>164161.35938000001</v>
      </c>
      <c r="E203">
        <v>29041334</v>
      </c>
      <c r="F203">
        <v>564874.5625</v>
      </c>
    </row>
    <row r="204" spans="1:6" x14ac:dyDescent="0.35">
      <c r="A204">
        <v>6088</v>
      </c>
      <c r="B204" s="1">
        <f>DATE(2040,9,1) + TIME(0,0,0)</f>
        <v>51380</v>
      </c>
      <c r="C204">
        <v>301607.09375</v>
      </c>
      <c r="D204">
        <v>167708.28125</v>
      </c>
      <c r="E204">
        <v>28698884</v>
      </c>
      <c r="F204">
        <v>563876</v>
      </c>
    </row>
    <row r="205" spans="1:6" x14ac:dyDescent="0.35">
      <c r="A205">
        <v>6118</v>
      </c>
      <c r="B205" s="1">
        <f>DATE(2040,10,1) + TIME(0,0,0)</f>
        <v>51410</v>
      </c>
      <c r="C205">
        <v>288618.71875</v>
      </c>
      <c r="D205">
        <v>165385.3125</v>
      </c>
      <c r="E205">
        <v>27459462</v>
      </c>
      <c r="F205">
        <v>544733.25</v>
      </c>
    </row>
    <row r="206" spans="1:6" x14ac:dyDescent="0.35">
      <c r="A206">
        <v>6149</v>
      </c>
      <c r="B206" s="1">
        <f>DATE(2040,11,1) + TIME(0,0,0)</f>
        <v>51441</v>
      </c>
      <c r="C206">
        <v>294720.59375</v>
      </c>
      <c r="D206">
        <v>174570.07811999999</v>
      </c>
      <c r="E206">
        <v>28039712</v>
      </c>
      <c r="F206">
        <v>559071.4375</v>
      </c>
    </row>
    <row r="207" spans="1:6" x14ac:dyDescent="0.35">
      <c r="A207">
        <v>6179</v>
      </c>
      <c r="B207" s="1">
        <f>DATE(2040,12,1) + TIME(0,0,0)</f>
        <v>51471</v>
      </c>
      <c r="C207">
        <v>282066.8125</v>
      </c>
      <c r="D207">
        <v>171869.73438000001</v>
      </c>
      <c r="E207">
        <v>26838096</v>
      </c>
      <c r="F207">
        <v>538882.3125</v>
      </c>
    </row>
    <row r="208" spans="1:6" x14ac:dyDescent="0.35">
      <c r="A208">
        <v>6210</v>
      </c>
      <c r="B208" s="1">
        <f>DATE(2041,1,1) + TIME(0,0,0)</f>
        <v>51502</v>
      </c>
      <c r="C208">
        <v>288139</v>
      </c>
      <c r="D208">
        <v>181079.29688000001</v>
      </c>
      <c r="E208">
        <v>27412932</v>
      </c>
      <c r="F208">
        <v>554639.9375</v>
      </c>
    </row>
    <row r="209" spans="1:6" x14ac:dyDescent="0.35">
      <c r="A209">
        <v>6241</v>
      </c>
      <c r="B209" s="1">
        <f>DATE(2041,2,1) + TIME(0,0,0)</f>
        <v>51533</v>
      </c>
      <c r="C209">
        <v>285134.03125</v>
      </c>
      <c r="D209">
        <v>183939.84375</v>
      </c>
      <c r="E209">
        <v>27124944</v>
      </c>
      <c r="F209">
        <v>552566.1875</v>
      </c>
    </row>
    <row r="210" spans="1:6" x14ac:dyDescent="0.35">
      <c r="A210">
        <v>6269</v>
      </c>
      <c r="B210" s="1">
        <f>DATE(2041,3,1) + TIME(0,0,0)</f>
        <v>51561</v>
      </c>
      <c r="C210">
        <v>254814.42188000001</v>
      </c>
      <c r="D210">
        <v>169008.26561999999</v>
      </c>
      <c r="E210">
        <v>24240054</v>
      </c>
      <c r="F210">
        <v>497493.46875</v>
      </c>
    </row>
    <row r="211" spans="1:6" x14ac:dyDescent="0.35">
      <c r="A211">
        <v>6300</v>
      </c>
      <c r="B211" s="1">
        <f>DATE(2041,4,1) + TIME(0,0,0)</f>
        <v>51592</v>
      </c>
      <c r="C211">
        <v>279281.03125</v>
      </c>
      <c r="D211">
        <v>189699.0625</v>
      </c>
      <c r="E211">
        <v>26564114</v>
      </c>
      <c r="F211">
        <v>548903.25</v>
      </c>
    </row>
    <row r="212" spans="1:6" x14ac:dyDescent="0.35">
      <c r="A212">
        <v>6330</v>
      </c>
      <c r="B212" s="1">
        <f>DATE(2041,5,1) + TIME(0,0,0)</f>
        <v>51622</v>
      </c>
      <c r="C212">
        <v>267371.59375</v>
      </c>
      <c r="D212">
        <v>186530.46875</v>
      </c>
      <c r="E212">
        <v>25423332</v>
      </c>
      <c r="F212">
        <v>529539.875</v>
      </c>
    </row>
    <row r="213" spans="1:6" x14ac:dyDescent="0.35">
      <c r="A213">
        <v>6361</v>
      </c>
      <c r="B213" s="1">
        <f>DATE(2041,6,1) + TIME(0,0,0)</f>
        <v>51653</v>
      </c>
      <c r="C213">
        <v>273130.03125</v>
      </c>
      <c r="D213">
        <v>195436.15625</v>
      </c>
      <c r="E213">
        <v>25958478</v>
      </c>
      <c r="F213">
        <v>546096.125</v>
      </c>
    </row>
    <row r="214" spans="1:6" x14ac:dyDescent="0.35">
      <c r="A214">
        <v>6391</v>
      </c>
      <c r="B214" s="1">
        <f>DATE(2041,7,1) + TIME(0,0,0)</f>
        <v>51683</v>
      </c>
      <c r="C214">
        <v>261246.70311999999</v>
      </c>
      <c r="D214">
        <v>192043.8125</v>
      </c>
      <c r="E214">
        <v>24827352</v>
      </c>
      <c r="F214">
        <v>526346</v>
      </c>
    </row>
    <row r="215" spans="1:6" x14ac:dyDescent="0.35">
      <c r="A215">
        <v>6422</v>
      </c>
      <c r="B215" s="1">
        <f>DATE(2041,8,1) + TIME(0,0,0)</f>
        <v>51714</v>
      </c>
      <c r="C215">
        <v>267893.3125</v>
      </c>
      <c r="D215">
        <v>200897.78125</v>
      </c>
      <c r="E215">
        <v>25458444</v>
      </c>
      <c r="F215">
        <v>542377.875</v>
      </c>
    </row>
    <row r="216" spans="1:6" x14ac:dyDescent="0.35">
      <c r="A216">
        <v>6453</v>
      </c>
      <c r="B216" s="1">
        <f>DATE(2041,9,1) + TIME(0,0,0)</f>
        <v>51745</v>
      </c>
      <c r="C216">
        <v>265490.46875</v>
      </c>
      <c r="D216">
        <v>203339.125</v>
      </c>
      <c r="E216">
        <v>25228222</v>
      </c>
      <c r="F216">
        <v>540984.5625</v>
      </c>
    </row>
    <row r="217" spans="1:6" x14ac:dyDescent="0.35">
      <c r="A217">
        <v>6483</v>
      </c>
      <c r="B217" s="1">
        <f>DATE(2041,10,1) + TIME(0,0,0)</f>
        <v>51775</v>
      </c>
      <c r="C217">
        <v>253878.01561999999</v>
      </c>
      <c r="D217">
        <v>199667.42188000001</v>
      </c>
      <c r="E217">
        <v>24135432</v>
      </c>
      <c r="F217">
        <v>522309.8125</v>
      </c>
    </row>
    <row r="218" spans="1:6" x14ac:dyDescent="0.35">
      <c r="A218">
        <v>6514</v>
      </c>
      <c r="B218" s="1">
        <f>DATE(2041,11,1) + TIME(0,0,0)</f>
        <v>51806</v>
      </c>
      <c r="C218">
        <v>259733.45311999999</v>
      </c>
      <c r="D218">
        <v>209099.73438000001</v>
      </c>
      <c r="E218">
        <v>24701382</v>
      </c>
      <c r="F218">
        <v>538495.9375</v>
      </c>
    </row>
    <row r="219" spans="1:6" x14ac:dyDescent="0.35">
      <c r="A219">
        <v>6544</v>
      </c>
      <c r="B219" s="1">
        <f>DATE(2041,12,1) + TIME(0,0,0)</f>
        <v>51836</v>
      </c>
      <c r="C219">
        <v>248885.03125</v>
      </c>
      <c r="D219">
        <v>204930.5625</v>
      </c>
      <c r="E219">
        <v>23673532</v>
      </c>
      <c r="F219">
        <v>520046.40625</v>
      </c>
    </row>
    <row r="220" spans="1:6" x14ac:dyDescent="0.35">
      <c r="A220">
        <v>6575</v>
      </c>
      <c r="B220" s="1">
        <f>DATE(2042,1,1) + TIME(0,0,0)</f>
        <v>51867</v>
      </c>
      <c r="C220">
        <v>254607.01561999999</v>
      </c>
      <c r="D220">
        <v>214160.01561999999</v>
      </c>
      <c r="E220">
        <v>24223818</v>
      </c>
      <c r="F220">
        <v>536283</v>
      </c>
    </row>
    <row r="221" spans="1:6" x14ac:dyDescent="0.35">
      <c r="A221">
        <v>6606</v>
      </c>
      <c r="B221" s="1">
        <f>DATE(2042,2,1) + TIME(0,0,0)</f>
        <v>51898</v>
      </c>
      <c r="C221">
        <v>252261.01561999999</v>
      </c>
      <c r="D221">
        <v>216539.96875</v>
      </c>
      <c r="E221">
        <v>24004300</v>
      </c>
      <c r="F221">
        <v>535239.75</v>
      </c>
    </row>
    <row r="222" spans="1:6" x14ac:dyDescent="0.35">
      <c r="A222">
        <v>6634</v>
      </c>
      <c r="B222" s="1">
        <f>DATE(2042,3,1) + TIME(0,0,0)</f>
        <v>51926</v>
      </c>
      <c r="C222">
        <v>225864.09375</v>
      </c>
      <c r="D222">
        <v>197601.26561999999</v>
      </c>
      <c r="E222">
        <v>21495634</v>
      </c>
      <c r="F222">
        <v>482636.6875</v>
      </c>
    </row>
    <row r="223" spans="1:6" x14ac:dyDescent="0.35">
      <c r="A223">
        <v>6665</v>
      </c>
      <c r="B223" s="1">
        <f>DATE(2042,4,1) + TIME(0,0,0)</f>
        <v>51957</v>
      </c>
      <c r="C223">
        <v>247793.32811999999</v>
      </c>
      <c r="D223">
        <v>220943.75</v>
      </c>
      <c r="E223">
        <v>23588368</v>
      </c>
      <c r="F223">
        <v>533385.3125</v>
      </c>
    </row>
    <row r="224" spans="1:6" x14ac:dyDescent="0.35">
      <c r="A224">
        <v>6695</v>
      </c>
      <c r="B224" s="1">
        <f>DATE(2042,5,1) + TIME(0,0,0)</f>
        <v>51987</v>
      </c>
      <c r="C224">
        <v>237745.10938000001</v>
      </c>
      <c r="D224">
        <v>215944.64061999999</v>
      </c>
      <c r="E224">
        <v>22636094</v>
      </c>
      <c r="F224">
        <v>515332.1875</v>
      </c>
    </row>
    <row r="225" spans="1:6" x14ac:dyDescent="0.35">
      <c r="A225">
        <v>6726</v>
      </c>
      <c r="B225" s="1">
        <f>DATE(2042,6,1) + TIME(0,0,0)</f>
        <v>52018</v>
      </c>
      <c r="C225">
        <v>243517.5</v>
      </c>
      <c r="D225">
        <v>225351.92188000001</v>
      </c>
      <c r="E225">
        <v>23191658</v>
      </c>
      <c r="F225">
        <v>531638.375</v>
      </c>
    </row>
    <row r="226" spans="1:6" x14ac:dyDescent="0.35">
      <c r="A226">
        <v>6756</v>
      </c>
      <c r="B226" s="1">
        <f>DATE(2042,7,1) + TIME(0,0,0)</f>
        <v>52048</v>
      </c>
      <c r="C226">
        <v>233546.98438000001</v>
      </c>
      <c r="D226">
        <v>220080.03125</v>
      </c>
      <c r="E226">
        <v>22245082</v>
      </c>
      <c r="F226">
        <v>513701.03125</v>
      </c>
    </row>
    <row r="227" spans="1:6" x14ac:dyDescent="0.35">
      <c r="A227">
        <v>6787</v>
      </c>
      <c r="B227" s="1">
        <f>DATE(2042,8,1) + TIME(0,0,0)</f>
        <v>52079</v>
      </c>
      <c r="C227">
        <v>239324.39061999999</v>
      </c>
      <c r="D227">
        <v>229476.90625</v>
      </c>
      <c r="E227">
        <v>22799326</v>
      </c>
      <c r="F227">
        <v>530014.4375</v>
      </c>
    </row>
    <row r="228" spans="1:6" x14ac:dyDescent="0.35">
      <c r="A228">
        <v>6818</v>
      </c>
      <c r="B228" s="1">
        <f>DATE(2042,9,1) + TIME(0,0,0)</f>
        <v>52110</v>
      </c>
      <c r="C228">
        <v>237276.17188000001</v>
      </c>
      <c r="D228">
        <v>231492.42188000001</v>
      </c>
      <c r="E228">
        <v>22608900</v>
      </c>
      <c r="F228">
        <v>529235.1875</v>
      </c>
    </row>
    <row r="229" spans="1:6" x14ac:dyDescent="0.35">
      <c r="A229">
        <v>6848</v>
      </c>
      <c r="B229" s="1">
        <f>DATE(2042,10,1) + TIME(0,0,0)</f>
        <v>52140</v>
      </c>
      <c r="C229">
        <v>227741.5625</v>
      </c>
      <c r="D229">
        <v>225900.73438000001</v>
      </c>
      <c r="E229">
        <v>21703316</v>
      </c>
      <c r="F229">
        <v>511464.09375</v>
      </c>
    </row>
    <row r="230" spans="1:6" x14ac:dyDescent="0.35">
      <c r="A230">
        <v>6879</v>
      </c>
      <c r="B230" s="1">
        <f>DATE(2042,11,1) + TIME(0,0,0)</f>
        <v>52171</v>
      </c>
      <c r="C230">
        <v>233412.25</v>
      </c>
      <c r="D230">
        <v>235348.35938000001</v>
      </c>
      <c r="E230">
        <v>22247780</v>
      </c>
      <c r="F230">
        <v>527785.25</v>
      </c>
    </row>
    <row r="231" spans="1:6" x14ac:dyDescent="0.35">
      <c r="A231">
        <v>6909</v>
      </c>
      <c r="B231" s="1">
        <f>DATE(2042,12,1) + TIME(0,0,0)</f>
        <v>52201</v>
      </c>
      <c r="C231">
        <v>224053.59375</v>
      </c>
      <c r="D231">
        <v>229549.84375</v>
      </c>
      <c r="E231">
        <v>21357420</v>
      </c>
      <c r="F231">
        <v>510100.625</v>
      </c>
    </row>
    <row r="232" spans="1:6" x14ac:dyDescent="0.35">
      <c r="A232">
        <v>6940</v>
      </c>
      <c r="B232" s="1">
        <f>DATE(2043,1,1) + TIME(0,0,0)</f>
        <v>52232</v>
      </c>
      <c r="C232">
        <v>229654.95311999999</v>
      </c>
      <c r="D232">
        <v>239071.54688000001</v>
      </c>
      <c r="E232">
        <v>21895100</v>
      </c>
      <c r="F232">
        <v>526418.25</v>
      </c>
    </row>
    <row r="233" spans="1:6" x14ac:dyDescent="0.35">
      <c r="A233">
        <v>6971</v>
      </c>
      <c r="B233" s="1">
        <f>DATE(2043,2,1) + TIME(0,0,0)</f>
        <v>52263</v>
      </c>
      <c r="C233">
        <v>227749.53125</v>
      </c>
      <c r="D233">
        <v>240976.25</v>
      </c>
      <c r="E233">
        <v>21714314</v>
      </c>
      <c r="F233">
        <v>525759.3125</v>
      </c>
    </row>
    <row r="234" spans="1:6" x14ac:dyDescent="0.35">
      <c r="A234">
        <v>6999</v>
      </c>
      <c r="B234" s="1">
        <f>DATE(2043,3,1) + TIME(0,0,0)</f>
        <v>52291</v>
      </c>
      <c r="C234">
        <v>204075.84375</v>
      </c>
      <c r="D234">
        <v>219167.75</v>
      </c>
      <c r="E234">
        <v>19457616</v>
      </c>
      <c r="F234">
        <v>474359.0625</v>
      </c>
    </row>
    <row r="235" spans="1:6" x14ac:dyDescent="0.35">
      <c r="A235">
        <v>7030</v>
      </c>
      <c r="B235" s="1">
        <f>DATE(2043,4,1) + TIME(0,0,0)</f>
        <v>52322</v>
      </c>
      <c r="C235">
        <v>224131.85938000001</v>
      </c>
      <c r="D235">
        <v>244449.96875</v>
      </c>
      <c r="E235">
        <v>21370916</v>
      </c>
      <c r="F235">
        <v>524544.4375</v>
      </c>
    </row>
    <row r="236" spans="1:6" x14ac:dyDescent="0.35">
      <c r="A236">
        <v>7060</v>
      </c>
      <c r="B236" s="1">
        <f>DATE(2043,5,1) + TIME(0,0,0)</f>
        <v>52352</v>
      </c>
      <c r="C236">
        <v>215113.79688000001</v>
      </c>
      <c r="D236">
        <v>238386.10938000001</v>
      </c>
      <c r="E236">
        <v>20510692</v>
      </c>
      <c r="F236">
        <v>507047.5625</v>
      </c>
    </row>
    <row r="237" spans="1:6" x14ac:dyDescent="0.35">
      <c r="A237">
        <v>7091</v>
      </c>
      <c r="B237" s="1">
        <f>DATE(2043,6,1) + TIME(0,0,0)</f>
        <v>52383</v>
      </c>
      <c r="C237">
        <v>220037.46875</v>
      </c>
      <c r="D237">
        <v>248573.79688000001</v>
      </c>
      <c r="E237">
        <v>20970584</v>
      </c>
      <c r="F237">
        <v>523373</v>
      </c>
    </row>
    <row r="238" spans="1:6" x14ac:dyDescent="0.35">
      <c r="A238">
        <v>7121</v>
      </c>
      <c r="B238" s="1">
        <f>DATE(2043,7,1) + TIME(0,0,0)</f>
        <v>52413</v>
      </c>
      <c r="C238">
        <v>210317.60938000001</v>
      </c>
      <c r="D238">
        <v>243191.28125</v>
      </c>
      <c r="E238">
        <v>20027260</v>
      </c>
      <c r="F238">
        <v>506021.9375</v>
      </c>
    </row>
    <row r="239" spans="1:6" x14ac:dyDescent="0.35">
      <c r="A239">
        <v>7152</v>
      </c>
      <c r="B239" s="1">
        <f>DATE(2043,8,1) + TIME(0,0,0)</f>
        <v>52444</v>
      </c>
      <c r="C239">
        <v>214366.89061999999</v>
      </c>
      <c r="D239">
        <v>254255.1875</v>
      </c>
      <c r="E239">
        <v>20384660</v>
      </c>
      <c r="F239">
        <v>522476.03125</v>
      </c>
    </row>
    <row r="240" spans="1:6" x14ac:dyDescent="0.35">
      <c r="A240">
        <v>7183</v>
      </c>
      <c r="B240" s="1">
        <f>DATE(2043,9,1) + TIME(0,0,0)</f>
        <v>52475</v>
      </c>
      <c r="C240">
        <v>211474</v>
      </c>
      <c r="D240">
        <v>257158.14061999999</v>
      </c>
      <c r="E240">
        <v>20086492</v>
      </c>
      <c r="F240">
        <v>522134.4375</v>
      </c>
    </row>
    <row r="241" spans="1:6" x14ac:dyDescent="0.35">
      <c r="A241">
        <v>7213</v>
      </c>
      <c r="B241" s="1">
        <f>DATE(2043,10,1) + TIME(0,0,0)</f>
        <v>52505</v>
      </c>
      <c r="C241">
        <v>202215.42188000001</v>
      </c>
      <c r="D241">
        <v>251308.90625</v>
      </c>
      <c r="E241">
        <v>19191294</v>
      </c>
      <c r="F241">
        <v>505015.375</v>
      </c>
    </row>
    <row r="242" spans="1:6" x14ac:dyDescent="0.35">
      <c r="A242">
        <v>7244</v>
      </c>
      <c r="B242" s="1">
        <f>DATE(2043,11,1) + TIME(0,0,0)</f>
        <v>52536</v>
      </c>
      <c r="C242">
        <v>206377.85938000001</v>
      </c>
      <c r="D242">
        <v>262256.9375</v>
      </c>
      <c r="E242">
        <v>19571848</v>
      </c>
      <c r="F242">
        <v>521579.1875</v>
      </c>
    </row>
    <row r="243" spans="1:6" x14ac:dyDescent="0.35">
      <c r="A243">
        <v>7274</v>
      </c>
      <c r="B243" s="1">
        <f>DATE(2043,12,1) + TIME(0,0,0)</f>
        <v>52566</v>
      </c>
      <c r="C243">
        <v>197421.8125</v>
      </c>
      <c r="D243">
        <v>256111.3125</v>
      </c>
      <c r="E243">
        <v>18710388</v>
      </c>
      <c r="F243">
        <v>504531.3125</v>
      </c>
    </row>
    <row r="244" spans="1:6" x14ac:dyDescent="0.35">
      <c r="A244">
        <v>7305</v>
      </c>
      <c r="B244" s="1">
        <f>DATE(2044,1,1) + TIME(0,0,0)</f>
        <v>52597</v>
      </c>
      <c r="C244">
        <v>201752.39061999999</v>
      </c>
      <c r="D244">
        <v>266904.96875</v>
      </c>
      <c r="E244">
        <v>19112484</v>
      </c>
      <c r="F244">
        <v>521113.71875</v>
      </c>
    </row>
    <row r="245" spans="1:6" x14ac:dyDescent="0.35">
      <c r="A245">
        <v>7336</v>
      </c>
      <c r="B245" s="1">
        <f>DATE(2044,2,1) + TIME(0,0,0)</f>
        <v>52628</v>
      </c>
      <c r="C245">
        <v>199586.90625</v>
      </c>
      <c r="D245">
        <v>268949.4375</v>
      </c>
      <c r="E245">
        <v>18897094</v>
      </c>
      <c r="F245">
        <v>520962.46875</v>
      </c>
    </row>
    <row r="246" spans="1:6" x14ac:dyDescent="0.35">
      <c r="A246">
        <v>7365</v>
      </c>
      <c r="B246" s="1">
        <f>DATE(2044,3,1) + TIME(0,0,0)</f>
        <v>52657</v>
      </c>
      <c r="C246">
        <v>184607.84375</v>
      </c>
      <c r="D246">
        <v>253671.76561999999</v>
      </c>
      <c r="E246">
        <v>17474588</v>
      </c>
      <c r="F246">
        <v>487020.90625</v>
      </c>
    </row>
    <row r="247" spans="1:6" x14ac:dyDescent="0.35">
      <c r="A247">
        <v>7396</v>
      </c>
      <c r="B247" s="1">
        <f>DATE(2044,4,1) + TIME(0,0,0)</f>
        <v>52688</v>
      </c>
      <c r="C247">
        <v>195640.57811999999</v>
      </c>
      <c r="D247">
        <v>273006.09375</v>
      </c>
      <c r="E247">
        <v>18515504</v>
      </c>
      <c r="F247">
        <v>520298.53125</v>
      </c>
    </row>
    <row r="248" spans="1:6" x14ac:dyDescent="0.35">
      <c r="A248">
        <v>7426</v>
      </c>
      <c r="B248" s="1">
        <f>DATE(2044,5,1) + TIME(0,0,0)</f>
        <v>52718</v>
      </c>
      <c r="C248">
        <v>187621.85938000001</v>
      </c>
      <c r="D248">
        <v>265930.5</v>
      </c>
      <c r="E248">
        <v>17751930</v>
      </c>
      <c r="F248">
        <v>503212.0625</v>
      </c>
    </row>
    <row r="249" spans="1:6" x14ac:dyDescent="0.35">
      <c r="A249">
        <v>7457</v>
      </c>
      <c r="B249" s="1">
        <f>DATE(2044,6,1) + TIME(0,0,0)</f>
        <v>52749</v>
      </c>
      <c r="C249">
        <v>192126.79688000001</v>
      </c>
      <c r="D249">
        <v>276561.71875</v>
      </c>
      <c r="E249">
        <v>18173766</v>
      </c>
      <c r="F249">
        <v>519635.90625</v>
      </c>
    </row>
    <row r="250" spans="1:6" x14ac:dyDescent="0.35">
      <c r="A250">
        <v>7487</v>
      </c>
      <c r="B250" s="1">
        <f>DATE(2044,7,1) + TIME(0,0,0)</f>
        <v>52779</v>
      </c>
      <c r="C250">
        <v>184269.29688000001</v>
      </c>
      <c r="D250">
        <v>269302.21875</v>
      </c>
      <c r="E250">
        <v>17425992</v>
      </c>
      <c r="F250">
        <v>502522.71875</v>
      </c>
    </row>
    <row r="251" spans="1:6" x14ac:dyDescent="0.35">
      <c r="A251">
        <v>7518</v>
      </c>
      <c r="B251" s="1">
        <f>DATE(2044,8,1) + TIME(0,0,0)</f>
        <v>52810</v>
      </c>
      <c r="C251">
        <v>188722.32811999999</v>
      </c>
      <c r="D251">
        <v>279963.96875</v>
      </c>
      <c r="E251">
        <v>17842412</v>
      </c>
      <c r="F251">
        <v>518864.90625</v>
      </c>
    </row>
    <row r="252" spans="1:6" x14ac:dyDescent="0.35">
      <c r="A252">
        <v>7549</v>
      </c>
      <c r="B252" s="1">
        <f>DATE(2044,9,1) + TIME(0,0,0)</f>
        <v>52841</v>
      </c>
      <c r="C252">
        <v>187051.03125</v>
      </c>
      <c r="D252">
        <v>281647.71875</v>
      </c>
      <c r="E252">
        <v>17679290</v>
      </c>
      <c r="F252">
        <v>518437.65625</v>
      </c>
    </row>
    <row r="253" spans="1:6" x14ac:dyDescent="0.35">
      <c r="A253">
        <v>7579</v>
      </c>
      <c r="B253" s="1">
        <f>DATE(2044,10,1) + TIME(0,0,0)</f>
        <v>52871</v>
      </c>
      <c r="C253">
        <v>176700.89061999999</v>
      </c>
      <c r="D253">
        <v>273115</v>
      </c>
      <c r="E253">
        <v>16662389</v>
      </c>
      <c r="F253">
        <v>501176.9375</v>
      </c>
    </row>
    <row r="254" spans="1:6" x14ac:dyDescent="0.35">
      <c r="A254">
        <v>7610</v>
      </c>
      <c r="B254" s="1">
        <f>DATE(2044,11,1) + TIME(0,0,0)</f>
        <v>52902</v>
      </c>
      <c r="C254">
        <v>178982.96875</v>
      </c>
      <c r="D254">
        <v>282210.25</v>
      </c>
      <c r="E254">
        <v>16851032</v>
      </c>
      <c r="F254">
        <v>516995.875</v>
      </c>
    </row>
    <row r="255" spans="1:6" x14ac:dyDescent="0.35">
      <c r="A255">
        <v>7640</v>
      </c>
      <c r="B255" s="1">
        <f>DATE(2044,12,1) + TIME(0,0,0)</f>
        <v>52932</v>
      </c>
      <c r="C255">
        <v>169889.78125</v>
      </c>
      <c r="D255">
        <v>273096.6875</v>
      </c>
      <c r="E255">
        <v>15970129</v>
      </c>
      <c r="F255">
        <v>499212.3125</v>
      </c>
    </row>
    <row r="256" spans="1:6" x14ac:dyDescent="0.35">
      <c r="A256">
        <v>7671</v>
      </c>
      <c r="B256" s="1">
        <f>DATE(2045,1,1) + TIME(0,0,0)</f>
        <v>52963</v>
      </c>
      <c r="C256">
        <v>172286.875</v>
      </c>
      <c r="D256">
        <v>282204.65625</v>
      </c>
      <c r="E256">
        <v>16171031</v>
      </c>
      <c r="F256">
        <v>514420.125</v>
      </c>
    </row>
    <row r="257" spans="1:6" x14ac:dyDescent="0.35">
      <c r="A257">
        <v>7702</v>
      </c>
      <c r="B257" s="1">
        <f>DATE(2045,2,1) + TIME(0,0,0)</f>
        <v>52994</v>
      </c>
      <c r="C257">
        <v>169177.82811999999</v>
      </c>
      <c r="D257">
        <v>282220.1875</v>
      </c>
      <c r="E257">
        <v>15855797</v>
      </c>
      <c r="F257">
        <v>512784.46875</v>
      </c>
    </row>
    <row r="258" spans="1:6" x14ac:dyDescent="0.35">
      <c r="A258">
        <v>7730</v>
      </c>
      <c r="B258" s="1">
        <f>DATE(2045,3,1) + TIME(0,0,0)</f>
        <v>53022</v>
      </c>
      <c r="C258">
        <v>150163.20311999999</v>
      </c>
      <c r="D258">
        <v>254865.03125</v>
      </c>
      <c r="E258">
        <v>14052654</v>
      </c>
      <c r="F258">
        <v>461688.78125</v>
      </c>
    </row>
    <row r="259" spans="1:6" x14ac:dyDescent="0.35">
      <c r="A259">
        <v>7761</v>
      </c>
      <c r="B259" s="1">
        <f>DATE(2045,4,1) + TIME(0,0,0)</f>
        <v>53053</v>
      </c>
      <c r="C259">
        <v>162954.54688000001</v>
      </c>
      <c r="D259">
        <v>281750.3125</v>
      </c>
      <c r="E259">
        <v>15220079</v>
      </c>
      <c r="F259">
        <v>509683.75</v>
      </c>
    </row>
    <row r="260" spans="1:6" x14ac:dyDescent="0.35">
      <c r="A260">
        <v>7791</v>
      </c>
      <c r="B260" s="1">
        <f>DATE(2045,5,1) + TIME(0,0,0)</f>
        <v>53083</v>
      </c>
      <c r="C260">
        <v>155021.85938000001</v>
      </c>
      <c r="D260">
        <v>272857.96875</v>
      </c>
      <c r="E260">
        <v>14460276</v>
      </c>
      <c r="F260">
        <v>490691.6875</v>
      </c>
    </row>
    <row r="261" spans="1:6" x14ac:dyDescent="0.35">
      <c r="A261">
        <v>7822</v>
      </c>
      <c r="B261" s="1">
        <f>DATE(2045,6,1) + TIME(0,0,0)</f>
        <v>53114</v>
      </c>
      <c r="C261">
        <v>157831.03125</v>
      </c>
      <c r="D261">
        <v>282056.09375</v>
      </c>
      <c r="E261">
        <v>14711500</v>
      </c>
      <c r="F261">
        <v>504868.4375</v>
      </c>
    </row>
    <row r="262" spans="1:6" x14ac:dyDescent="0.35">
      <c r="A262">
        <v>7852</v>
      </c>
      <c r="B262" s="1">
        <f>DATE(2045,7,1) + TIME(0,0,0)</f>
        <v>53144</v>
      </c>
      <c r="C262">
        <v>150757.20311999999</v>
      </c>
      <c r="D262">
        <v>272832.59375</v>
      </c>
      <c r="E262">
        <v>14048990</v>
      </c>
      <c r="F262">
        <v>486596.40625</v>
      </c>
    </row>
    <row r="263" spans="1:6" x14ac:dyDescent="0.35">
      <c r="A263">
        <v>7883</v>
      </c>
      <c r="B263" s="1">
        <f>DATE(2045,8,1) + TIME(0,0,0)</f>
        <v>53175</v>
      </c>
      <c r="C263">
        <v>154109.40625</v>
      </c>
      <c r="D263">
        <v>281960.625</v>
      </c>
      <c r="E263">
        <v>14360340</v>
      </c>
      <c r="F263">
        <v>500777.4375</v>
      </c>
    </row>
    <row r="264" spans="1:6" x14ac:dyDescent="0.35">
      <c r="A264">
        <v>7914</v>
      </c>
      <c r="B264" s="1">
        <f>DATE(2045,9,1) + TIME(0,0,0)</f>
        <v>53206</v>
      </c>
      <c r="C264">
        <v>152453.90625</v>
      </c>
      <c r="D264">
        <v>282018.46875</v>
      </c>
      <c r="E264">
        <v>14203918</v>
      </c>
      <c r="F264">
        <v>498842.5</v>
      </c>
    </row>
    <row r="265" spans="1:6" x14ac:dyDescent="0.35">
      <c r="A265">
        <v>7944</v>
      </c>
      <c r="B265" s="1">
        <f>DATE(2045,10,1) + TIME(0,0,0)</f>
        <v>53236</v>
      </c>
      <c r="C265">
        <v>145072.125</v>
      </c>
      <c r="D265">
        <v>272728.03125</v>
      </c>
      <c r="E265">
        <v>13528141</v>
      </c>
      <c r="F265">
        <v>481014.25</v>
      </c>
    </row>
    <row r="266" spans="1:6" x14ac:dyDescent="0.35">
      <c r="A266">
        <v>7975</v>
      </c>
      <c r="B266" s="1">
        <f>DATE(2045,11,1) + TIME(0,0,0)</f>
        <v>53267</v>
      </c>
      <c r="C266">
        <v>148147.76561999999</v>
      </c>
      <c r="D266">
        <v>281813.375</v>
      </c>
      <c r="E266">
        <v>13815994</v>
      </c>
      <c r="F266">
        <v>495274.3125</v>
      </c>
    </row>
    <row r="267" spans="1:6" x14ac:dyDescent="0.35">
      <c r="A267">
        <v>8005</v>
      </c>
      <c r="B267" s="1">
        <f>DATE(2045,12,1) + TIME(0,0,0)</f>
        <v>53297</v>
      </c>
      <c r="C267">
        <v>141612.1875</v>
      </c>
      <c r="D267">
        <v>272709.65625</v>
      </c>
      <c r="E267">
        <v>13210374</v>
      </c>
      <c r="F267">
        <v>477701.9375</v>
      </c>
    </row>
    <row r="268" spans="1:6" x14ac:dyDescent="0.35">
      <c r="A268">
        <v>8036</v>
      </c>
      <c r="B268" s="1">
        <f>DATE(2046,1,1) + TIME(0,0,0)</f>
        <v>53328</v>
      </c>
      <c r="C268">
        <v>144549.92188000001</v>
      </c>
      <c r="D268">
        <v>281798.4375</v>
      </c>
      <c r="E268">
        <v>13489105</v>
      </c>
      <c r="F268">
        <v>491995.625</v>
      </c>
    </row>
    <row r="269" spans="1:6" x14ac:dyDescent="0.35">
      <c r="A269">
        <v>8067</v>
      </c>
      <c r="B269" s="1">
        <f>DATE(2046,2,1) + TIME(0,0,0)</f>
        <v>53359</v>
      </c>
      <c r="C269">
        <v>195143.82811999999</v>
      </c>
      <c r="D269">
        <v>273644.21875</v>
      </c>
      <c r="E269">
        <v>19124380</v>
      </c>
      <c r="F269">
        <v>492421.53125</v>
      </c>
    </row>
    <row r="270" spans="1:6" x14ac:dyDescent="0.35">
      <c r="A270">
        <v>8095</v>
      </c>
      <c r="B270" s="1">
        <f>DATE(2046,3,1) + TIME(0,0,0)</f>
        <v>53387</v>
      </c>
      <c r="C270">
        <v>175179.01561999999</v>
      </c>
      <c r="D270">
        <v>247766.01561999999</v>
      </c>
      <c r="E270">
        <v>17176596</v>
      </c>
      <c r="F270">
        <v>450861.375</v>
      </c>
    </row>
    <row r="271" spans="1:6" x14ac:dyDescent="0.35">
      <c r="A271">
        <v>8126</v>
      </c>
      <c r="B271" s="1">
        <f>DATE(2046,4,1) + TIME(0,0,0)</f>
        <v>53418</v>
      </c>
      <c r="C271">
        <v>193272.21875</v>
      </c>
      <c r="D271">
        <v>275079.125</v>
      </c>
      <c r="E271">
        <v>18957008</v>
      </c>
      <c r="F271">
        <v>505567.78125</v>
      </c>
    </row>
    <row r="272" spans="1:6" x14ac:dyDescent="0.35">
      <c r="A272">
        <v>8156</v>
      </c>
      <c r="B272" s="1">
        <f>DATE(2046,5,1) + TIME(0,0,0)</f>
        <v>53448</v>
      </c>
      <c r="C272">
        <v>186316.4375</v>
      </c>
      <c r="D272">
        <v>266959.75</v>
      </c>
      <c r="E272">
        <v>18282422</v>
      </c>
      <c r="F272">
        <v>494452.8125</v>
      </c>
    </row>
    <row r="273" spans="1:6" x14ac:dyDescent="0.35">
      <c r="A273">
        <v>8187</v>
      </c>
      <c r="B273" s="1">
        <f>DATE(2046,6,1) + TIME(0,0,0)</f>
        <v>53479</v>
      </c>
      <c r="C273">
        <v>191732.1875</v>
      </c>
      <c r="D273">
        <v>276671.375</v>
      </c>
      <c r="E273">
        <v>18824218</v>
      </c>
      <c r="F273">
        <v>515424.8125</v>
      </c>
    </row>
    <row r="274" spans="1:6" x14ac:dyDescent="0.35">
      <c r="A274">
        <v>8217</v>
      </c>
      <c r="B274" s="1">
        <f>DATE(2046,7,1) + TIME(0,0,0)</f>
        <v>53509</v>
      </c>
      <c r="C274">
        <v>184772.32811999999</v>
      </c>
      <c r="D274">
        <v>268537.90625</v>
      </c>
      <c r="E274">
        <v>18151294</v>
      </c>
      <c r="F274">
        <v>502140.3125</v>
      </c>
    </row>
    <row r="275" spans="1:6" x14ac:dyDescent="0.35">
      <c r="A275">
        <v>8248</v>
      </c>
      <c r="B275" s="1">
        <f>DATE(2046,8,1) + TIME(0,0,0)</f>
        <v>53540</v>
      </c>
      <c r="C275">
        <v>190108.0625</v>
      </c>
      <c r="D275">
        <v>278325.0625</v>
      </c>
      <c r="E275">
        <v>18661728</v>
      </c>
      <c r="F275">
        <v>521640.03125</v>
      </c>
    </row>
    <row r="276" spans="1:6" x14ac:dyDescent="0.35">
      <c r="A276">
        <v>8279</v>
      </c>
      <c r="B276" s="1">
        <f>DATE(2046,9,1) + TIME(0,0,0)</f>
        <v>53571</v>
      </c>
      <c r="C276">
        <v>189281.8125</v>
      </c>
      <c r="D276">
        <v>279161.90625</v>
      </c>
      <c r="E276">
        <v>18566488</v>
      </c>
      <c r="F276">
        <v>521920.1875</v>
      </c>
    </row>
    <row r="277" spans="1:6" x14ac:dyDescent="0.35">
      <c r="A277">
        <v>8309</v>
      </c>
      <c r="B277" s="1">
        <f>DATE(2046,10,1) + TIME(0,0,0)</f>
        <v>53601</v>
      </c>
      <c r="C277">
        <v>182383.04688000001</v>
      </c>
      <c r="D277">
        <v>270953.375</v>
      </c>
      <c r="E277">
        <v>17878272</v>
      </c>
      <c r="F277">
        <v>505595.8125</v>
      </c>
    </row>
    <row r="278" spans="1:6" x14ac:dyDescent="0.35">
      <c r="A278">
        <v>8340</v>
      </c>
      <c r="B278" s="1">
        <f>DATE(2046,11,1) + TIME(0,0,0)</f>
        <v>53632</v>
      </c>
      <c r="C278">
        <v>187630.26561999999</v>
      </c>
      <c r="D278">
        <v>280810.78125</v>
      </c>
      <c r="E278">
        <v>18382182</v>
      </c>
      <c r="F278">
        <v>522882.46875</v>
      </c>
    </row>
    <row r="279" spans="1:6" x14ac:dyDescent="0.35">
      <c r="A279">
        <v>8370</v>
      </c>
      <c r="B279" s="1">
        <f>DATE(2046,12,1) + TIME(0,0,0)</f>
        <v>53662</v>
      </c>
      <c r="C279">
        <v>180791.20311999999</v>
      </c>
      <c r="D279">
        <v>272537.375</v>
      </c>
      <c r="E279">
        <v>17704644</v>
      </c>
      <c r="F279">
        <v>506320.875</v>
      </c>
    </row>
    <row r="280" spans="1:6" x14ac:dyDescent="0.35">
      <c r="A280">
        <v>8401</v>
      </c>
      <c r="B280" s="1">
        <f>DATE(2047,1,1) + TIME(0,0,0)</f>
        <v>53693</v>
      </c>
      <c r="C280">
        <v>184643.40625</v>
      </c>
      <c r="D280">
        <v>281474.53125</v>
      </c>
      <c r="E280">
        <v>18056322</v>
      </c>
      <c r="F280">
        <v>523302.21875</v>
      </c>
    </row>
    <row r="281" spans="1:6" x14ac:dyDescent="0.35">
      <c r="A281">
        <v>8432</v>
      </c>
      <c r="B281" s="1">
        <f>DATE(2047,2,1) + TIME(0,0,0)</f>
        <v>53724</v>
      </c>
      <c r="C281">
        <v>183376.03125</v>
      </c>
      <c r="D281">
        <v>281471.59375</v>
      </c>
      <c r="E281">
        <v>17930778</v>
      </c>
      <c r="F281">
        <v>523215.0625</v>
      </c>
    </row>
    <row r="282" spans="1:6" x14ac:dyDescent="0.35">
      <c r="A282">
        <v>8460</v>
      </c>
      <c r="B282" s="1">
        <f>DATE(2047,3,1) + TIME(0,0,0)</f>
        <v>53752</v>
      </c>
      <c r="C282">
        <v>164574.84375</v>
      </c>
      <c r="D282">
        <v>254203.59375</v>
      </c>
      <c r="E282">
        <v>16091413</v>
      </c>
      <c r="F282">
        <v>472401.96875</v>
      </c>
    </row>
    <row r="283" spans="1:6" x14ac:dyDescent="0.35">
      <c r="A283">
        <v>8491</v>
      </c>
      <c r="B283" s="1">
        <f>DATE(2047,4,1) + TIME(0,0,0)</f>
        <v>53783</v>
      </c>
      <c r="C283">
        <v>181037.45311999999</v>
      </c>
      <c r="D283">
        <v>281428.6875</v>
      </c>
      <c r="E283">
        <v>17698812</v>
      </c>
      <c r="F283">
        <v>522674.9375</v>
      </c>
    </row>
    <row r="284" spans="1:6" x14ac:dyDescent="0.35">
      <c r="A284">
        <v>8521</v>
      </c>
      <c r="B284" s="1">
        <f>DATE(2047,5,1) + TIME(0,0,0)</f>
        <v>53813</v>
      </c>
      <c r="C284">
        <v>174087.40625</v>
      </c>
      <c r="D284">
        <v>272355.125</v>
      </c>
      <c r="E284">
        <v>17016560</v>
      </c>
      <c r="F284">
        <v>505411.3125</v>
      </c>
    </row>
    <row r="285" spans="1:6" x14ac:dyDescent="0.35">
      <c r="A285">
        <v>8552</v>
      </c>
      <c r="B285" s="1">
        <f>DATE(2047,6,1) + TIME(0,0,0)</f>
        <v>53844</v>
      </c>
      <c r="C285">
        <v>178751.3125</v>
      </c>
      <c r="D285">
        <v>281429.28125</v>
      </c>
      <c r="E285">
        <v>17474642</v>
      </c>
      <c r="F285">
        <v>521747.71875</v>
      </c>
    </row>
    <row r="286" spans="1:6" x14ac:dyDescent="0.35">
      <c r="A286">
        <v>8582</v>
      </c>
      <c r="B286" s="1">
        <f>DATE(2047,7,1) + TIME(0,0,0)</f>
        <v>53874</v>
      </c>
      <c r="C286">
        <v>122072.64844</v>
      </c>
      <c r="D286">
        <v>272421.375</v>
      </c>
      <c r="E286">
        <v>11680698</v>
      </c>
      <c r="F286">
        <v>503534.28125</v>
      </c>
    </row>
    <row r="287" spans="1:6" x14ac:dyDescent="0.35">
      <c r="A287">
        <v>8613</v>
      </c>
      <c r="B287" s="1">
        <f>DATE(2047,8,1) + TIME(0,0,0)</f>
        <v>53905</v>
      </c>
      <c r="C287">
        <v>128822.67969</v>
      </c>
      <c r="D287">
        <v>281319.15625</v>
      </c>
      <c r="E287">
        <v>12444450</v>
      </c>
      <c r="F287">
        <v>518718.46875</v>
      </c>
    </row>
    <row r="288" spans="1:6" x14ac:dyDescent="0.35">
      <c r="A288">
        <v>8644</v>
      </c>
      <c r="B288" s="1">
        <f>DATE(2047,9,1) + TIME(0,0,0)</f>
        <v>53936</v>
      </c>
      <c r="C288">
        <v>125854.75781</v>
      </c>
      <c r="D288">
        <v>281471.1875</v>
      </c>
      <c r="E288">
        <v>12121537</v>
      </c>
      <c r="F288">
        <v>515398.25</v>
      </c>
    </row>
    <row r="289" spans="1:6" x14ac:dyDescent="0.35">
      <c r="A289">
        <v>8674</v>
      </c>
      <c r="B289" s="1">
        <f>DATE(2047,10,1) + TIME(0,0,0)</f>
        <v>53966</v>
      </c>
      <c r="C289">
        <v>117569.17969</v>
      </c>
      <c r="D289">
        <v>272478.84375</v>
      </c>
      <c r="E289">
        <v>11247649</v>
      </c>
      <c r="F289">
        <v>496136.78125</v>
      </c>
    </row>
    <row r="290" spans="1:6" x14ac:dyDescent="0.35">
      <c r="A290">
        <v>8705</v>
      </c>
      <c r="B290" s="1">
        <f>DATE(2047,11,1) + TIME(0,0,0)</f>
        <v>53997</v>
      </c>
      <c r="C290">
        <v>120541.82031</v>
      </c>
      <c r="D290">
        <v>281558.5625</v>
      </c>
      <c r="E290">
        <v>11543879</v>
      </c>
      <c r="F290">
        <v>499801.1875</v>
      </c>
    </row>
    <row r="291" spans="1:6" x14ac:dyDescent="0.35">
      <c r="A291">
        <v>8735</v>
      </c>
      <c r="B291" s="1">
        <f>DATE(2047,12,1) + TIME(0,0,0)</f>
        <v>54027</v>
      </c>
      <c r="C291">
        <v>116121.70312000001</v>
      </c>
      <c r="D291">
        <v>272459.0625</v>
      </c>
      <c r="E291">
        <v>11139747</v>
      </c>
      <c r="F291">
        <v>477438.21875</v>
      </c>
    </row>
    <row r="292" spans="1:6" x14ac:dyDescent="0.35">
      <c r="A292">
        <v>8766</v>
      </c>
      <c r="B292" s="1">
        <f>DATE(2048,1,1) + TIME(0,0,0)</f>
        <v>54058</v>
      </c>
      <c r="C292">
        <v>119613.6875</v>
      </c>
      <c r="D292">
        <v>281527.96875</v>
      </c>
      <c r="E292">
        <v>11499282</v>
      </c>
      <c r="F292">
        <v>488129.375</v>
      </c>
    </row>
    <row r="293" spans="1:6" x14ac:dyDescent="0.35">
      <c r="A293">
        <v>8797</v>
      </c>
      <c r="B293" s="1">
        <f>DATE(2048,2,1) + TIME(0,0,0)</f>
        <v>54089</v>
      </c>
      <c r="C293">
        <v>119067.82031</v>
      </c>
      <c r="D293">
        <v>281511.6875</v>
      </c>
      <c r="E293">
        <v>11466629</v>
      </c>
      <c r="F293">
        <v>483776.5625</v>
      </c>
    </row>
    <row r="294" spans="1:6" x14ac:dyDescent="0.35">
      <c r="A294">
        <v>8826</v>
      </c>
      <c r="B294" s="1">
        <f>DATE(2048,3,1) + TIME(0,0,0)</f>
        <v>54118</v>
      </c>
      <c r="C294">
        <v>111811.07812000001</v>
      </c>
      <c r="D294">
        <v>263310.65625</v>
      </c>
      <c r="E294">
        <v>10803514</v>
      </c>
      <c r="F294">
        <v>443025.125</v>
      </c>
    </row>
    <row r="295" spans="1:6" x14ac:dyDescent="0.35">
      <c r="A295">
        <v>8857</v>
      </c>
      <c r="B295" s="1">
        <f>DATE(2048,4,1) + TIME(0,0,0)</f>
        <v>54149</v>
      </c>
      <c r="C295">
        <v>115512.94531</v>
      </c>
      <c r="D295">
        <v>281458.5</v>
      </c>
      <c r="E295">
        <v>11111559</v>
      </c>
      <c r="F295">
        <v>468764.40625</v>
      </c>
    </row>
    <row r="296" spans="1:6" x14ac:dyDescent="0.35">
      <c r="A296">
        <v>8887</v>
      </c>
      <c r="B296" s="1">
        <f>DATE(2048,5,1) + TIME(0,0,0)</f>
        <v>54179</v>
      </c>
      <c r="C296">
        <v>113836.20312000001</v>
      </c>
      <c r="D296">
        <v>272360.34375</v>
      </c>
      <c r="E296">
        <v>11016673</v>
      </c>
      <c r="F296">
        <v>449400.71875</v>
      </c>
    </row>
    <row r="297" spans="1:6" x14ac:dyDescent="0.35">
      <c r="A297">
        <v>8918</v>
      </c>
      <c r="B297" s="1">
        <f>DATE(2048,6,1) + TIME(0,0,0)</f>
        <v>54210</v>
      </c>
      <c r="C297">
        <v>116855.17969</v>
      </c>
      <c r="D297">
        <v>281424.65625</v>
      </c>
      <c r="E297">
        <v>11320013</v>
      </c>
      <c r="F297">
        <v>460385.46875</v>
      </c>
    </row>
    <row r="298" spans="1:6" x14ac:dyDescent="0.35">
      <c r="A298">
        <v>8948</v>
      </c>
      <c r="B298" s="1">
        <f>DATE(2048,7,1) + TIME(0,0,0)</f>
        <v>54240</v>
      </c>
      <c r="C298">
        <v>112587.89062000001</v>
      </c>
      <c r="D298">
        <v>272327.875</v>
      </c>
      <c r="E298">
        <v>10920566</v>
      </c>
      <c r="F298">
        <v>442229.3125</v>
      </c>
    </row>
    <row r="299" spans="1:6" x14ac:dyDescent="0.35">
      <c r="A299">
        <v>8979</v>
      </c>
      <c r="B299" s="1">
        <f>DATE(2048,8,1) + TIME(0,0,0)</f>
        <v>54271</v>
      </c>
      <c r="C299">
        <v>115563.625</v>
      </c>
      <c r="D299">
        <v>281394.40625</v>
      </c>
      <c r="E299">
        <v>11219184</v>
      </c>
      <c r="F299">
        <v>453818.1875</v>
      </c>
    </row>
    <row r="300" spans="1:6" x14ac:dyDescent="0.35">
      <c r="A300">
        <v>9010</v>
      </c>
      <c r="B300" s="1">
        <f>DATE(2048,9,1) + TIME(0,0,0)</f>
        <v>54302</v>
      </c>
      <c r="C300">
        <v>114784.79687999999</v>
      </c>
      <c r="D300">
        <v>281380.15625</v>
      </c>
      <c r="E300">
        <v>11153241</v>
      </c>
      <c r="F300">
        <v>450979.375</v>
      </c>
    </row>
    <row r="301" spans="1:6" x14ac:dyDescent="0.35">
      <c r="A301">
        <v>9040</v>
      </c>
      <c r="B301" s="1">
        <f>DATE(2048,10,1) + TIME(0,0,0)</f>
        <v>54332</v>
      </c>
      <c r="C301">
        <v>110364.20312000001</v>
      </c>
      <c r="D301">
        <v>272281.96875</v>
      </c>
      <c r="E301">
        <v>10732606</v>
      </c>
      <c r="F301">
        <v>434007.90625</v>
      </c>
    </row>
    <row r="302" spans="1:6" x14ac:dyDescent="0.35">
      <c r="A302">
        <v>9071</v>
      </c>
      <c r="B302" s="1">
        <f>DATE(2048,11,1) + TIME(0,0,0)</f>
        <v>54363</v>
      </c>
      <c r="C302">
        <v>113258.08594</v>
      </c>
      <c r="D302">
        <v>281351.71875</v>
      </c>
      <c r="E302">
        <v>11022706</v>
      </c>
      <c r="F302">
        <v>446087.09375</v>
      </c>
    </row>
    <row r="303" spans="1:6" x14ac:dyDescent="0.35">
      <c r="A303">
        <v>9101</v>
      </c>
      <c r="B303" s="1">
        <f>DATE(2048,12,1) + TIME(0,0,0)</f>
        <v>54393</v>
      </c>
      <c r="C303">
        <v>108868</v>
      </c>
      <c r="D303">
        <v>272256.34375</v>
      </c>
      <c r="E303">
        <v>10603225</v>
      </c>
      <c r="F303">
        <v>429623.5625</v>
      </c>
    </row>
    <row r="304" spans="1:6" x14ac:dyDescent="0.35">
      <c r="A304">
        <v>9132</v>
      </c>
      <c r="B304" s="1">
        <f>DATE(2049,1,1) + TIME(0,0,0)</f>
        <v>54424</v>
      </c>
      <c r="C304">
        <v>111712.82031</v>
      </c>
      <c r="D304">
        <v>281272.59375</v>
      </c>
      <c r="E304">
        <v>10886963</v>
      </c>
      <c r="F304">
        <v>441886.25</v>
      </c>
    </row>
    <row r="305" spans="1:6" x14ac:dyDescent="0.35">
      <c r="A305">
        <v>9163</v>
      </c>
      <c r="B305" s="1">
        <f>DATE(2049,2,1) + TIME(0,0,0)</f>
        <v>54455</v>
      </c>
      <c r="C305">
        <v>111025.35937999999</v>
      </c>
      <c r="D305">
        <v>281279.0625</v>
      </c>
      <c r="E305">
        <v>10826512</v>
      </c>
      <c r="F305">
        <v>440000.4375</v>
      </c>
    </row>
    <row r="306" spans="1:6" x14ac:dyDescent="0.35">
      <c r="A306">
        <v>9191</v>
      </c>
      <c r="B306" s="1">
        <f>DATE(2049,3,1) + TIME(0,0,0)</f>
        <v>54483</v>
      </c>
      <c r="C306">
        <v>99691.078125</v>
      </c>
      <c r="D306">
        <v>254040.51561999999</v>
      </c>
      <c r="E306">
        <v>9726482</v>
      </c>
      <c r="F306">
        <v>395996.0625</v>
      </c>
    </row>
    <row r="307" spans="1:6" x14ac:dyDescent="0.35">
      <c r="A307">
        <v>9222</v>
      </c>
      <c r="B307" s="1">
        <f>DATE(2049,4,1) + TIME(0,0,0)</f>
        <v>54514</v>
      </c>
      <c r="C307">
        <v>109647.39844</v>
      </c>
      <c r="D307">
        <v>281270.53125</v>
      </c>
      <c r="E307">
        <v>10703840</v>
      </c>
      <c r="F307">
        <v>436773.625</v>
      </c>
    </row>
    <row r="308" spans="1:6" x14ac:dyDescent="0.35">
      <c r="A308">
        <v>9252</v>
      </c>
      <c r="B308" s="1">
        <f>DATE(2049,5,1) + TIME(0,0,0)</f>
        <v>54544</v>
      </c>
      <c r="C308">
        <v>105442.84375</v>
      </c>
      <c r="D308">
        <v>272202.9375</v>
      </c>
      <c r="E308">
        <v>10298782</v>
      </c>
      <c r="F308">
        <v>421238.1875</v>
      </c>
    </row>
    <row r="309" spans="1:6" x14ac:dyDescent="0.35">
      <c r="A309">
        <v>9283</v>
      </c>
      <c r="B309" s="1">
        <f>DATE(2049,6,1) + TIME(0,0,0)</f>
        <v>54575</v>
      </c>
      <c r="C309">
        <v>108258.75781</v>
      </c>
      <c r="D309">
        <v>281279.53125</v>
      </c>
      <c r="E309">
        <v>10579767</v>
      </c>
      <c r="F309">
        <v>433810.53125</v>
      </c>
    </row>
    <row r="310" spans="1:6" x14ac:dyDescent="0.35">
      <c r="A310">
        <v>9313</v>
      </c>
      <c r="B310" s="1">
        <f>DATE(2049,7,1) + TIME(0,0,0)</f>
        <v>54605</v>
      </c>
      <c r="C310">
        <v>104110.99219</v>
      </c>
      <c r="D310">
        <v>272207.6875</v>
      </c>
      <c r="E310">
        <v>10179877</v>
      </c>
      <c r="F310">
        <v>418508.8125</v>
      </c>
    </row>
    <row r="311" spans="1:6" x14ac:dyDescent="0.35">
      <c r="A311">
        <v>9344</v>
      </c>
      <c r="B311" s="1">
        <f>DATE(2049,8,1) + TIME(0,0,0)</f>
        <v>54636</v>
      </c>
      <c r="C311">
        <v>106891.03125</v>
      </c>
      <c r="D311">
        <v>281290.1875</v>
      </c>
      <c r="E311">
        <v>10457510</v>
      </c>
      <c r="F311">
        <v>431114.34375</v>
      </c>
    </row>
    <row r="312" spans="1:6" x14ac:dyDescent="0.35">
      <c r="A312">
        <v>9375</v>
      </c>
      <c r="B312" s="1">
        <f>DATE(2049,9,1) + TIME(0,0,0)</f>
        <v>54667</v>
      </c>
      <c r="C312">
        <v>106200.59375</v>
      </c>
      <c r="D312">
        <v>281293.75</v>
      </c>
      <c r="E312">
        <v>10395562</v>
      </c>
      <c r="F312">
        <v>429822.90625</v>
      </c>
    </row>
    <row r="313" spans="1:6" x14ac:dyDescent="0.35">
      <c r="A313">
        <v>9405</v>
      </c>
      <c r="B313" s="1">
        <f>DATE(2049,10,1) + TIME(0,0,0)</f>
        <v>54697</v>
      </c>
      <c r="C313">
        <v>102143.375</v>
      </c>
      <c r="D313">
        <v>272220.96875</v>
      </c>
      <c r="E313">
        <v>10003881</v>
      </c>
      <c r="F313">
        <v>414792.8125</v>
      </c>
    </row>
    <row r="314" spans="1:6" x14ac:dyDescent="0.35">
      <c r="A314">
        <v>9436</v>
      </c>
      <c r="B314" s="1">
        <f>DATE(2049,11,1) + TIME(0,0,0)</f>
        <v>54728</v>
      </c>
      <c r="C314">
        <v>104862.73437999999</v>
      </c>
      <c r="D314">
        <v>281264.1875</v>
      </c>
      <c r="E314">
        <v>10274939</v>
      </c>
      <c r="F314">
        <v>427411.25</v>
      </c>
    </row>
    <row r="315" spans="1:6" x14ac:dyDescent="0.35">
      <c r="A315">
        <v>9466</v>
      </c>
      <c r="B315" s="1">
        <f>DATE(2049,12,1) + TIME(0,0,0)</f>
        <v>54758</v>
      </c>
      <c r="C315">
        <v>100879.6875</v>
      </c>
      <c r="D315">
        <v>272188.59375</v>
      </c>
      <c r="E315">
        <v>9888839</v>
      </c>
      <c r="F315">
        <v>412542.4375</v>
      </c>
    </row>
    <row r="316" spans="1:6" x14ac:dyDescent="0.35">
      <c r="A316">
        <v>9497</v>
      </c>
      <c r="B316" s="1">
        <f>DATE(2050,1,1) + TIME(0,0,0)</f>
        <v>54789</v>
      </c>
      <c r="C316">
        <v>103605.23437999999</v>
      </c>
      <c r="D316">
        <v>281265.375</v>
      </c>
      <c r="E316">
        <v>10160363</v>
      </c>
      <c r="F316">
        <v>425177.5625</v>
      </c>
    </row>
    <row r="317" spans="1:6" x14ac:dyDescent="0.35">
      <c r="A317">
        <v>9528</v>
      </c>
      <c r="B317" s="1">
        <f>DATE(2050,2,1) + TIME(0,0,0)</f>
        <v>54820</v>
      </c>
      <c r="C317">
        <v>95173.40625</v>
      </c>
      <c r="D317">
        <v>281151.90625</v>
      </c>
      <c r="E317">
        <v>9247240</v>
      </c>
      <c r="F317">
        <v>423752.34375</v>
      </c>
    </row>
    <row r="318" spans="1:6" x14ac:dyDescent="0.35">
      <c r="A318">
        <v>9556</v>
      </c>
      <c r="B318" s="1">
        <f>DATE(2050,3,1) + TIME(0,0,0)</f>
        <v>54848</v>
      </c>
      <c r="C318">
        <v>88578.328125</v>
      </c>
      <c r="D318">
        <v>253901.64061999999</v>
      </c>
      <c r="E318">
        <v>8648016</v>
      </c>
      <c r="F318">
        <v>381114.84375</v>
      </c>
    </row>
    <row r="319" spans="1:6" x14ac:dyDescent="0.35">
      <c r="A319">
        <v>9587</v>
      </c>
      <c r="B319" s="1">
        <f>DATE(2050,4,1) + TIME(0,0,0)</f>
        <v>54879</v>
      </c>
      <c r="C319">
        <v>102054.4375</v>
      </c>
      <c r="D319">
        <v>281101.84375</v>
      </c>
      <c r="E319">
        <v>10022968</v>
      </c>
      <c r="F319">
        <v>420424.59375</v>
      </c>
    </row>
    <row r="320" spans="1:6" x14ac:dyDescent="0.35">
      <c r="A320">
        <v>9617</v>
      </c>
      <c r="B320" s="1">
        <f>DATE(2050,5,1) + TIME(0,0,0)</f>
        <v>54909</v>
      </c>
      <c r="C320">
        <v>97831.859375</v>
      </c>
      <c r="D320">
        <v>272135.90625</v>
      </c>
      <c r="E320">
        <v>9610576</v>
      </c>
      <c r="F320">
        <v>405855.625</v>
      </c>
    </row>
    <row r="321" spans="1:6" x14ac:dyDescent="0.35">
      <c r="A321">
        <v>9648</v>
      </c>
      <c r="B321" s="1">
        <f>DATE(2050,6,1) + TIME(0,0,0)</f>
        <v>54940</v>
      </c>
      <c r="C321">
        <v>100452.97656</v>
      </c>
      <c r="D321">
        <v>281250.28125</v>
      </c>
      <c r="E321">
        <v>9871170</v>
      </c>
      <c r="F321">
        <v>418709.78125</v>
      </c>
    </row>
    <row r="322" spans="1:6" x14ac:dyDescent="0.35">
      <c r="A322">
        <v>9678</v>
      </c>
      <c r="B322" s="1">
        <f>DATE(2050,7,1) + TIME(0,0,0)</f>
        <v>54970</v>
      </c>
      <c r="C322">
        <v>96671.148438000004</v>
      </c>
      <c r="D322">
        <v>272183.53125</v>
      </c>
      <c r="E322">
        <v>9503249</v>
      </c>
      <c r="F322">
        <v>404574.375</v>
      </c>
    </row>
    <row r="323" spans="1:6" x14ac:dyDescent="0.35">
      <c r="A323">
        <v>9709</v>
      </c>
      <c r="B323" s="1">
        <f>DATE(2050,8,1) + TIME(0,0,0)</f>
        <v>55001</v>
      </c>
      <c r="C323">
        <v>99333.890625</v>
      </c>
      <c r="D323">
        <v>281264.3125</v>
      </c>
      <c r="E323">
        <v>9769164</v>
      </c>
      <c r="F323">
        <v>417363.25</v>
      </c>
    </row>
    <row r="324" spans="1:6" x14ac:dyDescent="0.35">
      <c r="A324">
        <v>9740</v>
      </c>
      <c r="B324" s="1">
        <f>DATE(2050,9,1) + TIME(0,0,0)</f>
        <v>55032</v>
      </c>
      <c r="C324">
        <v>98774.679688000004</v>
      </c>
      <c r="D324">
        <v>281266.375</v>
      </c>
      <c r="E324">
        <v>9718563</v>
      </c>
      <c r="F324">
        <v>416651</v>
      </c>
    </row>
    <row r="325" spans="1:6" x14ac:dyDescent="0.35">
      <c r="A325">
        <v>9770</v>
      </c>
      <c r="B325" s="1">
        <f>DATE(2050,10,1) + TIME(0,0,0)</f>
        <v>55062</v>
      </c>
      <c r="C325">
        <v>95042.96875</v>
      </c>
      <c r="D325">
        <v>272187</v>
      </c>
      <c r="E325">
        <v>9355572</v>
      </c>
      <c r="F325">
        <v>402534.625</v>
      </c>
    </row>
    <row r="326" spans="1:6" x14ac:dyDescent="0.35">
      <c r="A326">
        <v>9801</v>
      </c>
      <c r="B326" s="1">
        <f>DATE(2050,11,1) + TIME(0,0,0)</f>
        <v>55093</v>
      </c>
      <c r="C326">
        <v>97611.085938000004</v>
      </c>
      <c r="D326">
        <v>281262.78125</v>
      </c>
      <c r="E326">
        <v>9612191</v>
      </c>
      <c r="F326">
        <v>415211.4375</v>
      </c>
    </row>
    <row r="327" spans="1:6" x14ac:dyDescent="0.35">
      <c r="A327">
        <v>9831</v>
      </c>
      <c r="B327" s="1">
        <f>DATE(2050,12,1) + TIME(0,0,0)</f>
        <v>55123</v>
      </c>
      <c r="C327">
        <v>93951.140625</v>
      </c>
      <c r="D327">
        <v>272188.375</v>
      </c>
      <c r="E327">
        <v>9255493</v>
      </c>
      <c r="F327">
        <v>401126.53125</v>
      </c>
    </row>
    <row r="328" spans="1:6" x14ac:dyDescent="0.35">
      <c r="A328">
        <v>9862</v>
      </c>
      <c r="B328" s="1">
        <f>DATE(2051,1,1) + TIME(0,0,0)</f>
        <v>55154</v>
      </c>
      <c r="C328">
        <v>96850.453125</v>
      </c>
      <c r="D328">
        <v>281263.53125</v>
      </c>
      <c r="E328">
        <v>9548675</v>
      </c>
      <c r="F328">
        <v>413774.375</v>
      </c>
    </row>
    <row r="329" spans="1:6" x14ac:dyDescent="0.35">
      <c r="A329">
        <v>9893</v>
      </c>
      <c r="B329" s="1">
        <f>DATE(2051,2,1) + TIME(0,0,0)</f>
        <v>55185</v>
      </c>
      <c r="C329">
        <v>96566.03125</v>
      </c>
      <c r="D329">
        <v>281268.03125</v>
      </c>
      <c r="E329">
        <v>9527617</v>
      </c>
      <c r="F329">
        <v>413140.6875</v>
      </c>
    </row>
    <row r="330" spans="1:6" x14ac:dyDescent="0.35">
      <c r="A330">
        <v>9921</v>
      </c>
      <c r="B330" s="1">
        <f>DATE(2051,3,1) + TIME(0,0,0)</f>
        <v>55213</v>
      </c>
      <c r="C330">
        <v>87586.898438000004</v>
      </c>
      <c r="D330">
        <v>254031.53125</v>
      </c>
      <c r="E330">
        <v>8653909</v>
      </c>
      <c r="F330">
        <v>372797.75</v>
      </c>
    </row>
    <row r="331" spans="1:6" x14ac:dyDescent="0.35">
      <c r="A331">
        <v>9952</v>
      </c>
      <c r="B331" s="1">
        <f>DATE(2051,4,1) + TIME(0,0,0)</f>
        <v>55244</v>
      </c>
      <c r="C331">
        <v>97180.492188000004</v>
      </c>
      <c r="D331">
        <v>281257.25</v>
      </c>
      <c r="E331">
        <v>9612924</v>
      </c>
      <c r="F331">
        <v>412637.65625</v>
      </c>
    </row>
    <row r="332" spans="1:6" x14ac:dyDescent="0.35">
      <c r="A332">
        <v>9982</v>
      </c>
      <c r="B332" s="1">
        <f>DATE(2051,5,1) + TIME(0,0,0)</f>
        <v>55274</v>
      </c>
      <c r="C332">
        <v>96623.625</v>
      </c>
      <c r="D332">
        <v>272181.5</v>
      </c>
      <c r="E332">
        <v>9592084</v>
      </c>
      <c r="F332">
        <v>399858.375</v>
      </c>
    </row>
    <row r="333" spans="1:6" x14ac:dyDescent="0.35">
      <c r="A333">
        <v>10013</v>
      </c>
      <c r="B333" s="1">
        <f>DATE(2051,6,1) + TIME(0,0,0)</f>
        <v>55305</v>
      </c>
      <c r="C333">
        <v>100783.13281</v>
      </c>
      <c r="D333">
        <v>281256.84375</v>
      </c>
      <c r="E333">
        <v>10022471</v>
      </c>
      <c r="F333">
        <v>414903.21875</v>
      </c>
    </row>
    <row r="334" spans="1:6" x14ac:dyDescent="0.35">
      <c r="A334">
        <v>10043</v>
      </c>
      <c r="B334" s="1">
        <f>DATE(2051,7,1) + TIME(0,0,0)</f>
        <v>55335</v>
      </c>
      <c r="C334">
        <v>111944.88281</v>
      </c>
      <c r="D334">
        <v>272180.40625</v>
      </c>
      <c r="E334">
        <v>11283171</v>
      </c>
      <c r="F334">
        <v>403530.59375</v>
      </c>
    </row>
    <row r="335" spans="1:6" x14ac:dyDescent="0.35">
      <c r="A335">
        <v>10074</v>
      </c>
      <c r="B335" s="1">
        <f>DATE(2051,8,1) + TIME(0,0,0)</f>
        <v>55366</v>
      </c>
      <c r="C335">
        <v>120599.10156</v>
      </c>
      <c r="D335">
        <v>281042.03125</v>
      </c>
      <c r="E335">
        <v>12204291</v>
      </c>
      <c r="F335">
        <v>419843.34375</v>
      </c>
    </row>
    <row r="336" spans="1:6" x14ac:dyDescent="0.35">
      <c r="A336">
        <v>10105</v>
      </c>
      <c r="B336" s="1">
        <f>DATE(2051,9,1) + TIME(0,0,0)</f>
        <v>55397</v>
      </c>
      <c r="C336">
        <v>120396.32812000001</v>
      </c>
      <c r="D336">
        <v>281039.75</v>
      </c>
      <c r="E336">
        <v>12191333</v>
      </c>
      <c r="F336">
        <v>423001.46875</v>
      </c>
    </row>
    <row r="337" spans="1:6" x14ac:dyDescent="0.35">
      <c r="A337">
        <v>10135</v>
      </c>
      <c r="B337" s="1">
        <f>DATE(2051,10,1) + TIME(0,0,0)</f>
        <v>55427</v>
      </c>
      <c r="C337">
        <v>115881.22656</v>
      </c>
      <c r="D337">
        <v>271974.75</v>
      </c>
      <c r="E337">
        <v>11738674</v>
      </c>
      <c r="F337">
        <v>412070.375</v>
      </c>
    </row>
    <row r="338" spans="1:6" x14ac:dyDescent="0.35">
      <c r="A338">
        <v>10166</v>
      </c>
      <c r="B338" s="1">
        <f>DATE(2051,11,1) + TIME(0,0,0)</f>
        <v>55458</v>
      </c>
      <c r="C338">
        <v>118133.60156</v>
      </c>
      <c r="D338">
        <v>281039</v>
      </c>
      <c r="E338">
        <v>11965006</v>
      </c>
      <c r="F338">
        <v>428173.15625</v>
      </c>
    </row>
    <row r="339" spans="1:6" x14ac:dyDescent="0.35">
      <c r="A339">
        <v>10196</v>
      </c>
      <c r="B339" s="1">
        <f>DATE(2051,12,1) + TIME(0,0,0)</f>
        <v>55488</v>
      </c>
      <c r="C339">
        <v>113763.78125</v>
      </c>
      <c r="D339">
        <v>271973.8125</v>
      </c>
      <c r="E339">
        <v>11528438</v>
      </c>
      <c r="F339">
        <v>416060.84375</v>
      </c>
    </row>
    <row r="340" spans="1:6" x14ac:dyDescent="0.35">
      <c r="A340">
        <v>10227</v>
      </c>
      <c r="B340" s="1">
        <f>DATE(2052,1,1) + TIME(0,0,0)</f>
        <v>55519</v>
      </c>
      <c r="C340">
        <v>117461.47656</v>
      </c>
      <c r="D340">
        <v>281036.75</v>
      </c>
      <c r="E340">
        <v>11913495</v>
      </c>
      <c r="F340">
        <v>431358.96875</v>
      </c>
    </row>
    <row r="341" spans="1:6" x14ac:dyDescent="0.35">
      <c r="A341">
        <v>10258</v>
      </c>
      <c r="B341" s="1">
        <f>DATE(2052,2,1) + TIME(0,0,0)</f>
        <v>55550</v>
      </c>
      <c r="C341">
        <v>117248.30469</v>
      </c>
      <c r="D341">
        <v>281037.9375</v>
      </c>
      <c r="E341">
        <v>11901519</v>
      </c>
      <c r="F341">
        <v>432513.8125</v>
      </c>
    </row>
    <row r="342" spans="1:6" x14ac:dyDescent="0.35">
      <c r="A342">
        <v>10287</v>
      </c>
      <c r="B342" s="1">
        <f>DATE(2052,3,1) + TIME(0,0,0)</f>
        <v>55579</v>
      </c>
      <c r="C342">
        <v>109009.19531</v>
      </c>
      <c r="D342">
        <v>262903.5625</v>
      </c>
      <c r="E342">
        <v>11070515</v>
      </c>
      <c r="F342">
        <v>405421.9375</v>
      </c>
    </row>
    <row r="343" spans="1:6" x14ac:dyDescent="0.35">
      <c r="A343">
        <v>10318</v>
      </c>
      <c r="B343" s="1">
        <f>DATE(2052,4,1) + TIME(0,0,0)</f>
        <v>55610</v>
      </c>
      <c r="C343">
        <v>116014.77344</v>
      </c>
      <c r="D343">
        <v>281034.46875</v>
      </c>
      <c r="E343">
        <v>11789754</v>
      </c>
      <c r="F343">
        <v>434054.21875</v>
      </c>
    </row>
    <row r="344" spans="1:6" x14ac:dyDescent="0.35">
      <c r="A344">
        <v>10348</v>
      </c>
      <c r="B344" s="1">
        <f>DATE(2052,5,1) + TIME(0,0,0)</f>
        <v>55640</v>
      </c>
      <c r="C344">
        <v>111424.17187999999</v>
      </c>
      <c r="D344">
        <v>271969.25</v>
      </c>
      <c r="E344">
        <v>11327994</v>
      </c>
      <c r="F344">
        <v>420460.3125</v>
      </c>
    </row>
    <row r="345" spans="1:6" x14ac:dyDescent="0.35">
      <c r="A345">
        <v>10379</v>
      </c>
      <c r="B345" s="1">
        <f>DATE(2052,6,1) + TIME(0,0,0)</f>
        <v>55671</v>
      </c>
      <c r="C345">
        <v>113819.89844</v>
      </c>
      <c r="D345">
        <v>281035.625</v>
      </c>
      <c r="E345">
        <v>11573749</v>
      </c>
      <c r="F345">
        <v>434644.0625</v>
      </c>
    </row>
    <row r="346" spans="1:6" x14ac:dyDescent="0.35">
      <c r="A346">
        <v>10409</v>
      </c>
      <c r="B346" s="1">
        <f>DATE(2052,7,1) + TIME(0,0,0)</f>
        <v>55701</v>
      </c>
      <c r="C346">
        <v>109176.39062000001</v>
      </c>
      <c r="D346">
        <v>271968.25</v>
      </c>
      <c r="E346">
        <v>11105606</v>
      </c>
      <c r="F346">
        <v>420559.9375</v>
      </c>
    </row>
    <row r="347" spans="1:6" x14ac:dyDescent="0.35">
      <c r="A347">
        <v>10440</v>
      </c>
      <c r="B347" s="1">
        <f>DATE(2052,8,1) + TIME(0,0,0)</f>
        <v>55732</v>
      </c>
      <c r="C347">
        <v>111628.83594</v>
      </c>
      <c r="D347">
        <v>281026.15625</v>
      </c>
      <c r="E347">
        <v>11355702</v>
      </c>
      <c r="F347">
        <v>434280.3125</v>
      </c>
    </row>
    <row r="348" spans="1:6" x14ac:dyDescent="0.35">
      <c r="A348">
        <v>10471</v>
      </c>
      <c r="B348" s="1">
        <f>DATE(2052,9,1) + TIME(0,0,0)</f>
        <v>55763</v>
      </c>
      <c r="C348">
        <v>110429.36719</v>
      </c>
      <c r="D348">
        <v>281026.59375</v>
      </c>
      <c r="E348">
        <v>11234517</v>
      </c>
      <c r="F348">
        <v>433788.25</v>
      </c>
    </row>
    <row r="349" spans="1:6" x14ac:dyDescent="0.35">
      <c r="A349">
        <v>10501</v>
      </c>
      <c r="B349" s="1">
        <f>DATE(2052,10,1) + TIME(0,0,0)</f>
        <v>55793</v>
      </c>
      <c r="C349">
        <v>105794.46094</v>
      </c>
      <c r="D349">
        <v>271961.59375</v>
      </c>
      <c r="E349">
        <v>10764475</v>
      </c>
      <c r="F349">
        <v>419197.5</v>
      </c>
    </row>
    <row r="350" spans="1:6" x14ac:dyDescent="0.35">
      <c r="A350">
        <v>10532</v>
      </c>
      <c r="B350" s="1">
        <f>DATE(2052,11,1) + TIME(0,0,0)</f>
        <v>55824</v>
      </c>
      <c r="C350">
        <v>108216.14062000001</v>
      </c>
      <c r="D350">
        <v>281027.71875</v>
      </c>
      <c r="E350">
        <v>11012987</v>
      </c>
      <c r="F350">
        <v>432408.4375</v>
      </c>
    </row>
    <row r="351" spans="1:6" x14ac:dyDescent="0.35">
      <c r="A351">
        <v>10562</v>
      </c>
      <c r="B351" s="1">
        <f>DATE(2052,12,1) + TIME(0,0,0)</f>
        <v>55854</v>
      </c>
      <c r="C351">
        <v>103725.48437999999</v>
      </c>
      <c r="D351">
        <v>271962.75</v>
      </c>
      <c r="E351">
        <v>10558519</v>
      </c>
      <c r="F351">
        <v>417670.90625</v>
      </c>
    </row>
    <row r="352" spans="1:6" x14ac:dyDescent="0.35">
      <c r="A352">
        <v>10593</v>
      </c>
      <c r="B352" s="1">
        <f>DATE(2053,1,1) + TIME(0,0,0)</f>
        <v>55885</v>
      </c>
      <c r="C352">
        <v>106124.76562000001</v>
      </c>
      <c r="D352">
        <v>281028.125</v>
      </c>
      <c r="E352">
        <v>10805116</v>
      </c>
      <c r="F352">
        <v>430680.0625</v>
      </c>
    </row>
    <row r="353" spans="1:6" x14ac:dyDescent="0.35">
      <c r="A353">
        <v>10624</v>
      </c>
      <c r="B353" s="1">
        <f>DATE(2053,2,1) + TIME(0,0,0)</f>
        <v>55916</v>
      </c>
      <c r="C353">
        <v>105190.73437999999</v>
      </c>
      <c r="D353">
        <v>281029.25</v>
      </c>
      <c r="E353">
        <v>10712260</v>
      </c>
      <c r="F353">
        <v>429732.90625</v>
      </c>
    </row>
    <row r="354" spans="1:6" x14ac:dyDescent="0.35">
      <c r="A354">
        <v>10652</v>
      </c>
      <c r="B354" s="1">
        <f>DATE(2053,3,1) + TIME(0,0,0)</f>
        <v>55944</v>
      </c>
      <c r="C354">
        <v>94290.28125</v>
      </c>
      <c r="D354">
        <v>253829.1875</v>
      </c>
      <c r="E354">
        <v>9605075</v>
      </c>
      <c r="F354">
        <v>387361.84375</v>
      </c>
    </row>
    <row r="355" spans="1:6" x14ac:dyDescent="0.35">
      <c r="A355">
        <v>10683</v>
      </c>
      <c r="B355" s="1">
        <f>DATE(2053,4,1) + TIME(0,0,0)</f>
        <v>55975</v>
      </c>
      <c r="C355">
        <v>103506.16406</v>
      </c>
      <c r="D355">
        <v>281025.46875</v>
      </c>
      <c r="E355">
        <v>10547364</v>
      </c>
      <c r="F355">
        <v>427877.0625</v>
      </c>
    </row>
    <row r="356" spans="1:6" x14ac:dyDescent="0.35">
      <c r="A356">
        <v>10713</v>
      </c>
      <c r="B356" s="1">
        <f>DATE(2053,5,1) + TIME(0,0,0)</f>
        <v>56005</v>
      </c>
      <c r="C356">
        <v>99382.90625</v>
      </c>
      <c r="D356">
        <v>271961.125</v>
      </c>
      <c r="E356">
        <v>10131138</v>
      </c>
      <c r="F356">
        <v>413158.9375</v>
      </c>
    </row>
    <row r="357" spans="1:6" x14ac:dyDescent="0.35">
      <c r="A357">
        <v>10744</v>
      </c>
      <c r="B357" s="1">
        <f>DATE(2053,6,1) + TIME(0,0,0)</f>
        <v>56036</v>
      </c>
      <c r="C357">
        <v>101878.84375</v>
      </c>
      <c r="D357">
        <v>281025.84375</v>
      </c>
      <c r="E357">
        <v>10390011</v>
      </c>
      <c r="F357">
        <v>425951.53125</v>
      </c>
    </row>
    <row r="358" spans="1:6" x14ac:dyDescent="0.35">
      <c r="A358">
        <v>10774</v>
      </c>
      <c r="B358" s="1">
        <f>DATE(2053,7,1) + TIME(0,0,0)</f>
        <v>56066</v>
      </c>
      <c r="C358">
        <v>97829.460938000004</v>
      </c>
      <c r="D358">
        <v>271960.25</v>
      </c>
      <c r="E358">
        <v>9981506</v>
      </c>
      <c r="F358">
        <v>411304.21875</v>
      </c>
    </row>
    <row r="359" spans="1:6" x14ac:dyDescent="0.35">
      <c r="A359">
        <v>10805</v>
      </c>
      <c r="B359" s="1">
        <f>DATE(2053,8,1) + TIME(0,0,0)</f>
        <v>56097</v>
      </c>
      <c r="C359">
        <v>100309.00781</v>
      </c>
      <c r="D359">
        <v>281029.4375</v>
      </c>
      <c r="E359">
        <v>10239600</v>
      </c>
      <c r="F359">
        <v>424045.375</v>
      </c>
    </row>
    <row r="360" spans="1:6" x14ac:dyDescent="0.35">
      <c r="A360">
        <v>10836</v>
      </c>
      <c r="B360" s="1">
        <f>DATE(2053,9,1) + TIME(0,0,0)</f>
        <v>56128</v>
      </c>
      <c r="C360">
        <v>99529.398438000004</v>
      </c>
      <c r="D360">
        <v>281028.84375</v>
      </c>
      <c r="E360">
        <v>10165190</v>
      </c>
      <c r="F360">
        <v>423085.15625</v>
      </c>
    </row>
    <row r="361" spans="1:6" x14ac:dyDescent="0.35">
      <c r="A361">
        <v>10866</v>
      </c>
      <c r="B361" s="1">
        <f>DATE(2053,10,1) + TIME(0,0,0)</f>
        <v>56158</v>
      </c>
      <c r="C361">
        <v>95555.375</v>
      </c>
      <c r="D361">
        <v>271960.875</v>
      </c>
      <c r="E361">
        <v>9764172</v>
      </c>
      <c r="F361">
        <v>408543.59375</v>
      </c>
    </row>
    <row r="362" spans="1:6" x14ac:dyDescent="0.35">
      <c r="A362">
        <v>10897</v>
      </c>
      <c r="B362" s="1">
        <f>DATE(2053,11,1) + TIME(0,0,0)</f>
        <v>56189</v>
      </c>
      <c r="C362">
        <v>97920.65625</v>
      </c>
      <c r="D362">
        <v>281027.375</v>
      </c>
      <c r="E362">
        <v>10010429</v>
      </c>
      <c r="F362">
        <v>421200.6875</v>
      </c>
    </row>
    <row r="363" spans="1:6" x14ac:dyDescent="0.35">
      <c r="A363">
        <v>10927</v>
      </c>
      <c r="B363" s="1">
        <f>DATE(2053,12,1) + TIME(0,0,0)</f>
        <v>56219</v>
      </c>
      <c r="C363">
        <v>94031.875</v>
      </c>
      <c r="D363">
        <v>271960.90625</v>
      </c>
      <c r="E363">
        <v>9617435</v>
      </c>
      <c r="F363">
        <v>406722.5</v>
      </c>
    </row>
    <row r="364" spans="1:6" x14ac:dyDescent="0.35">
      <c r="A364">
        <v>10958</v>
      </c>
      <c r="B364" s="1">
        <f>DATE(2054,1,1) + TIME(0,0,0)</f>
        <v>56250</v>
      </c>
      <c r="C364">
        <v>96347.0625</v>
      </c>
      <c r="D364">
        <v>281026.03125</v>
      </c>
      <c r="E364">
        <v>9858792</v>
      </c>
      <c r="F364">
        <v>419329.6875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Hygor Vinicius Costa Silva</dc:creator>
  <cp:lastModifiedBy>Hygor Vinicius Costa Silva</cp:lastModifiedBy>
  <dcterms:created xsi:type="dcterms:W3CDTF">2023-04-30T19:22:52Z</dcterms:created>
  <dcterms:modified xsi:type="dcterms:W3CDTF">2023-04-30T19:23:46Z</dcterms:modified>
</cp:coreProperties>
</file>