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hygor_vinicius_petrobras_com_br/Documents/Documentos/CEP 2022/Periodo IV/AEPP/Modelo de Simulacao/Tarefa 03/Produção/"/>
    </mc:Choice>
  </mc:AlternateContent>
  <xr:revisionPtr revIDLastSave="0" documentId="8_{AF90D58C-49BA-4B7C-B639-E7E569CDCDCA}" xr6:coauthVersionLast="47" xr6:coauthVersionMax="47" xr10:uidLastSave="{00000000-0000-0000-0000-000000000000}"/>
  <bookViews>
    <workbookView xWindow="-110" yWindow="-110" windowWidth="19420" windowHeight="10300" xr2:uid="{279D0D3F-B476-470E-A9B2-A654FFD4D9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<sst xmlns="http://schemas.openxmlformats.org/spreadsheetml/2006/main" count="7" uniqueCount="7">
  <si>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C:\Users\DVOS\OneDrive - PETROBRAS\Documentos\CEP 2022\Periodo IV\AEPP\Modelo de Simulacao\Tarefa 03\Modelos\3_Pituba_Base\Pituba_Base_LS.sr3</t>
  </si>
  <si>
    <t>Time (day)</t>
  </si>
  <si>
    <t>Date</t>
  </si>
  <si>
    <t>Plataforma-PRO-Period Oil Production - Monthly SC (m3)</t>
  </si>
  <si>
    <t>Plataforma-PRO-Period Water Production - Monthly SC (m3)</t>
  </si>
  <si>
    <t>Plataforma-PRO-Period Gas Production - Monthly SC (m3)</t>
  </si>
  <si>
    <t>Plataforma-INJ-Period Water Production - Monthly SC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</si>
</sst>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87973-4660-4137-85CA-5E7396B65B4E}" name="Tabela1" displayName="Tabela1" ref="A3:F364" totalsRowShown="0">
  <autoFilter ref="A3:F364" xr:uid="{25587973-4660-4137-85CA-5E7396B65B4E}"/>
  <tableColumns count="6">
    <tableColumn id="1" xr3:uid="{8133928B-ADD2-4111-8EE1-029595B3267F}" name="Time (day)"/>
    <tableColumn id="2" xr3:uid="{A7B00AA2-673E-4D74-BA7B-78269098C42B}" name="Date" dataDxfId="0"/>
    <tableColumn id="3" xr3:uid="{38370053-6E1F-4107-8E02-20B2CBA7B6A4}" name="Plataforma-PRO-Period Oil Production - Monthly SC (m3)"/>
    <tableColumn id="4" xr3:uid="{5455B556-1ABD-44D9-9E90-3CADA8F84CC4}" name="Plataforma-PRO-Period Water Production - Monthly SC (m3)"/>
    <tableColumn id="5" xr3:uid="{3855D4D7-E282-428E-BEE8-1E603BBC364B}" name="Plataforma-PRO-Period Gas Production - Monthly SC (m3)"/>
    <tableColumn id="6" xr3:uid="{1FB9F281-131E-4B38-BD3F-532F1D749056}" name="Plataforma-INJ-Period Water Production - Monthly SC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B624-EBD9-435F-BDDA-6108C1D58852}">
  <dimension ref="A1:F364"/>
  <sheetViews>
    <sheetView tabSelected="1" workbookViewId="0">
      <selection activeCell="B6" sqref="B6"/>
    </sheetView>
  </sheetViews>
  <sheetFormatPr defaultRowHeight="14.5" x14ac:dyDescent="0.35"/>
  <cols>
    <col min="1" max="1" width="11.6328125" customWidth="1"/>
    <col min="2" max="2" width="18.81640625" bestFit="1" customWidth="1"/>
    <col min="3" max="6" width="46.7265625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0</v>
      </c>
      <c r="B4" s="1">
        <f>DATE(2024,1,1) + TIME(0,0,0)</f>
        <v>45292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31</v>
      </c>
      <c r="B5" s="1">
        <f>DATE(2024,2,1) + TIME(0,0,0)</f>
        <v>45323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60</v>
      </c>
      <c r="B6" s="1">
        <f>DATE(2024,3,1) + TIME(0,0,0)</f>
        <v>45352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91</v>
      </c>
      <c r="B7" s="1">
        <f>DATE(2024,4,1) + TIME(0,0,0)</f>
        <v>45383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121</v>
      </c>
      <c r="B8" s="1">
        <f>DATE(2024,5,1) + TIME(0,0,0)</f>
        <v>45413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152</v>
      </c>
      <c r="B9" s="1">
        <f>DATE(2024,6,1) + TIME(0,0,0)</f>
        <v>45444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182</v>
      </c>
      <c r="B10" s="1">
        <f>DATE(2024,7,1) + TIME(0,0,0)</f>
        <v>45474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213</v>
      </c>
      <c r="B11" s="1">
        <f>DATE(2024,8,1) + TIME(0,0,0)</f>
        <v>45505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244</v>
      </c>
      <c r="B12" s="1">
        <f>DATE(2024,9,1) + TIME(0,0,0)</f>
        <v>45536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274</v>
      </c>
      <c r="B13" s="1">
        <f>DATE(2024,10,1) + TIME(0,0,0)</f>
        <v>45566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305</v>
      </c>
      <c r="B14" s="1">
        <f>DATE(2024,11,1) + TIME(0,0,0)</f>
        <v>45597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335</v>
      </c>
      <c r="B15" s="1">
        <f>DATE(2024,12,1) + TIME(0,0,0)</f>
        <v>45627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366</v>
      </c>
      <c r="B16" s="1">
        <f>DATE(2025,1,1) + TIME(0,0,0)</f>
        <v>45658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397</v>
      </c>
      <c r="B17" s="1">
        <f>DATE(2025,2,1) + TIME(0,0,0)</f>
        <v>45689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425</v>
      </c>
      <c r="B18" s="1">
        <f>DATE(2025,3,1) + TIME(0,0,0)</f>
        <v>45717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456</v>
      </c>
      <c r="B19" s="1">
        <f>DATE(2025,4,1) + TIME(0,0,0)</f>
        <v>45748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486</v>
      </c>
      <c r="B20" s="1">
        <f>DATE(2025,5,1) + TIME(0,0,0)</f>
        <v>45778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517</v>
      </c>
      <c r="B21" s="1">
        <f>DATE(2025,6,1) + TIME(0,0,0)</f>
        <v>45809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547</v>
      </c>
      <c r="B22" s="1">
        <f>DATE(2025,7,1) + TIME(0,0,0)</f>
        <v>45839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578</v>
      </c>
      <c r="B23" s="1">
        <f>DATE(2025,8,1) + TIME(0,0,0)</f>
        <v>45870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609</v>
      </c>
      <c r="B24" s="1">
        <f>DATE(2025,9,1) + TIME(0,0,0)</f>
        <v>45901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639</v>
      </c>
      <c r="B25" s="1">
        <f>DATE(2025,10,1) + TIME(0,0,0)</f>
        <v>45931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670</v>
      </c>
      <c r="B26" s="1">
        <f>DATE(2025,11,1) + TIME(0,0,0)</f>
        <v>45962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700</v>
      </c>
      <c r="B27" s="1">
        <f>DATE(2025,12,1) + TIME(0,0,0)</f>
        <v>45992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731</v>
      </c>
      <c r="B28" s="1">
        <f>DATE(2026,1,1) + TIME(0,0,0)</f>
        <v>46023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762</v>
      </c>
      <c r="B29" s="1">
        <f>DATE(2026,2,1) + TIME(0,0,0)</f>
        <v>46054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790</v>
      </c>
      <c r="B30" s="1">
        <f>DATE(2026,3,1) + TIME(0,0,0)</f>
        <v>46082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821</v>
      </c>
      <c r="B31" s="1">
        <f>DATE(2026,4,1) + TIME(0,0,0)</f>
        <v>46113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851</v>
      </c>
      <c r="B32" s="1">
        <f>DATE(2026,5,1) + TIME(0,0,0)</f>
        <v>46143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882</v>
      </c>
      <c r="B33" s="1">
        <f>DATE(2026,6,1) + TIME(0,0,0)</f>
        <v>46174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912</v>
      </c>
      <c r="B34" s="1">
        <f>DATE(2026,7,1) + TIME(0,0,0)</f>
        <v>46204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943</v>
      </c>
      <c r="B35" s="1">
        <f>DATE(2026,8,1) + TIME(0,0,0)</f>
        <v>46235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974</v>
      </c>
      <c r="B36" s="1">
        <f>DATE(2026,9,1) + TIME(0,0,0)</f>
        <v>46266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1004</v>
      </c>
      <c r="B37" s="1">
        <f>DATE(2026,10,1) + TIME(0,0,0)</f>
        <v>46296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1035</v>
      </c>
      <c r="B38" s="1">
        <f>DATE(2026,11,1) + TIME(0,0,0)</f>
        <v>46327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1065</v>
      </c>
      <c r="B39" s="1">
        <f>DATE(2026,12,1) + TIME(0,0,0)</f>
        <v>46357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1096</v>
      </c>
      <c r="B40" s="1">
        <f>DATE(2027,1,1) + TIME(0,0,0)</f>
        <v>46388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1127</v>
      </c>
      <c r="B41" s="1">
        <f>DATE(2027,2,1) + TIME(0,0,0)</f>
        <v>46419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1155</v>
      </c>
      <c r="B42" s="1">
        <f>DATE(2027,3,1) + TIME(0,0,0)</f>
        <v>46447</v>
      </c>
      <c r="C42">
        <v>0</v>
      </c>
      <c r="D42">
        <v>0</v>
      </c>
      <c r="E42">
        <v>0</v>
      </c>
      <c r="F42">
        <v>0</v>
      </c>
    </row>
    <row r="43" spans="1:6" x14ac:dyDescent="0.35">
      <c r="A43">
        <v>1186</v>
      </c>
      <c r="B43" s="1">
        <f>DATE(2027,4,1) + TIME(0,0,0)</f>
        <v>46478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1216</v>
      </c>
      <c r="B44" s="1">
        <f>DATE(2027,5,1) + TIME(0,0,0)</f>
        <v>46508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1247</v>
      </c>
      <c r="B45" s="1">
        <f>DATE(2027,6,1) + TIME(0,0,0)</f>
        <v>46539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1277</v>
      </c>
      <c r="B46" s="1">
        <f>DATE(2027,7,1) + TIME(0,0,0)</f>
        <v>46569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1308</v>
      </c>
      <c r="B47" s="1">
        <f>DATE(2027,8,1) + TIME(0,0,0)</f>
        <v>46600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1339</v>
      </c>
      <c r="B48" s="1">
        <f>DATE(2027,9,1) + TIME(0,0,0)</f>
        <v>46631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1369</v>
      </c>
      <c r="B49" s="1">
        <f>DATE(2027,10,1) + TIME(0,0,0)</f>
        <v>46661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1400</v>
      </c>
      <c r="B50" s="1">
        <f>DATE(2027,11,1) + TIME(0,0,0)</f>
        <v>46692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1430</v>
      </c>
      <c r="B51" s="1">
        <f>DATE(2027,12,1) + TIME(0,0,0)</f>
        <v>46722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1461</v>
      </c>
      <c r="B52" s="1">
        <f>DATE(2028,1,1) + TIME(0,0,0)</f>
        <v>46753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1492</v>
      </c>
      <c r="B53" s="1">
        <f>DATE(2028,2,1) + TIME(0,0,0)</f>
        <v>46784</v>
      </c>
      <c r="C53">
        <v>58900</v>
      </c>
      <c r="D53">
        <v>0</v>
      </c>
      <c r="E53">
        <v>4620765.5</v>
      </c>
      <c r="F53">
        <v>0</v>
      </c>
    </row>
    <row r="54" spans="1:6" x14ac:dyDescent="0.35">
      <c r="A54">
        <v>1521</v>
      </c>
      <c r="B54" s="1">
        <f>DATE(2028,3,1) + TIME(0,0,0)</f>
        <v>46813</v>
      </c>
      <c r="C54">
        <v>55100</v>
      </c>
      <c r="D54">
        <v>0</v>
      </c>
      <c r="E54">
        <v>4322651.5</v>
      </c>
      <c r="F54">
        <v>0</v>
      </c>
    </row>
    <row r="55" spans="1:6" x14ac:dyDescent="0.35">
      <c r="A55">
        <v>1552</v>
      </c>
      <c r="B55" s="1">
        <f>DATE(2028,4,1) + TIME(0,0,0)</f>
        <v>46844</v>
      </c>
      <c r="C55">
        <v>58900</v>
      </c>
      <c r="D55">
        <v>0</v>
      </c>
      <c r="E55">
        <v>4620765.5</v>
      </c>
      <c r="F55">
        <v>7851.2001952999999</v>
      </c>
    </row>
    <row r="56" spans="1:6" x14ac:dyDescent="0.35">
      <c r="A56">
        <v>1582</v>
      </c>
      <c r="B56" s="1">
        <f>DATE(2028,5,1) + TIME(0,0,0)</f>
        <v>46874</v>
      </c>
      <c r="C56">
        <v>57000</v>
      </c>
      <c r="D56">
        <v>0</v>
      </c>
      <c r="E56">
        <v>4471708.5</v>
      </c>
      <c r="F56">
        <v>7251.8730469000002</v>
      </c>
    </row>
    <row r="57" spans="1:6" x14ac:dyDescent="0.35">
      <c r="A57">
        <v>1613</v>
      </c>
      <c r="B57" s="1">
        <f>DATE(2028,6,1) + TIME(0,0,0)</f>
        <v>46905</v>
      </c>
      <c r="C57">
        <v>117800</v>
      </c>
      <c r="D57">
        <v>0</v>
      </c>
      <c r="E57">
        <v>9236774</v>
      </c>
      <c r="F57">
        <v>8021.6640625</v>
      </c>
    </row>
    <row r="58" spans="1:6" x14ac:dyDescent="0.35">
      <c r="A58">
        <v>1643</v>
      </c>
      <c r="B58" s="1">
        <f>DATE(2028,7,1) + TIME(0,0,0)</f>
        <v>46935</v>
      </c>
      <c r="C58">
        <v>114000</v>
      </c>
      <c r="D58">
        <v>0</v>
      </c>
      <c r="E58">
        <v>8577144</v>
      </c>
      <c r="F58">
        <v>8793.7558594000002</v>
      </c>
    </row>
    <row r="59" spans="1:6" x14ac:dyDescent="0.35">
      <c r="A59">
        <v>1674</v>
      </c>
      <c r="B59" s="1">
        <f>DATE(2028,8,1) + TIME(0,0,0)</f>
        <v>46966</v>
      </c>
      <c r="C59">
        <v>105543.52344</v>
      </c>
      <c r="D59">
        <v>0</v>
      </c>
      <c r="E59">
        <v>7903877</v>
      </c>
      <c r="F59">
        <v>9695.8457030999998</v>
      </c>
    </row>
    <row r="60" spans="1:6" x14ac:dyDescent="0.35">
      <c r="A60">
        <v>1705</v>
      </c>
      <c r="B60" s="1">
        <f>DATE(2028,9,1) + TIME(0,0,0)</f>
        <v>46997</v>
      </c>
      <c r="C60">
        <v>94618.984375</v>
      </c>
      <c r="D60">
        <v>0</v>
      </c>
      <c r="E60">
        <v>6998580</v>
      </c>
      <c r="F60">
        <v>10745.028319999999</v>
      </c>
    </row>
    <row r="61" spans="1:6" x14ac:dyDescent="0.35">
      <c r="A61">
        <v>1735</v>
      </c>
      <c r="B61" s="1">
        <f>DATE(2028,10,1) + TIME(0,0,0)</f>
        <v>47027</v>
      </c>
      <c r="C61">
        <v>147781.03125</v>
      </c>
      <c r="D61">
        <v>0</v>
      </c>
      <c r="E61">
        <v>12671418</v>
      </c>
      <c r="F61">
        <v>10863.319336</v>
      </c>
    </row>
    <row r="62" spans="1:6" x14ac:dyDescent="0.35">
      <c r="A62">
        <v>1766</v>
      </c>
      <c r="B62" s="1">
        <f>DATE(2028,11,1) + TIME(0,0,0)</f>
        <v>47058</v>
      </c>
      <c r="C62">
        <v>131228.70311999999</v>
      </c>
      <c r="D62">
        <v>0</v>
      </c>
      <c r="E62">
        <v>11937537</v>
      </c>
      <c r="F62">
        <v>12129.749023</v>
      </c>
    </row>
    <row r="63" spans="1:6" x14ac:dyDescent="0.35">
      <c r="A63">
        <v>1796</v>
      </c>
      <c r="B63" s="1">
        <f>DATE(2028,12,1) + TIME(0,0,0)</f>
        <v>47088</v>
      </c>
      <c r="C63">
        <v>88408.84375</v>
      </c>
      <c r="D63">
        <v>0</v>
      </c>
      <c r="E63">
        <v>7094380.5</v>
      </c>
      <c r="F63">
        <v>37802.609375</v>
      </c>
    </row>
    <row r="64" spans="1:6" x14ac:dyDescent="0.35">
      <c r="A64">
        <v>1827</v>
      </c>
      <c r="B64" s="1">
        <f>DATE(2029,1,1) + TIME(0,0,0)</f>
        <v>47119</v>
      </c>
      <c r="C64">
        <v>77953.6875</v>
      </c>
      <c r="D64">
        <v>0</v>
      </c>
      <c r="E64">
        <v>6132986</v>
      </c>
      <c r="F64">
        <v>39633.828125</v>
      </c>
    </row>
    <row r="65" spans="1:6" x14ac:dyDescent="0.35">
      <c r="A65">
        <v>1858</v>
      </c>
      <c r="B65" s="1">
        <f>DATE(2029,2,1) + TIME(0,0,0)</f>
        <v>47150</v>
      </c>
      <c r="C65">
        <v>103530.75</v>
      </c>
      <c r="D65">
        <v>0</v>
      </c>
      <c r="E65">
        <v>7998685</v>
      </c>
      <c r="F65">
        <v>40122.097655999998</v>
      </c>
    </row>
    <row r="66" spans="1:6" x14ac:dyDescent="0.35">
      <c r="A66">
        <v>1886</v>
      </c>
      <c r="B66" s="1">
        <f>DATE(2029,3,1) + TIME(0,0,0)</f>
        <v>47178</v>
      </c>
      <c r="C66">
        <v>75963.140625</v>
      </c>
      <c r="D66">
        <v>0</v>
      </c>
      <c r="E66">
        <v>5966938</v>
      </c>
      <c r="F66">
        <v>36726.527344000002</v>
      </c>
    </row>
    <row r="67" spans="1:6" x14ac:dyDescent="0.35">
      <c r="A67">
        <v>1917</v>
      </c>
      <c r="B67" s="1">
        <f>DATE(2029,4,1) + TIME(0,0,0)</f>
        <v>47209</v>
      </c>
      <c r="C67">
        <v>79948.210938000004</v>
      </c>
      <c r="D67">
        <v>0</v>
      </c>
      <c r="E67">
        <v>6318695</v>
      </c>
      <c r="F67">
        <v>76304.539061999996</v>
      </c>
    </row>
    <row r="68" spans="1:6" x14ac:dyDescent="0.35">
      <c r="A68">
        <v>1947</v>
      </c>
      <c r="B68" s="1">
        <f>DATE(2029,5,1) + TIME(0,0,0)</f>
        <v>47239</v>
      </c>
      <c r="C68">
        <v>73335.882811999996</v>
      </c>
      <c r="D68">
        <v>0</v>
      </c>
      <c r="E68">
        <v>5840963</v>
      </c>
      <c r="F68">
        <v>74238.695311999996</v>
      </c>
    </row>
    <row r="69" spans="1:6" x14ac:dyDescent="0.35">
      <c r="A69">
        <v>1978</v>
      </c>
      <c r="B69" s="1">
        <f>DATE(2029,6,1) + TIME(0,0,0)</f>
        <v>47270</v>
      </c>
      <c r="C69">
        <v>107248.22656</v>
      </c>
      <c r="D69">
        <v>0</v>
      </c>
      <c r="E69">
        <v>9529168</v>
      </c>
      <c r="F69">
        <v>77080.875</v>
      </c>
    </row>
    <row r="70" spans="1:6" x14ac:dyDescent="0.35">
      <c r="A70">
        <v>2008</v>
      </c>
      <c r="B70" s="1">
        <f>DATE(2029,7,1) + TIME(0,0,0)</f>
        <v>47300</v>
      </c>
      <c r="C70">
        <v>98295.726561999996</v>
      </c>
      <c r="D70">
        <v>0</v>
      </c>
      <c r="E70">
        <v>8715283</v>
      </c>
      <c r="F70">
        <v>74926.804688000004</v>
      </c>
    </row>
    <row r="71" spans="1:6" x14ac:dyDescent="0.35">
      <c r="A71">
        <v>2039</v>
      </c>
      <c r="B71" s="1">
        <f>DATE(2029,8,1) + TIME(0,0,0)</f>
        <v>47331</v>
      </c>
      <c r="C71">
        <v>99353.023438000004</v>
      </c>
      <c r="D71">
        <v>0</v>
      </c>
      <c r="E71">
        <v>8816146</v>
      </c>
      <c r="F71">
        <v>112982.25781</v>
      </c>
    </row>
    <row r="72" spans="1:6" x14ac:dyDescent="0.35">
      <c r="A72">
        <v>2070</v>
      </c>
      <c r="B72" s="1">
        <f>DATE(2029,9,1) + TIME(0,0,0)</f>
        <v>47362</v>
      </c>
      <c r="C72">
        <v>96559.242188000004</v>
      </c>
      <c r="D72">
        <v>0</v>
      </c>
      <c r="E72">
        <v>8578466</v>
      </c>
      <c r="F72">
        <v>113246.23437999999</v>
      </c>
    </row>
    <row r="73" spans="1:6" x14ac:dyDescent="0.35">
      <c r="A73">
        <v>2100</v>
      </c>
      <c r="B73" s="1">
        <f>DATE(2029,10,1) + TIME(0,0,0)</f>
        <v>47392</v>
      </c>
      <c r="C73">
        <v>142487.15625</v>
      </c>
      <c r="D73">
        <v>0</v>
      </c>
      <c r="E73">
        <v>13075408</v>
      </c>
      <c r="F73">
        <v>107056.33594</v>
      </c>
    </row>
    <row r="74" spans="1:6" x14ac:dyDescent="0.35">
      <c r="A74">
        <v>2131</v>
      </c>
      <c r="B74" s="1">
        <f>DATE(2029,11,1) + TIME(0,0,0)</f>
        <v>47423</v>
      </c>
      <c r="C74">
        <v>122223.85937999999</v>
      </c>
      <c r="D74">
        <v>0</v>
      </c>
      <c r="E74">
        <v>11095104</v>
      </c>
      <c r="F74">
        <v>99870.882811999996</v>
      </c>
    </row>
    <row r="75" spans="1:6" x14ac:dyDescent="0.35">
      <c r="A75">
        <v>2161</v>
      </c>
      <c r="B75" s="1">
        <f>DATE(2029,12,1) + TIME(0,0,0)</f>
        <v>47453</v>
      </c>
      <c r="C75">
        <v>114779.40625</v>
      </c>
      <c r="D75">
        <v>0</v>
      </c>
      <c r="E75">
        <v>10408046</v>
      </c>
      <c r="F75">
        <v>162597.01561999999</v>
      </c>
    </row>
    <row r="76" spans="1:6" x14ac:dyDescent="0.35">
      <c r="A76">
        <v>2192</v>
      </c>
      <c r="B76" s="1">
        <f>DATE(2030,1,1) + TIME(0,0,0)</f>
        <v>47484</v>
      </c>
      <c r="C76">
        <v>116183.48437999999</v>
      </c>
      <c r="D76">
        <v>0</v>
      </c>
      <c r="E76">
        <v>10537594</v>
      </c>
      <c r="F76">
        <v>165400.21875</v>
      </c>
    </row>
    <row r="77" spans="1:6" x14ac:dyDescent="0.35">
      <c r="A77">
        <v>2223</v>
      </c>
      <c r="B77" s="1">
        <f>DATE(2030,2,1) + TIME(0,0,0)</f>
        <v>47515</v>
      </c>
      <c r="C77">
        <v>171708.67188000001</v>
      </c>
      <c r="D77">
        <v>0</v>
      </c>
      <c r="E77">
        <v>16546793</v>
      </c>
      <c r="F77">
        <v>163294.5</v>
      </c>
    </row>
    <row r="78" spans="1:6" x14ac:dyDescent="0.35">
      <c r="A78">
        <v>2251</v>
      </c>
      <c r="B78" s="1">
        <f>DATE(2030,3,1) + TIME(0,0,0)</f>
        <v>47543</v>
      </c>
      <c r="C78">
        <v>152602.76561999999</v>
      </c>
      <c r="D78">
        <v>0</v>
      </c>
      <c r="E78">
        <v>14630492</v>
      </c>
      <c r="F78">
        <v>145987.26561999999</v>
      </c>
    </row>
    <row r="79" spans="1:6" x14ac:dyDescent="0.35">
      <c r="A79">
        <v>2282</v>
      </c>
      <c r="B79" s="1">
        <f>DATE(2030,4,1) + TIME(0,0,0)</f>
        <v>47574</v>
      </c>
      <c r="C79">
        <v>167761.79688000001</v>
      </c>
      <c r="D79">
        <v>0</v>
      </c>
      <c r="E79">
        <v>16050063</v>
      </c>
      <c r="F79">
        <v>218474.5625</v>
      </c>
    </row>
    <row r="80" spans="1:6" x14ac:dyDescent="0.35">
      <c r="A80">
        <v>2312</v>
      </c>
      <c r="B80" s="1">
        <f>DATE(2030,5,1) + TIME(0,0,0)</f>
        <v>47604</v>
      </c>
      <c r="C80">
        <v>161172.71875</v>
      </c>
      <c r="D80">
        <v>0</v>
      </c>
      <c r="E80">
        <v>15366957</v>
      </c>
      <c r="F80">
        <v>210069.90625</v>
      </c>
    </row>
    <row r="81" spans="1:6" x14ac:dyDescent="0.35">
      <c r="A81">
        <v>2343</v>
      </c>
      <c r="B81" s="1">
        <f>DATE(2030,6,1) + TIME(0,0,0)</f>
        <v>47635</v>
      </c>
      <c r="C81">
        <v>203814.6875</v>
      </c>
      <c r="D81">
        <v>0</v>
      </c>
      <c r="E81">
        <v>19834212</v>
      </c>
      <c r="F81">
        <v>215268.09375</v>
      </c>
    </row>
    <row r="82" spans="1:6" x14ac:dyDescent="0.35">
      <c r="A82">
        <v>2373</v>
      </c>
      <c r="B82" s="1">
        <f>DATE(2030,7,1) + TIME(0,0,0)</f>
        <v>47665</v>
      </c>
      <c r="C82">
        <v>191364.09375</v>
      </c>
      <c r="D82">
        <v>0</v>
      </c>
      <c r="E82">
        <v>18494182</v>
      </c>
      <c r="F82">
        <v>206745.75</v>
      </c>
    </row>
    <row r="83" spans="1:6" x14ac:dyDescent="0.35">
      <c r="A83">
        <v>2404</v>
      </c>
      <c r="B83" s="1">
        <f>DATE(2030,8,1) + TIME(0,0,0)</f>
        <v>47696</v>
      </c>
      <c r="C83">
        <v>196380.45311999999</v>
      </c>
      <c r="D83">
        <v>0</v>
      </c>
      <c r="E83">
        <v>18960232</v>
      </c>
      <c r="F83">
        <v>283696.6875</v>
      </c>
    </row>
    <row r="84" spans="1:6" x14ac:dyDescent="0.35">
      <c r="A84">
        <v>2435</v>
      </c>
      <c r="B84" s="1">
        <f>DATE(2030,9,1) + TIME(0,0,0)</f>
        <v>47727</v>
      </c>
      <c r="C84">
        <v>196181.59375</v>
      </c>
      <c r="D84">
        <v>0</v>
      </c>
      <c r="E84">
        <v>18940560</v>
      </c>
      <c r="F84">
        <v>276082.96875</v>
      </c>
    </row>
    <row r="85" spans="1:6" x14ac:dyDescent="0.35">
      <c r="A85">
        <v>2465</v>
      </c>
      <c r="B85" s="1">
        <f>DATE(2030,10,1) + TIME(0,0,0)</f>
        <v>47757</v>
      </c>
      <c r="C85">
        <v>210525.78125</v>
      </c>
      <c r="D85">
        <v>0</v>
      </c>
      <c r="E85">
        <v>19981840</v>
      </c>
      <c r="F85">
        <v>263114.40625</v>
      </c>
    </row>
    <row r="86" spans="1:6" x14ac:dyDescent="0.35">
      <c r="A86">
        <v>2496</v>
      </c>
      <c r="B86" s="1">
        <f>DATE(2030,11,1) + TIME(0,0,0)</f>
        <v>47788</v>
      </c>
      <c r="C86">
        <v>212201.39061999999</v>
      </c>
      <c r="D86">
        <v>0</v>
      </c>
      <c r="E86">
        <v>20262966</v>
      </c>
      <c r="F86">
        <v>270196.5625</v>
      </c>
    </row>
    <row r="87" spans="1:6" x14ac:dyDescent="0.35">
      <c r="A87">
        <v>2526</v>
      </c>
      <c r="B87" s="1">
        <f>DATE(2030,12,1) + TIME(0,0,0)</f>
        <v>47818</v>
      </c>
      <c r="C87">
        <v>203613.5625</v>
      </c>
      <c r="D87">
        <v>0</v>
      </c>
      <c r="E87">
        <v>19475254</v>
      </c>
      <c r="F87">
        <v>279037.03125</v>
      </c>
    </row>
    <row r="88" spans="1:6" x14ac:dyDescent="0.35">
      <c r="A88">
        <v>2557</v>
      </c>
      <c r="B88" s="1">
        <f>DATE(2031,1,1) + TIME(0,0,0)</f>
        <v>47849</v>
      </c>
      <c r="C88">
        <v>208907.89061999999</v>
      </c>
      <c r="D88">
        <v>0</v>
      </c>
      <c r="E88">
        <v>20037344</v>
      </c>
      <c r="F88">
        <v>287907.09375</v>
      </c>
    </row>
    <row r="89" spans="1:6" x14ac:dyDescent="0.35">
      <c r="A89">
        <v>2588</v>
      </c>
      <c r="B89" s="1">
        <f>DATE(2031,2,1) + TIME(0,0,0)</f>
        <v>47880</v>
      </c>
      <c r="C89">
        <v>234714.1875</v>
      </c>
      <c r="D89">
        <v>0</v>
      </c>
      <c r="E89">
        <v>22710436</v>
      </c>
      <c r="F89">
        <v>288077.4375</v>
      </c>
    </row>
    <row r="90" spans="1:6" x14ac:dyDescent="0.35">
      <c r="A90">
        <v>2616</v>
      </c>
      <c r="B90" s="1">
        <f>DATE(2031,3,1) + TIME(0,0,0)</f>
        <v>47908</v>
      </c>
      <c r="C90">
        <v>207056.71875</v>
      </c>
      <c r="D90">
        <v>0</v>
      </c>
      <c r="E90">
        <v>20011494</v>
      </c>
      <c r="F90">
        <v>259887.60938000001</v>
      </c>
    </row>
    <row r="91" spans="1:6" x14ac:dyDescent="0.35">
      <c r="A91">
        <v>2647</v>
      </c>
      <c r="B91" s="1">
        <f>DATE(2031,4,1) + TIME(0,0,0)</f>
        <v>47939</v>
      </c>
      <c r="C91">
        <v>228073.8125</v>
      </c>
      <c r="D91">
        <v>0</v>
      </c>
      <c r="E91">
        <v>22039720</v>
      </c>
      <c r="F91">
        <v>323000.28125</v>
      </c>
    </row>
    <row r="92" spans="1:6" x14ac:dyDescent="0.35">
      <c r="A92">
        <v>2677</v>
      </c>
      <c r="B92" s="1">
        <f>DATE(2031,5,1) + TIME(0,0,0)</f>
        <v>47969</v>
      </c>
      <c r="C92">
        <v>220062.70311999999</v>
      </c>
      <c r="D92">
        <v>0</v>
      </c>
      <c r="E92">
        <v>21264092</v>
      </c>
      <c r="F92">
        <v>312188.0625</v>
      </c>
    </row>
    <row r="93" spans="1:6" x14ac:dyDescent="0.35">
      <c r="A93">
        <v>2708</v>
      </c>
      <c r="B93" s="1">
        <f>DATE(2031,6,1) + TIME(0,0,0)</f>
        <v>48000</v>
      </c>
      <c r="C93">
        <v>259565.51561999999</v>
      </c>
      <c r="D93">
        <v>0</v>
      </c>
      <c r="E93">
        <v>24376858</v>
      </c>
      <c r="F93">
        <v>322408.03125</v>
      </c>
    </row>
    <row r="94" spans="1:6" x14ac:dyDescent="0.35">
      <c r="A94">
        <v>2738</v>
      </c>
      <c r="B94" s="1">
        <f>DATE(2031,7,1) + TIME(0,0,0)</f>
        <v>48030</v>
      </c>
      <c r="C94">
        <v>240985.3125</v>
      </c>
      <c r="D94">
        <v>0</v>
      </c>
      <c r="E94">
        <v>22848758</v>
      </c>
      <c r="F94">
        <v>312033.78125</v>
      </c>
    </row>
    <row r="95" spans="1:6" x14ac:dyDescent="0.35">
      <c r="A95">
        <v>2769</v>
      </c>
      <c r="B95" s="1">
        <f>DATE(2031,8,1) + TIME(0,0,0)</f>
        <v>48061</v>
      </c>
      <c r="C95">
        <v>247229.67188000001</v>
      </c>
      <c r="D95">
        <v>0</v>
      </c>
      <c r="E95">
        <v>23525878</v>
      </c>
      <c r="F95">
        <v>393374.28125</v>
      </c>
    </row>
    <row r="96" spans="1:6" x14ac:dyDescent="0.35">
      <c r="A96">
        <v>2800</v>
      </c>
      <c r="B96" s="1">
        <f>DATE(2031,9,1) + TIME(0,0,0)</f>
        <v>48092</v>
      </c>
      <c r="C96">
        <v>245758.625</v>
      </c>
      <c r="D96">
        <v>0</v>
      </c>
      <c r="E96">
        <v>23487798</v>
      </c>
      <c r="F96">
        <v>390919.375</v>
      </c>
    </row>
    <row r="97" spans="1:6" x14ac:dyDescent="0.35">
      <c r="A97">
        <v>2830</v>
      </c>
      <c r="B97" s="1">
        <f>DATE(2031,10,1) + TIME(0,0,0)</f>
        <v>48122</v>
      </c>
      <c r="C97">
        <v>294919.125</v>
      </c>
      <c r="D97">
        <v>0</v>
      </c>
      <c r="E97">
        <v>28963910</v>
      </c>
      <c r="F97">
        <v>377305.65625</v>
      </c>
    </row>
    <row r="98" spans="1:6" x14ac:dyDescent="0.35">
      <c r="A98">
        <v>2861</v>
      </c>
      <c r="B98" s="1">
        <f>DATE(2031,11,1) + TIME(0,0,0)</f>
        <v>48153</v>
      </c>
      <c r="C98">
        <v>305981.15625</v>
      </c>
      <c r="D98">
        <v>0</v>
      </c>
      <c r="E98">
        <v>29995762</v>
      </c>
      <c r="F98">
        <v>388601.28125</v>
      </c>
    </row>
    <row r="99" spans="1:6" x14ac:dyDescent="0.35">
      <c r="A99">
        <v>2891</v>
      </c>
      <c r="B99" s="1">
        <f>DATE(2031,12,1) + TIME(0,0,0)</f>
        <v>48183</v>
      </c>
      <c r="C99">
        <v>289531.21875</v>
      </c>
      <c r="D99">
        <v>0</v>
      </c>
      <c r="E99">
        <v>28394028</v>
      </c>
      <c r="F99">
        <v>444592.03125</v>
      </c>
    </row>
    <row r="100" spans="1:6" x14ac:dyDescent="0.35">
      <c r="A100">
        <v>2922</v>
      </c>
      <c r="B100" s="1">
        <f>DATE(2032,1,1) + TIME(0,0,0)</f>
        <v>48214</v>
      </c>
      <c r="C100">
        <v>296237.09375</v>
      </c>
      <c r="D100">
        <v>0</v>
      </c>
      <c r="E100">
        <v>29115526</v>
      </c>
      <c r="F100">
        <v>458895.46875</v>
      </c>
    </row>
    <row r="101" spans="1:6" x14ac:dyDescent="0.35">
      <c r="A101">
        <v>2953</v>
      </c>
      <c r="B101" s="1">
        <f>DATE(2032,2,1) + TIME(0,0,0)</f>
        <v>48245</v>
      </c>
      <c r="C101">
        <v>354934.8125</v>
      </c>
      <c r="D101">
        <v>0</v>
      </c>
      <c r="E101">
        <v>35186052</v>
      </c>
      <c r="F101">
        <v>458588.09375</v>
      </c>
    </row>
    <row r="102" spans="1:6" x14ac:dyDescent="0.35">
      <c r="A102">
        <v>2982</v>
      </c>
      <c r="B102" s="1">
        <f>DATE(2032,3,1) + TIME(0,0,0)</f>
        <v>48274</v>
      </c>
      <c r="C102">
        <v>332819.25</v>
      </c>
      <c r="D102">
        <v>0</v>
      </c>
      <c r="E102">
        <v>33069716</v>
      </c>
      <c r="F102">
        <v>432494.875</v>
      </c>
    </row>
    <row r="103" spans="1:6" x14ac:dyDescent="0.35">
      <c r="A103">
        <v>3013</v>
      </c>
      <c r="B103" s="1">
        <f>DATE(2032,4,1) + TIME(0,0,0)</f>
        <v>48305</v>
      </c>
      <c r="C103">
        <v>356886.5625</v>
      </c>
      <c r="D103">
        <v>0</v>
      </c>
      <c r="E103">
        <v>35501428</v>
      </c>
      <c r="F103">
        <v>532485.3125</v>
      </c>
    </row>
    <row r="104" spans="1:6" x14ac:dyDescent="0.35">
      <c r="A104">
        <v>3043</v>
      </c>
      <c r="B104" s="1">
        <f>DATE(2032,5,1) + TIME(0,0,0)</f>
        <v>48335</v>
      </c>
      <c r="C104">
        <v>348969.21875</v>
      </c>
      <c r="D104">
        <v>0</v>
      </c>
      <c r="E104">
        <v>34728796</v>
      </c>
      <c r="F104">
        <v>514965.46875</v>
      </c>
    </row>
    <row r="105" spans="1:6" x14ac:dyDescent="0.35">
      <c r="A105">
        <v>3074</v>
      </c>
      <c r="B105" s="1">
        <f>DATE(2032,6,1) + TIME(0,0,0)</f>
        <v>48366</v>
      </c>
      <c r="C105">
        <v>422301.375</v>
      </c>
      <c r="D105">
        <v>0</v>
      </c>
      <c r="E105">
        <v>42444768</v>
      </c>
      <c r="F105">
        <v>532206.5</v>
      </c>
    </row>
    <row r="106" spans="1:6" x14ac:dyDescent="0.35">
      <c r="A106">
        <v>3104</v>
      </c>
      <c r="B106" s="1">
        <f>DATE(2032,7,1) + TIME(0,0,0)</f>
        <v>48396</v>
      </c>
      <c r="C106">
        <v>414296.25</v>
      </c>
      <c r="D106">
        <v>0</v>
      </c>
      <c r="E106">
        <v>41266668</v>
      </c>
      <c r="F106">
        <v>514693.375</v>
      </c>
    </row>
    <row r="107" spans="1:6" x14ac:dyDescent="0.35">
      <c r="A107">
        <v>3135</v>
      </c>
      <c r="B107" s="1">
        <f>DATE(2032,8,1) + TIME(0,0,0)</f>
        <v>48427</v>
      </c>
      <c r="C107">
        <v>428574.625</v>
      </c>
      <c r="D107">
        <v>0</v>
      </c>
      <c r="E107">
        <v>42522512</v>
      </c>
      <c r="F107">
        <v>602654</v>
      </c>
    </row>
    <row r="108" spans="1:6" x14ac:dyDescent="0.35">
      <c r="A108">
        <v>3166</v>
      </c>
      <c r="B108" s="1">
        <f>DATE(2032,9,1) + TIME(0,0,0)</f>
        <v>48458</v>
      </c>
      <c r="C108">
        <v>420341.09375</v>
      </c>
      <c r="D108">
        <v>0</v>
      </c>
      <c r="E108">
        <v>41579708</v>
      </c>
      <c r="F108">
        <v>602349.875</v>
      </c>
    </row>
    <row r="109" spans="1:6" x14ac:dyDescent="0.35">
      <c r="A109">
        <v>3196</v>
      </c>
      <c r="B109" s="1">
        <f>DATE(2032,10,1) + TIME(0,0,0)</f>
        <v>48488</v>
      </c>
      <c r="C109">
        <v>453803.65625</v>
      </c>
      <c r="D109">
        <v>0</v>
      </c>
      <c r="E109">
        <v>45269568</v>
      </c>
      <c r="F109">
        <v>585849.125</v>
      </c>
    </row>
    <row r="110" spans="1:6" x14ac:dyDescent="0.35">
      <c r="A110">
        <v>3227</v>
      </c>
      <c r="B110" s="1">
        <f>DATE(2032,11,1) + TIME(0,0,0)</f>
        <v>48519</v>
      </c>
      <c r="C110">
        <v>469634.03125</v>
      </c>
      <c r="D110">
        <v>0</v>
      </c>
      <c r="E110">
        <v>46660672</v>
      </c>
      <c r="F110">
        <v>602425.125</v>
      </c>
    </row>
    <row r="111" spans="1:6" x14ac:dyDescent="0.35">
      <c r="A111">
        <v>3257</v>
      </c>
      <c r="B111" s="1">
        <f>DATE(2032,12,1) + TIME(0,0,0)</f>
        <v>48549</v>
      </c>
      <c r="C111">
        <v>454078.40625</v>
      </c>
      <c r="D111">
        <v>0</v>
      </c>
      <c r="E111">
        <v>44990092</v>
      </c>
      <c r="F111">
        <v>558972.3125</v>
      </c>
    </row>
    <row r="112" spans="1:6" x14ac:dyDescent="0.35">
      <c r="A112">
        <v>3288</v>
      </c>
      <c r="B112" s="1">
        <f>DATE(2033,1,1) + TIME(0,0,0)</f>
        <v>48580</v>
      </c>
      <c r="C112">
        <v>468690.90625</v>
      </c>
      <c r="D112">
        <v>0</v>
      </c>
      <c r="E112">
        <v>46337612</v>
      </c>
      <c r="F112">
        <v>579417.0625</v>
      </c>
    </row>
    <row r="113" spans="1:6" x14ac:dyDescent="0.35">
      <c r="A113">
        <v>3319</v>
      </c>
      <c r="B113" s="1">
        <f>DATE(2033,2,1) + TIME(0,0,0)</f>
        <v>48611</v>
      </c>
      <c r="C113">
        <v>468517.84375</v>
      </c>
      <c r="D113">
        <v>0</v>
      </c>
      <c r="E113">
        <v>46250356</v>
      </c>
      <c r="F113">
        <v>576911.875</v>
      </c>
    </row>
    <row r="114" spans="1:6" x14ac:dyDescent="0.35">
      <c r="A114">
        <v>3347</v>
      </c>
      <c r="B114" s="1">
        <f>DATE(2033,3,1) + TIME(0,0,0)</f>
        <v>48639</v>
      </c>
      <c r="C114">
        <v>423034.59375</v>
      </c>
      <c r="D114">
        <v>0</v>
      </c>
      <c r="E114">
        <v>41646032</v>
      </c>
      <c r="F114">
        <v>521050.65625</v>
      </c>
    </row>
    <row r="115" spans="1:6" x14ac:dyDescent="0.35">
      <c r="A115">
        <v>3378</v>
      </c>
      <c r="B115" s="1">
        <f>DATE(2033,4,1) + TIME(0,0,0)</f>
        <v>48670</v>
      </c>
      <c r="C115">
        <v>467964.3125</v>
      </c>
      <c r="D115">
        <v>0</v>
      </c>
      <c r="E115">
        <v>46140532</v>
      </c>
      <c r="F115">
        <v>576860.3125</v>
      </c>
    </row>
    <row r="116" spans="1:6" x14ac:dyDescent="0.35">
      <c r="A116">
        <v>3408</v>
      </c>
      <c r="B116" s="1">
        <f>DATE(2033,5,1) + TIME(0,0,0)</f>
        <v>48700</v>
      </c>
      <c r="C116">
        <v>453347.09375</v>
      </c>
      <c r="D116">
        <v>0</v>
      </c>
      <c r="E116">
        <v>44485840</v>
      </c>
      <c r="F116">
        <v>558492.9375</v>
      </c>
    </row>
    <row r="117" spans="1:6" x14ac:dyDescent="0.35">
      <c r="A117">
        <v>3439</v>
      </c>
      <c r="B117" s="1">
        <f>DATE(2033,6,1) + TIME(0,0,0)</f>
        <v>48731</v>
      </c>
      <c r="C117">
        <v>467565.09375</v>
      </c>
      <c r="D117">
        <v>0</v>
      </c>
      <c r="E117">
        <v>46017700</v>
      </c>
      <c r="F117">
        <v>577509.625</v>
      </c>
    </row>
    <row r="118" spans="1:6" x14ac:dyDescent="0.35">
      <c r="A118">
        <v>3469</v>
      </c>
      <c r="B118" s="1">
        <f>DATE(2033,7,1) + TIME(0,0,0)</f>
        <v>48761</v>
      </c>
      <c r="C118">
        <v>453270.78125</v>
      </c>
      <c r="D118">
        <v>0</v>
      </c>
      <c r="E118">
        <v>44435692</v>
      </c>
      <c r="F118">
        <v>559355.125</v>
      </c>
    </row>
    <row r="119" spans="1:6" x14ac:dyDescent="0.35">
      <c r="A119">
        <v>3500</v>
      </c>
      <c r="B119" s="1">
        <f>DATE(2033,8,1) + TIME(0,0,0)</f>
        <v>48792</v>
      </c>
      <c r="C119">
        <v>468028.625</v>
      </c>
      <c r="D119">
        <v>0</v>
      </c>
      <c r="E119">
        <v>45823668</v>
      </c>
      <c r="F119">
        <v>575890.5</v>
      </c>
    </row>
    <row r="120" spans="1:6" x14ac:dyDescent="0.35">
      <c r="A120">
        <v>3531</v>
      </c>
      <c r="B120" s="1">
        <f>DATE(2033,9,1) + TIME(0,0,0)</f>
        <v>48823</v>
      </c>
      <c r="C120">
        <v>468033.9375</v>
      </c>
      <c r="D120">
        <v>0</v>
      </c>
      <c r="E120">
        <v>45804064</v>
      </c>
      <c r="F120">
        <v>576157.625</v>
      </c>
    </row>
    <row r="121" spans="1:6" x14ac:dyDescent="0.35">
      <c r="A121">
        <v>3561</v>
      </c>
      <c r="B121" s="1">
        <f>DATE(2033,10,1) + TIME(0,0,0)</f>
        <v>48853</v>
      </c>
      <c r="C121">
        <v>453059.3125</v>
      </c>
      <c r="D121">
        <v>0</v>
      </c>
      <c r="E121">
        <v>44732972</v>
      </c>
      <c r="F121">
        <v>557816.0625</v>
      </c>
    </row>
    <row r="122" spans="1:6" x14ac:dyDescent="0.35">
      <c r="A122">
        <v>3592</v>
      </c>
      <c r="B122" s="1">
        <f>DATE(2033,11,1) + TIME(0,0,0)</f>
        <v>48884</v>
      </c>
      <c r="C122">
        <v>467991.5625</v>
      </c>
      <c r="D122">
        <v>0</v>
      </c>
      <c r="E122">
        <v>45925396</v>
      </c>
      <c r="F122">
        <v>576667.25</v>
      </c>
    </row>
    <row r="123" spans="1:6" x14ac:dyDescent="0.35">
      <c r="A123">
        <v>3622</v>
      </c>
      <c r="B123" s="1">
        <f>DATE(2033,12,1) + TIME(0,0,0)</f>
        <v>48914</v>
      </c>
      <c r="C123">
        <v>453406.125</v>
      </c>
      <c r="D123">
        <v>0</v>
      </c>
      <c r="E123">
        <v>44322884</v>
      </c>
      <c r="F123">
        <v>558490.125</v>
      </c>
    </row>
    <row r="124" spans="1:6" x14ac:dyDescent="0.35">
      <c r="A124">
        <v>3653</v>
      </c>
      <c r="B124" s="1">
        <f>DATE(2034,1,1) + TIME(0,0,0)</f>
        <v>48945</v>
      </c>
      <c r="C124">
        <v>468362.59375</v>
      </c>
      <c r="D124">
        <v>0</v>
      </c>
      <c r="E124">
        <v>45735688</v>
      </c>
      <c r="F124">
        <v>576802.125</v>
      </c>
    </row>
    <row r="125" spans="1:6" x14ac:dyDescent="0.35">
      <c r="A125">
        <v>3684</v>
      </c>
      <c r="B125" s="1">
        <f>DATE(2034,2,1) + TIME(0,0,0)</f>
        <v>48976</v>
      </c>
      <c r="C125">
        <v>468278.625</v>
      </c>
      <c r="D125">
        <v>0</v>
      </c>
      <c r="E125">
        <v>45732352</v>
      </c>
      <c r="F125">
        <v>576838.6875</v>
      </c>
    </row>
    <row r="126" spans="1:6" x14ac:dyDescent="0.35">
      <c r="A126">
        <v>3712</v>
      </c>
      <c r="B126" s="1">
        <f>DATE(2034,3,1) + TIME(0,0,0)</f>
        <v>49004</v>
      </c>
      <c r="C126">
        <v>423206.90625</v>
      </c>
      <c r="D126">
        <v>0</v>
      </c>
      <c r="E126">
        <v>41277656</v>
      </c>
      <c r="F126">
        <v>521138.6875</v>
      </c>
    </row>
    <row r="127" spans="1:6" x14ac:dyDescent="0.35">
      <c r="A127">
        <v>3743</v>
      </c>
      <c r="B127" s="1">
        <f>DATE(2034,4,1) + TIME(0,0,0)</f>
        <v>49035</v>
      </c>
      <c r="C127">
        <v>468471.25</v>
      </c>
      <c r="D127">
        <v>0</v>
      </c>
      <c r="E127">
        <v>45658860</v>
      </c>
      <c r="F127">
        <v>577076.0625</v>
      </c>
    </row>
    <row r="128" spans="1:6" x14ac:dyDescent="0.35">
      <c r="A128">
        <v>3773</v>
      </c>
      <c r="B128" s="1">
        <f>DATE(2034,5,1) + TIME(0,0,0)</f>
        <v>49065</v>
      </c>
      <c r="C128">
        <v>453327.0625</v>
      </c>
      <c r="D128">
        <v>0</v>
      </c>
      <c r="E128">
        <v>44170436</v>
      </c>
      <c r="F128">
        <v>558652.125</v>
      </c>
    </row>
    <row r="129" spans="1:6" x14ac:dyDescent="0.35">
      <c r="A129">
        <v>3804</v>
      </c>
      <c r="B129" s="1">
        <f>DATE(2034,6,1) + TIME(0,0,0)</f>
        <v>49096</v>
      </c>
      <c r="C129">
        <v>468231.9375</v>
      </c>
      <c r="D129">
        <v>0</v>
      </c>
      <c r="E129">
        <v>45689420</v>
      </c>
      <c r="F129">
        <v>577481.6875</v>
      </c>
    </row>
    <row r="130" spans="1:6" x14ac:dyDescent="0.35">
      <c r="A130">
        <v>3834</v>
      </c>
      <c r="B130" s="1">
        <f>DATE(2034,7,1) + TIME(0,0,0)</f>
        <v>49126</v>
      </c>
      <c r="C130">
        <v>453619.25</v>
      </c>
      <c r="D130">
        <v>0</v>
      </c>
      <c r="E130">
        <v>44191140</v>
      </c>
      <c r="F130">
        <v>559079.5625</v>
      </c>
    </row>
    <row r="131" spans="1:6" x14ac:dyDescent="0.35">
      <c r="A131">
        <v>3865</v>
      </c>
      <c r="B131" s="1">
        <f>DATE(2034,8,1) + TIME(0,0,0)</f>
        <v>49157</v>
      </c>
      <c r="C131">
        <v>468607.59375</v>
      </c>
      <c r="D131">
        <v>0</v>
      </c>
      <c r="E131">
        <v>45615436</v>
      </c>
      <c r="F131">
        <v>577955.6875</v>
      </c>
    </row>
    <row r="132" spans="1:6" x14ac:dyDescent="0.35">
      <c r="A132">
        <v>3896</v>
      </c>
      <c r="B132" s="1">
        <f>DATE(2034,9,1) + TIME(0,0,0)</f>
        <v>49188</v>
      </c>
      <c r="C132">
        <v>468588.8125</v>
      </c>
      <c r="D132">
        <v>0</v>
      </c>
      <c r="E132">
        <v>45595672</v>
      </c>
      <c r="F132">
        <v>578163.25</v>
      </c>
    </row>
    <row r="133" spans="1:6" x14ac:dyDescent="0.35">
      <c r="A133">
        <v>3926</v>
      </c>
      <c r="B133" s="1">
        <f>DATE(2034,10,1) + TIME(0,0,0)</f>
        <v>49218</v>
      </c>
      <c r="C133">
        <v>453498.25</v>
      </c>
      <c r="D133">
        <v>0</v>
      </c>
      <c r="E133">
        <v>44112840</v>
      </c>
      <c r="F133">
        <v>559742</v>
      </c>
    </row>
    <row r="134" spans="1:6" x14ac:dyDescent="0.35">
      <c r="A134">
        <v>3957</v>
      </c>
      <c r="B134" s="1">
        <f>DATE(2034,11,1) + TIME(0,0,0)</f>
        <v>49249</v>
      </c>
      <c r="C134">
        <v>468190.03125</v>
      </c>
      <c r="D134">
        <v>0</v>
      </c>
      <c r="E134">
        <v>47884076</v>
      </c>
      <c r="F134">
        <v>578616.5</v>
      </c>
    </row>
    <row r="135" spans="1:6" x14ac:dyDescent="0.35">
      <c r="A135">
        <v>3987</v>
      </c>
      <c r="B135" s="1">
        <f>DATE(2034,12,1) + TIME(0,0,0)</f>
        <v>49279</v>
      </c>
      <c r="C135">
        <v>453554.90625</v>
      </c>
      <c r="D135">
        <v>0</v>
      </c>
      <c r="E135">
        <v>44620572</v>
      </c>
      <c r="F135">
        <v>560221.4375</v>
      </c>
    </row>
    <row r="136" spans="1:6" x14ac:dyDescent="0.35">
      <c r="A136">
        <v>4018</v>
      </c>
      <c r="B136" s="1">
        <f>DATE(2035,1,1) + TIME(0,0,0)</f>
        <v>49310</v>
      </c>
      <c r="C136">
        <v>468927.0625</v>
      </c>
      <c r="D136">
        <v>0</v>
      </c>
      <c r="E136">
        <v>45753412</v>
      </c>
      <c r="F136">
        <v>579177.5625</v>
      </c>
    </row>
    <row r="137" spans="1:6" x14ac:dyDescent="0.35">
      <c r="A137">
        <v>4049</v>
      </c>
      <c r="B137" s="1">
        <f>DATE(2035,2,1) + TIME(0,0,0)</f>
        <v>49341</v>
      </c>
      <c r="C137">
        <v>468773.46875</v>
      </c>
      <c r="D137">
        <v>0</v>
      </c>
      <c r="E137">
        <v>45623492</v>
      </c>
      <c r="F137">
        <v>579482.625</v>
      </c>
    </row>
    <row r="138" spans="1:6" x14ac:dyDescent="0.35">
      <c r="A138">
        <v>4077</v>
      </c>
      <c r="B138" s="1">
        <f>DATE(2035,3,1) + TIME(0,0,0)</f>
        <v>49369</v>
      </c>
      <c r="C138">
        <v>423328.03125</v>
      </c>
      <c r="D138">
        <v>0</v>
      </c>
      <c r="E138">
        <v>41162400</v>
      </c>
      <c r="F138">
        <v>523706.78125</v>
      </c>
    </row>
    <row r="139" spans="1:6" x14ac:dyDescent="0.35">
      <c r="A139">
        <v>4108</v>
      </c>
      <c r="B139" s="1">
        <f>DATE(2035,4,1) + TIME(0,0,0)</f>
        <v>49400</v>
      </c>
      <c r="C139">
        <v>468672.53125</v>
      </c>
      <c r="D139">
        <v>0</v>
      </c>
      <c r="E139">
        <v>45558384</v>
      </c>
      <c r="F139">
        <v>580062.5625</v>
      </c>
    </row>
    <row r="140" spans="1:6" x14ac:dyDescent="0.35">
      <c r="A140">
        <v>4138</v>
      </c>
      <c r="B140" s="1">
        <f>DATE(2035,5,1) + TIME(0,0,0)</f>
        <v>49430</v>
      </c>
      <c r="C140">
        <v>453583.40625</v>
      </c>
      <c r="D140">
        <v>0</v>
      </c>
      <c r="E140">
        <v>44074604</v>
      </c>
      <c r="F140">
        <v>561648.5625</v>
      </c>
    </row>
    <row r="141" spans="1:6" x14ac:dyDescent="0.35">
      <c r="A141">
        <v>4169</v>
      </c>
      <c r="B141" s="1">
        <f>DATE(2035,6,1) + TIME(0,0,0)</f>
        <v>49461</v>
      </c>
      <c r="C141">
        <v>468373.46875</v>
      </c>
      <c r="D141">
        <v>0</v>
      </c>
      <c r="E141">
        <v>45651936</v>
      </c>
      <c r="F141">
        <v>580654.375</v>
      </c>
    </row>
    <row r="142" spans="1:6" x14ac:dyDescent="0.35">
      <c r="A142">
        <v>4199</v>
      </c>
      <c r="B142" s="1">
        <f>DATE(2035,7,1) + TIME(0,0,0)</f>
        <v>49491</v>
      </c>
      <c r="C142">
        <v>453728.53125</v>
      </c>
      <c r="D142">
        <v>0</v>
      </c>
      <c r="E142">
        <v>44119832</v>
      </c>
      <c r="F142">
        <v>562228.375</v>
      </c>
    </row>
    <row r="143" spans="1:6" x14ac:dyDescent="0.35">
      <c r="A143">
        <v>4230</v>
      </c>
      <c r="B143" s="1">
        <f>DATE(2035,8,1) + TIME(0,0,0)</f>
        <v>49522</v>
      </c>
      <c r="C143">
        <v>468798.65625</v>
      </c>
      <c r="D143">
        <v>0</v>
      </c>
      <c r="E143">
        <v>45557464</v>
      </c>
      <c r="F143">
        <v>581260.5625</v>
      </c>
    </row>
    <row r="144" spans="1:6" x14ac:dyDescent="0.35">
      <c r="A144">
        <v>4261</v>
      </c>
      <c r="B144" s="1">
        <f>DATE(2035,9,1) + TIME(0,0,0)</f>
        <v>49553</v>
      </c>
      <c r="C144">
        <v>468750.96875</v>
      </c>
      <c r="D144">
        <v>0</v>
      </c>
      <c r="E144">
        <v>45537428</v>
      </c>
      <c r="F144">
        <v>581567.625</v>
      </c>
    </row>
    <row r="145" spans="1:6" x14ac:dyDescent="0.35">
      <c r="A145">
        <v>4291</v>
      </c>
      <c r="B145" s="1">
        <f>DATE(2035,10,1) + TIME(0,0,0)</f>
        <v>49583</v>
      </c>
      <c r="C145">
        <v>453572.9375</v>
      </c>
      <c r="D145">
        <v>6.2035292387E-2</v>
      </c>
      <c r="E145">
        <v>44070824</v>
      </c>
      <c r="F145">
        <v>563098.9375</v>
      </c>
    </row>
    <row r="146" spans="1:6" x14ac:dyDescent="0.35">
      <c r="A146">
        <v>4322</v>
      </c>
      <c r="B146" s="1">
        <f>DATE(2035,11,1) + TIME(0,0,0)</f>
        <v>49614</v>
      </c>
      <c r="C146">
        <v>468722.21875</v>
      </c>
      <c r="D146">
        <v>20.343454360999999</v>
      </c>
      <c r="E146">
        <v>45532096</v>
      </c>
      <c r="F146">
        <v>582132.75</v>
      </c>
    </row>
    <row r="147" spans="1:6" x14ac:dyDescent="0.35">
      <c r="A147">
        <v>4352</v>
      </c>
      <c r="B147" s="1">
        <f>DATE(2035,12,1) + TIME(0,0,0)</f>
        <v>49644</v>
      </c>
      <c r="C147">
        <v>453543.78125</v>
      </c>
      <c r="D147">
        <v>89.767005920000003</v>
      </c>
      <c r="E147">
        <v>44050540</v>
      </c>
      <c r="F147">
        <v>563593.75</v>
      </c>
    </row>
    <row r="148" spans="1:6" x14ac:dyDescent="0.35">
      <c r="A148">
        <v>4383</v>
      </c>
      <c r="B148" s="1">
        <f>DATE(2036,1,1) + TIME(0,0,0)</f>
        <v>49675</v>
      </c>
      <c r="C148">
        <v>468439</v>
      </c>
      <c r="D148">
        <v>254.97833252000001</v>
      </c>
      <c r="E148">
        <v>45509084</v>
      </c>
      <c r="F148">
        <v>582592.25</v>
      </c>
    </row>
    <row r="149" spans="1:6" x14ac:dyDescent="0.35">
      <c r="A149">
        <v>4414</v>
      </c>
      <c r="B149" s="1">
        <f>DATE(2036,2,1) + TIME(0,0,0)</f>
        <v>49706</v>
      </c>
      <c r="C149">
        <v>468600.6875</v>
      </c>
      <c r="D149">
        <v>394.48718262</v>
      </c>
      <c r="E149">
        <v>45515260</v>
      </c>
      <c r="F149">
        <v>582808.75</v>
      </c>
    </row>
    <row r="150" spans="1:6" x14ac:dyDescent="0.35">
      <c r="A150">
        <v>4443</v>
      </c>
      <c r="B150" s="1">
        <f>DATE(2036,3,1) + TIME(0,0,0)</f>
        <v>49735</v>
      </c>
      <c r="C150">
        <v>437920.4375</v>
      </c>
      <c r="D150">
        <v>492.74423217999998</v>
      </c>
      <c r="E150">
        <v>42553064</v>
      </c>
      <c r="F150">
        <v>545417.9375</v>
      </c>
    </row>
    <row r="151" spans="1:6" x14ac:dyDescent="0.35">
      <c r="A151">
        <v>4474</v>
      </c>
      <c r="B151" s="1">
        <f>DATE(2036,4,1) + TIME(0,0,0)</f>
        <v>49766</v>
      </c>
      <c r="C151">
        <v>467955.65625</v>
      </c>
      <c r="D151">
        <v>727.75866699000005</v>
      </c>
      <c r="E151">
        <v>45476284</v>
      </c>
      <c r="F151">
        <v>583183.5625</v>
      </c>
    </row>
    <row r="152" spans="1:6" x14ac:dyDescent="0.35">
      <c r="A152">
        <v>4504</v>
      </c>
      <c r="B152" s="1">
        <f>DATE(2036,5,1) + TIME(0,0,0)</f>
        <v>49796</v>
      </c>
      <c r="C152">
        <v>452576.9375</v>
      </c>
      <c r="D152">
        <v>895.06182861000002</v>
      </c>
      <c r="E152">
        <v>44008444</v>
      </c>
      <c r="F152">
        <v>564552.625</v>
      </c>
    </row>
    <row r="153" spans="1:6" x14ac:dyDescent="0.35">
      <c r="A153">
        <v>4535</v>
      </c>
      <c r="B153" s="1">
        <f>DATE(2036,6,1) + TIME(0,0,0)</f>
        <v>49827</v>
      </c>
      <c r="C153">
        <v>467582.90625</v>
      </c>
      <c r="D153">
        <v>1158.4605713000001</v>
      </c>
      <c r="E153">
        <v>45449064</v>
      </c>
      <c r="F153">
        <v>583521.25</v>
      </c>
    </row>
    <row r="154" spans="1:6" x14ac:dyDescent="0.35">
      <c r="A154">
        <v>4565</v>
      </c>
      <c r="B154" s="1">
        <f>DATE(2036,7,1) + TIME(0,0,0)</f>
        <v>49857</v>
      </c>
      <c r="C154">
        <v>452201.0625</v>
      </c>
      <c r="D154">
        <v>1373.3482666</v>
      </c>
      <c r="E154">
        <v>43947000</v>
      </c>
      <c r="F154">
        <v>564859.4375</v>
      </c>
    </row>
    <row r="155" spans="1:6" x14ac:dyDescent="0.35">
      <c r="A155">
        <v>4596</v>
      </c>
      <c r="B155" s="1">
        <f>DATE(2036,8,1) + TIME(0,0,0)</f>
        <v>49888</v>
      </c>
      <c r="C155">
        <v>466919.46875</v>
      </c>
      <c r="D155">
        <v>1707.2438964999999</v>
      </c>
      <c r="E155">
        <v>45394076</v>
      </c>
      <c r="F155">
        <v>583818.25</v>
      </c>
    </row>
    <row r="156" spans="1:6" x14ac:dyDescent="0.35">
      <c r="A156">
        <v>4627</v>
      </c>
      <c r="B156" s="1">
        <f>DATE(2036,9,1) + TIME(0,0,0)</f>
        <v>49919</v>
      </c>
      <c r="C156">
        <v>466763.59375</v>
      </c>
      <c r="D156">
        <v>1980.6901855000001</v>
      </c>
      <c r="E156">
        <v>45359756</v>
      </c>
      <c r="F156">
        <v>583957.125</v>
      </c>
    </row>
    <row r="157" spans="1:6" x14ac:dyDescent="0.35">
      <c r="A157">
        <v>4657</v>
      </c>
      <c r="B157" s="1">
        <f>DATE(2036,10,1) + TIME(0,0,0)</f>
        <v>49949</v>
      </c>
      <c r="C157">
        <v>451346.6875</v>
      </c>
      <c r="D157">
        <v>2169.9694823999998</v>
      </c>
      <c r="E157">
        <v>43880000</v>
      </c>
      <c r="F157">
        <v>565257.3125</v>
      </c>
    </row>
    <row r="158" spans="1:6" x14ac:dyDescent="0.35">
      <c r="A158">
        <v>4688</v>
      </c>
      <c r="B158" s="1">
        <f>DATE(2036,11,1) + TIME(0,0,0)</f>
        <v>49980</v>
      </c>
      <c r="C158">
        <v>466156.71875</v>
      </c>
      <c r="D158">
        <v>2510.0144043</v>
      </c>
      <c r="E158">
        <v>45303784</v>
      </c>
      <c r="F158">
        <v>584197.9375</v>
      </c>
    </row>
    <row r="159" spans="1:6" x14ac:dyDescent="0.35">
      <c r="A159">
        <v>4718</v>
      </c>
      <c r="B159" s="1">
        <f>DATE(2036,12,1) + TIME(0,0,0)</f>
        <v>50010</v>
      </c>
      <c r="C159">
        <v>450856.625</v>
      </c>
      <c r="D159">
        <v>2710.6164551000002</v>
      </c>
      <c r="E159">
        <v>43815420</v>
      </c>
      <c r="F159">
        <v>565460.125</v>
      </c>
    </row>
    <row r="160" spans="1:6" x14ac:dyDescent="0.35">
      <c r="A160">
        <v>4749</v>
      </c>
      <c r="B160" s="1">
        <f>DATE(2037,1,1) + TIME(0,0,0)</f>
        <v>50041</v>
      </c>
      <c r="C160">
        <v>465488.9375</v>
      </c>
      <c r="D160">
        <v>3082.7241211</v>
      </c>
      <c r="E160">
        <v>45269140</v>
      </c>
      <c r="F160">
        <v>584394.25</v>
      </c>
    </row>
    <row r="161" spans="1:6" x14ac:dyDescent="0.35">
      <c r="A161">
        <v>4780</v>
      </c>
      <c r="B161" s="1">
        <f>DATE(2037,2,1) + TIME(0,0,0)</f>
        <v>50072</v>
      </c>
      <c r="C161">
        <v>465269.625</v>
      </c>
      <c r="D161">
        <v>3448.9147948999998</v>
      </c>
      <c r="E161">
        <v>45172852</v>
      </c>
      <c r="F161">
        <v>584477.625</v>
      </c>
    </row>
    <row r="162" spans="1:6" x14ac:dyDescent="0.35">
      <c r="A162">
        <v>4808</v>
      </c>
      <c r="B162" s="1">
        <f>DATE(2037,3,1) + TIME(0,0,0)</f>
        <v>50100</v>
      </c>
      <c r="C162">
        <v>419689.28125</v>
      </c>
      <c r="D162">
        <v>3695.1674804999998</v>
      </c>
      <c r="E162">
        <v>40699044</v>
      </c>
      <c r="F162">
        <v>528034.0625</v>
      </c>
    </row>
    <row r="163" spans="1:6" x14ac:dyDescent="0.35">
      <c r="A163">
        <v>4839</v>
      </c>
      <c r="B163" s="1">
        <f>DATE(2037,4,1) + TIME(0,0,0)</f>
        <v>50131</v>
      </c>
      <c r="C163">
        <v>463089.5625</v>
      </c>
      <c r="D163">
        <v>5345.3149414</v>
      </c>
      <c r="E163">
        <v>45021564</v>
      </c>
      <c r="F163">
        <v>584639.9375</v>
      </c>
    </row>
    <row r="164" spans="1:6" x14ac:dyDescent="0.35">
      <c r="A164">
        <v>4869</v>
      </c>
      <c r="B164" s="1">
        <f>DATE(2037,5,1) + TIME(0,0,0)</f>
        <v>50161</v>
      </c>
      <c r="C164">
        <v>446700.875</v>
      </c>
      <c r="D164">
        <v>6834.2275391000003</v>
      </c>
      <c r="E164">
        <v>43308768</v>
      </c>
      <c r="F164">
        <v>565870.9375</v>
      </c>
    </row>
    <row r="165" spans="1:6" x14ac:dyDescent="0.35">
      <c r="A165">
        <v>4900</v>
      </c>
      <c r="B165" s="1">
        <f>DATE(2037,6,1) + TIME(0,0,0)</f>
        <v>50192</v>
      </c>
      <c r="C165">
        <v>460073.53125</v>
      </c>
      <c r="D165">
        <v>8605.7509766000003</v>
      </c>
      <c r="E165">
        <v>44442088</v>
      </c>
      <c r="F165">
        <v>584781.875</v>
      </c>
    </row>
    <row r="166" spans="1:6" x14ac:dyDescent="0.35">
      <c r="A166">
        <v>4930</v>
      </c>
      <c r="B166" s="1">
        <f>DATE(2037,7,1) + TIME(0,0,0)</f>
        <v>50222</v>
      </c>
      <c r="C166">
        <v>443341.21875</v>
      </c>
      <c r="D166">
        <v>9986.7607422000001</v>
      </c>
      <c r="E166">
        <v>42827940</v>
      </c>
      <c r="F166">
        <v>565989.0625</v>
      </c>
    </row>
    <row r="167" spans="1:6" x14ac:dyDescent="0.35">
      <c r="A167">
        <v>4961</v>
      </c>
      <c r="B167" s="1">
        <f>DATE(2037,8,1) + TIME(0,0,0)</f>
        <v>50253</v>
      </c>
      <c r="C167">
        <v>456463.625</v>
      </c>
      <c r="D167">
        <v>12220.094727</v>
      </c>
      <c r="E167">
        <v>44087340</v>
      </c>
      <c r="F167">
        <v>584882.0625</v>
      </c>
    </row>
    <row r="168" spans="1:6" x14ac:dyDescent="0.35">
      <c r="A168">
        <v>4992</v>
      </c>
      <c r="B168" s="1">
        <f>DATE(2037,9,1) + TIME(0,0,0)</f>
        <v>50284</v>
      </c>
      <c r="C168">
        <v>454612.09375</v>
      </c>
      <c r="D168">
        <v>14229.946289</v>
      </c>
      <c r="E168">
        <v>43831676</v>
      </c>
      <c r="F168">
        <v>584935.75</v>
      </c>
    </row>
    <row r="169" spans="1:6" x14ac:dyDescent="0.35">
      <c r="A169">
        <v>5022</v>
      </c>
      <c r="B169" s="1">
        <f>DATE(2037,10,1) + TIME(0,0,0)</f>
        <v>50314</v>
      </c>
      <c r="C169">
        <v>438125.8125</v>
      </c>
      <c r="D169">
        <v>15660.245117</v>
      </c>
      <c r="E169">
        <v>42226428</v>
      </c>
      <c r="F169">
        <v>566107.8125</v>
      </c>
    </row>
    <row r="170" spans="1:6" x14ac:dyDescent="0.35">
      <c r="A170">
        <v>5053</v>
      </c>
      <c r="B170" s="1">
        <f>DATE(2037,11,1) + TIME(0,0,0)</f>
        <v>50345</v>
      </c>
      <c r="C170">
        <v>450926.6875</v>
      </c>
      <c r="D170">
        <v>17947.673827999999</v>
      </c>
      <c r="E170">
        <v>43440516</v>
      </c>
      <c r="F170">
        <v>584993.75</v>
      </c>
    </row>
    <row r="171" spans="1:6" x14ac:dyDescent="0.35">
      <c r="A171">
        <v>5083</v>
      </c>
      <c r="B171" s="1">
        <f>DATE(2037,12,1) + TIME(0,0,0)</f>
        <v>50375</v>
      </c>
      <c r="C171">
        <v>434672.46875</v>
      </c>
      <c r="D171">
        <v>18828.203125</v>
      </c>
      <c r="E171">
        <v>41889180</v>
      </c>
      <c r="F171">
        <v>566124.375</v>
      </c>
    </row>
    <row r="172" spans="1:6" x14ac:dyDescent="0.35">
      <c r="A172">
        <v>5114</v>
      </c>
      <c r="B172" s="1">
        <f>DATE(2038,1,1) + TIME(0,0,0)</f>
        <v>50406</v>
      </c>
      <c r="C172">
        <v>447840.125</v>
      </c>
      <c r="D172">
        <v>20878.974609000001</v>
      </c>
      <c r="E172">
        <v>43132500</v>
      </c>
      <c r="F172">
        <v>584979.0625</v>
      </c>
    </row>
    <row r="173" spans="1:6" x14ac:dyDescent="0.35">
      <c r="A173">
        <v>5145</v>
      </c>
      <c r="B173" s="1">
        <f>DATE(2038,2,1) + TIME(0,0,0)</f>
        <v>50437</v>
      </c>
      <c r="C173">
        <v>446161.21875</v>
      </c>
      <c r="D173">
        <v>22354.212890999999</v>
      </c>
      <c r="E173">
        <v>43055776</v>
      </c>
      <c r="F173">
        <v>584958.1875</v>
      </c>
    </row>
    <row r="174" spans="1:6" x14ac:dyDescent="0.35">
      <c r="A174">
        <v>5173</v>
      </c>
      <c r="B174" s="1">
        <f>DATE(2038,3,1) + TIME(0,0,0)</f>
        <v>50465</v>
      </c>
      <c r="C174">
        <v>401954.0625</v>
      </c>
      <c r="D174">
        <v>21389.482422000001</v>
      </c>
      <c r="E174">
        <v>38880504</v>
      </c>
      <c r="F174">
        <v>528373.875</v>
      </c>
    </row>
    <row r="175" spans="1:6" x14ac:dyDescent="0.35">
      <c r="A175">
        <v>5204</v>
      </c>
      <c r="B175" s="1">
        <f>DATE(2038,4,1) + TIME(0,0,0)</f>
        <v>50496</v>
      </c>
      <c r="C175">
        <v>443604.9375</v>
      </c>
      <c r="D175">
        <v>24966.642577999999</v>
      </c>
      <c r="E175">
        <v>42731184</v>
      </c>
      <c r="F175">
        <v>584906.8125</v>
      </c>
    </row>
    <row r="176" spans="1:6" x14ac:dyDescent="0.35">
      <c r="A176">
        <v>5234</v>
      </c>
      <c r="B176" s="1">
        <f>DATE(2038,5,1) + TIME(0,0,0)</f>
        <v>50526</v>
      </c>
      <c r="C176">
        <v>427919.78125</v>
      </c>
      <c r="D176">
        <v>26156.101562</v>
      </c>
      <c r="E176">
        <v>41178712</v>
      </c>
      <c r="F176">
        <v>566022.125</v>
      </c>
    </row>
    <row r="177" spans="1:6" x14ac:dyDescent="0.35">
      <c r="A177">
        <v>5265</v>
      </c>
      <c r="B177" s="1">
        <f>DATE(2038,6,1) + TIME(0,0,0)</f>
        <v>50557</v>
      </c>
      <c r="C177">
        <v>439195.71875</v>
      </c>
      <c r="D177">
        <v>30239.208984000001</v>
      </c>
      <c r="E177">
        <v>42278240</v>
      </c>
      <c r="F177">
        <v>584854.375</v>
      </c>
    </row>
    <row r="178" spans="1:6" x14ac:dyDescent="0.35">
      <c r="A178">
        <v>5295</v>
      </c>
      <c r="B178" s="1">
        <f>DATE(2038,7,1) + TIME(0,0,0)</f>
        <v>50587</v>
      </c>
      <c r="C178">
        <v>422389.25</v>
      </c>
      <c r="D178">
        <v>32037.439452999999</v>
      </c>
      <c r="E178">
        <v>40609664</v>
      </c>
      <c r="F178">
        <v>565980.375</v>
      </c>
    </row>
    <row r="179" spans="1:6" x14ac:dyDescent="0.35">
      <c r="A179">
        <v>5326</v>
      </c>
      <c r="B179" s="1">
        <f>DATE(2038,8,1) + TIME(0,0,0)</f>
        <v>50618</v>
      </c>
      <c r="C179">
        <v>433715.84375</v>
      </c>
      <c r="D179">
        <v>35675.289062000003</v>
      </c>
      <c r="E179">
        <v>41673800</v>
      </c>
      <c r="F179">
        <v>584774.1875</v>
      </c>
    </row>
    <row r="180" spans="1:6" x14ac:dyDescent="0.35">
      <c r="A180">
        <v>5357</v>
      </c>
      <c r="B180" s="1">
        <f>DATE(2038,9,1) + TIME(0,0,0)</f>
        <v>50649</v>
      </c>
      <c r="C180">
        <v>431186.9375</v>
      </c>
      <c r="D180">
        <v>37966.964844000002</v>
      </c>
      <c r="E180">
        <v>42495428</v>
      </c>
      <c r="F180">
        <v>584686.6875</v>
      </c>
    </row>
    <row r="181" spans="1:6" x14ac:dyDescent="0.35">
      <c r="A181">
        <v>5387</v>
      </c>
      <c r="B181" s="1">
        <f>DATE(2038,10,1) + TIME(0,0,0)</f>
        <v>50679</v>
      </c>
      <c r="C181">
        <v>414708.03125</v>
      </c>
      <c r="D181">
        <v>38759.855469000002</v>
      </c>
      <c r="E181">
        <v>40118944</v>
      </c>
      <c r="F181">
        <v>565693.1875</v>
      </c>
    </row>
    <row r="182" spans="1:6" x14ac:dyDescent="0.35">
      <c r="A182">
        <v>5418</v>
      </c>
      <c r="B182" s="1">
        <f>DATE(2038,11,1) + TIME(0,0,0)</f>
        <v>50710</v>
      </c>
      <c r="C182">
        <v>427484.375</v>
      </c>
      <c r="D182">
        <v>41793</v>
      </c>
      <c r="E182">
        <v>41102880</v>
      </c>
      <c r="F182">
        <v>584375.8125</v>
      </c>
    </row>
    <row r="183" spans="1:6" x14ac:dyDescent="0.35">
      <c r="A183">
        <v>5448</v>
      </c>
      <c r="B183" s="1">
        <f>DATE(2038,12,1) + TIME(0,0,0)</f>
        <v>50740</v>
      </c>
      <c r="C183">
        <v>411927.8125</v>
      </c>
      <c r="D183">
        <v>42057.4375</v>
      </c>
      <c r="E183">
        <v>39592744</v>
      </c>
      <c r="F183">
        <v>565353.625</v>
      </c>
    </row>
    <row r="184" spans="1:6" x14ac:dyDescent="0.35">
      <c r="A184">
        <v>5479</v>
      </c>
      <c r="B184" s="1">
        <f>DATE(2039,1,1) + TIME(0,0,0)</f>
        <v>50771</v>
      </c>
      <c r="C184">
        <v>424090.1875</v>
      </c>
      <c r="D184">
        <v>44998.222655999998</v>
      </c>
      <c r="E184">
        <v>40727304</v>
      </c>
      <c r="F184">
        <v>583980.375</v>
      </c>
    </row>
    <row r="185" spans="1:6" x14ac:dyDescent="0.35">
      <c r="A185">
        <v>5510</v>
      </c>
      <c r="B185" s="1">
        <f>DATE(2039,2,1) + TIME(0,0,0)</f>
        <v>50802</v>
      </c>
      <c r="C185">
        <v>422248.59375</v>
      </c>
      <c r="D185">
        <v>46734.046875</v>
      </c>
      <c r="E185">
        <v>40561304</v>
      </c>
      <c r="F185">
        <v>583760.25</v>
      </c>
    </row>
    <row r="186" spans="1:6" x14ac:dyDescent="0.35">
      <c r="A186">
        <v>5538</v>
      </c>
      <c r="B186" s="1">
        <f>DATE(2039,3,1) + TIME(0,0,0)</f>
        <v>50830</v>
      </c>
      <c r="C186">
        <v>379473.9375</v>
      </c>
      <c r="D186">
        <v>43985.898437999997</v>
      </c>
      <c r="E186">
        <v>36531944</v>
      </c>
      <c r="F186">
        <v>527138.5</v>
      </c>
    </row>
    <row r="187" spans="1:6" x14ac:dyDescent="0.35">
      <c r="A187">
        <v>5569</v>
      </c>
      <c r="B187" s="1">
        <f>DATE(2039,4,1) + TIME(0,0,0)</f>
        <v>50861</v>
      </c>
      <c r="C187">
        <v>418049.03125</v>
      </c>
      <c r="D187">
        <v>50796.972655999998</v>
      </c>
      <c r="E187">
        <v>40093160</v>
      </c>
      <c r="F187">
        <v>583361.8125</v>
      </c>
    </row>
    <row r="188" spans="1:6" x14ac:dyDescent="0.35">
      <c r="A188">
        <v>5599</v>
      </c>
      <c r="B188" s="1">
        <f>DATE(2039,5,1) + TIME(0,0,0)</f>
        <v>50891</v>
      </c>
      <c r="C188">
        <v>402773</v>
      </c>
      <c r="D188">
        <v>51192.929687999997</v>
      </c>
      <c r="E188">
        <v>38657332</v>
      </c>
      <c r="F188">
        <v>564358.8125</v>
      </c>
    </row>
    <row r="189" spans="1:6" x14ac:dyDescent="0.35">
      <c r="A189">
        <v>5630</v>
      </c>
      <c r="B189" s="1">
        <f>DATE(2039,6,1) + TIME(0,0,0)</f>
        <v>50922</v>
      </c>
      <c r="C189">
        <v>414068.75</v>
      </c>
      <c r="D189">
        <v>54979.21875</v>
      </c>
      <c r="E189">
        <v>39673364</v>
      </c>
      <c r="F189">
        <v>582939.5625</v>
      </c>
    </row>
    <row r="190" spans="1:6" x14ac:dyDescent="0.35">
      <c r="A190">
        <v>5660</v>
      </c>
      <c r="B190" s="1">
        <f>DATE(2039,7,1) + TIME(0,0,0)</f>
        <v>50952</v>
      </c>
      <c r="C190">
        <v>397653.5</v>
      </c>
      <c r="D190">
        <v>56048.847655999998</v>
      </c>
      <c r="E190">
        <v>38067528</v>
      </c>
      <c r="F190">
        <v>563925.875</v>
      </c>
    </row>
    <row r="191" spans="1:6" x14ac:dyDescent="0.35">
      <c r="A191">
        <v>5691</v>
      </c>
      <c r="B191" s="1">
        <f>DATE(2039,8,1) + TIME(0,0,0)</f>
        <v>50983</v>
      </c>
      <c r="C191">
        <v>406562.28125</v>
      </c>
      <c r="D191">
        <v>62302.007812000003</v>
      </c>
      <c r="E191">
        <v>38888096</v>
      </c>
      <c r="F191">
        <v>582440.625</v>
      </c>
    </row>
    <row r="192" spans="1:6" x14ac:dyDescent="0.35">
      <c r="A192">
        <v>5722</v>
      </c>
      <c r="B192" s="1">
        <f>DATE(2039,9,1) + TIME(0,0,0)</f>
        <v>51014</v>
      </c>
      <c r="C192">
        <v>401993.9375</v>
      </c>
      <c r="D192">
        <v>67096.734375</v>
      </c>
      <c r="E192">
        <v>38435284</v>
      </c>
      <c r="F192">
        <v>582162.125</v>
      </c>
    </row>
    <row r="193" spans="1:6" x14ac:dyDescent="0.35">
      <c r="A193">
        <v>5752</v>
      </c>
      <c r="B193" s="1">
        <f>DATE(2039,10,1) + TIME(0,0,0)</f>
        <v>51044</v>
      </c>
      <c r="C193">
        <v>384729.78125</v>
      </c>
      <c r="D193">
        <v>69151.132811999996</v>
      </c>
      <c r="E193">
        <v>36807484</v>
      </c>
      <c r="F193">
        <v>563333.0625</v>
      </c>
    </row>
    <row r="194" spans="1:6" x14ac:dyDescent="0.35">
      <c r="A194">
        <v>5783</v>
      </c>
      <c r="B194" s="1">
        <f>DATE(2039,11,1) + TIME(0,0,0)</f>
        <v>51075</v>
      </c>
      <c r="C194">
        <v>393425.5625</v>
      </c>
      <c r="D194">
        <v>76026.929688000004</v>
      </c>
      <c r="E194">
        <v>37599128</v>
      </c>
      <c r="F194">
        <v>581479.5625</v>
      </c>
    </row>
    <row r="195" spans="1:6" x14ac:dyDescent="0.35">
      <c r="A195">
        <v>5813</v>
      </c>
      <c r="B195" s="1">
        <f>DATE(2039,12,1) + TIME(0,0,0)</f>
        <v>51105</v>
      </c>
      <c r="C195">
        <v>377161.96875</v>
      </c>
      <c r="D195">
        <v>77016.929688000004</v>
      </c>
      <c r="E195">
        <v>36041604</v>
      </c>
      <c r="F195">
        <v>562320.625</v>
      </c>
    </row>
    <row r="196" spans="1:6" x14ac:dyDescent="0.35">
      <c r="A196">
        <v>5844</v>
      </c>
      <c r="B196" s="1">
        <f>DATE(2040,1,1) + TIME(0,0,0)</f>
        <v>51136</v>
      </c>
      <c r="C196">
        <v>386278.375</v>
      </c>
      <c r="D196">
        <v>82954.90625</v>
      </c>
      <c r="E196">
        <v>36886232</v>
      </c>
      <c r="F196">
        <v>580582.5625</v>
      </c>
    </row>
    <row r="197" spans="1:6" x14ac:dyDescent="0.35">
      <c r="A197">
        <v>5875</v>
      </c>
      <c r="B197" s="1">
        <f>DATE(2040,2,1) + TIME(0,0,0)</f>
        <v>51167</v>
      </c>
      <c r="C197">
        <v>381940</v>
      </c>
      <c r="D197">
        <v>87401.132811999996</v>
      </c>
      <c r="E197">
        <v>36489360</v>
      </c>
      <c r="F197">
        <v>580084.3125</v>
      </c>
    </row>
    <row r="198" spans="1:6" x14ac:dyDescent="0.35">
      <c r="A198">
        <v>5904</v>
      </c>
      <c r="B198" s="1">
        <f>DATE(2040,3,1) + TIME(0,0,0)</f>
        <v>51196</v>
      </c>
      <c r="C198">
        <v>353816.53125</v>
      </c>
      <c r="D198">
        <v>85195.265625</v>
      </c>
      <c r="E198">
        <v>33775144</v>
      </c>
      <c r="F198">
        <v>542210.5625</v>
      </c>
    </row>
    <row r="199" spans="1:6" x14ac:dyDescent="0.35">
      <c r="A199">
        <v>5935</v>
      </c>
      <c r="B199" s="1">
        <f>DATE(2040,4,1) + TIME(0,0,0)</f>
        <v>51227</v>
      </c>
      <c r="C199">
        <v>374773.1875</v>
      </c>
      <c r="D199">
        <v>94540.132811999996</v>
      </c>
      <c r="E199">
        <v>35776688</v>
      </c>
      <c r="F199">
        <v>578683.75</v>
      </c>
    </row>
    <row r="200" spans="1:6" x14ac:dyDescent="0.35">
      <c r="A200">
        <v>5965</v>
      </c>
      <c r="B200" s="1">
        <f>DATE(2040,5,1) + TIME(0,0,0)</f>
        <v>51257</v>
      </c>
      <c r="C200">
        <v>359387.4375</v>
      </c>
      <c r="D200">
        <v>94464.726561999996</v>
      </c>
      <c r="E200">
        <v>34324184</v>
      </c>
      <c r="F200">
        <v>559272.125</v>
      </c>
    </row>
    <row r="201" spans="1:6" x14ac:dyDescent="0.35">
      <c r="A201">
        <v>5996</v>
      </c>
      <c r="B201" s="1">
        <f>DATE(2040,6,1) + TIME(0,0,0)</f>
        <v>51288</v>
      </c>
      <c r="C201">
        <v>368349.5625</v>
      </c>
      <c r="D201">
        <v>100858.71094</v>
      </c>
      <c r="E201">
        <v>35147036</v>
      </c>
      <c r="F201">
        <v>577112.875</v>
      </c>
    </row>
    <row r="202" spans="1:6" x14ac:dyDescent="0.35">
      <c r="A202">
        <v>6026</v>
      </c>
      <c r="B202" s="1">
        <f>DATE(2040,7,1) + TIME(0,0,0)</f>
        <v>51318</v>
      </c>
      <c r="C202">
        <v>353324.8125</v>
      </c>
      <c r="D202">
        <v>100588.27344</v>
      </c>
      <c r="E202">
        <v>33678128</v>
      </c>
      <c r="F202">
        <v>557722.5</v>
      </c>
    </row>
    <row r="203" spans="1:6" x14ac:dyDescent="0.35">
      <c r="A203">
        <v>6057</v>
      </c>
      <c r="B203" s="1">
        <f>DATE(2040,8,1) + TIME(0,0,0)</f>
        <v>51349</v>
      </c>
      <c r="C203">
        <v>361003.46875</v>
      </c>
      <c r="D203">
        <v>109058.67969</v>
      </c>
      <c r="E203">
        <v>34436480</v>
      </c>
      <c r="F203">
        <v>575489.3125</v>
      </c>
    </row>
    <row r="204" spans="1:6" x14ac:dyDescent="0.35">
      <c r="A204">
        <v>6088</v>
      </c>
      <c r="B204" s="1">
        <f>DATE(2040,9,1) + TIME(0,0,0)</f>
        <v>51380</v>
      </c>
      <c r="C204">
        <v>355964.125</v>
      </c>
      <c r="D204">
        <v>112692.3125</v>
      </c>
      <c r="E204">
        <v>33929192</v>
      </c>
      <c r="F204">
        <v>574619.75</v>
      </c>
    </row>
    <row r="205" spans="1:6" x14ac:dyDescent="0.35">
      <c r="A205">
        <v>6118</v>
      </c>
      <c r="B205" s="1">
        <f>DATE(2040,10,1) + TIME(0,0,0)</f>
        <v>51410</v>
      </c>
      <c r="C205">
        <v>341481.375</v>
      </c>
      <c r="D205">
        <v>112755.9375</v>
      </c>
      <c r="E205">
        <v>32545466</v>
      </c>
      <c r="F205">
        <v>555276.5</v>
      </c>
    </row>
    <row r="206" spans="1:6" x14ac:dyDescent="0.35">
      <c r="A206">
        <v>6149</v>
      </c>
      <c r="B206" s="1">
        <f>DATE(2040,11,1) + TIME(0,0,0)</f>
        <v>51441</v>
      </c>
      <c r="C206">
        <v>348310</v>
      </c>
      <c r="D206">
        <v>120753.70312000001</v>
      </c>
      <c r="E206">
        <v>33199328</v>
      </c>
      <c r="F206">
        <v>572895.0625</v>
      </c>
    </row>
    <row r="207" spans="1:6" x14ac:dyDescent="0.35">
      <c r="A207">
        <v>6179</v>
      </c>
      <c r="B207" s="1">
        <f>DATE(2040,12,1) + TIME(0,0,0)</f>
        <v>51471</v>
      </c>
      <c r="C207">
        <v>333843.9375</v>
      </c>
      <c r="D207">
        <v>120329.33594</v>
      </c>
      <c r="E207">
        <v>31825906</v>
      </c>
      <c r="F207">
        <v>553592.4375</v>
      </c>
    </row>
    <row r="208" spans="1:6" x14ac:dyDescent="0.35">
      <c r="A208">
        <v>6210</v>
      </c>
      <c r="B208" s="1">
        <f>DATE(2041,1,1) + TIME(0,0,0)</f>
        <v>51502</v>
      </c>
      <c r="C208">
        <v>340702.78125</v>
      </c>
      <c r="D208">
        <v>128463.375</v>
      </c>
      <c r="E208">
        <v>32476234</v>
      </c>
      <c r="F208">
        <v>571143.3125</v>
      </c>
    </row>
    <row r="209" spans="1:6" x14ac:dyDescent="0.35">
      <c r="A209">
        <v>6241</v>
      </c>
      <c r="B209" s="1">
        <f>DATE(2041,2,1) + TIME(0,0,0)</f>
        <v>51533</v>
      </c>
      <c r="C209">
        <v>337669.65625</v>
      </c>
      <c r="D209">
        <v>131545.34375</v>
      </c>
      <c r="E209">
        <v>32184744</v>
      </c>
      <c r="F209">
        <v>570253.25</v>
      </c>
    </row>
    <row r="210" spans="1:6" x14ac:dyDescent="0.35">
      <c r="A210">
        <v>6269</v>
      </c>
      <c r="B210" s="1">
        <f>DATE(2041,3,1) + TIME(0,0,0)</f>
        <v>51561</v>
      </c>
      <c r="C210">
        <v>302772.375</v>
      </c>
      <c r="D210">
        <v>120692.82812000001</v>
      </c>
      <c r="E210">
        <v>28841044</v>
      </c>
      <c r="F210">
        <v>514334.75</v>
      </c>
    </row>
    <row r="211" spans="1:6" x14ac:dyDescent="0.35">
      <c r="A211">
        <v>6300</v>
      </c>
      <c r="B211" s="1">
        <f>DATE(2041,4,1) + TIME(0,0,0)</f>
        <v>51592</v>
      </c>
      <c r="C211">
        <v>331691.40625</v>
      </c>
      <c r="D211">
        <v>137591.71875</v>
      </c>
      <c r="E211">
        <v>31608952</v>
      </c>
      <c r="F211">
        <v>568542.75</v>
      </c>
    </row>
    <row r="212" spans="1:6" x14ac:dyDescent="0.35">
      <c r="A212">
        <v>6330</v>
      </c>
      <c r="B212" s="1">
        <f>DATE(2041,5,1) + TIME(0,0,0)</f>
        <v>51622</v>
      </c>
      <c r="C212">
        <v>318707.375</v>
      </c>
      <c r="D212">
        <v>134821.64061999999</v>
      </c>
      <c r="E212">
        <v>30372330</v>
      </c>
      <c r="F212">
        <v>549361.8125</v>
      </c>
    </row>
    <row r="213" spans="1:6" x14ac:dyDescent="0.35">
      <c r="A213">
        <v>6361</v>
      </c>
      <c r="B213" s="1">
        <f>DATE(2041,6,1) + TIME(0,0,0)</f>
        <v>51653</v>
      </c>
      <c r="C213">
        <v>326101.875</v>
      </c>
      <c r="D213">
        <v>143085.67188000001</v>
      </c>
      <c r="E213">
        <v>31078898</v>
      </c>
      <c r="F213">
        <v>566800.125</v>
      </c>
    </row>
    <row r="214" spans="1:6" x14ac:dyDescent="0.35">
      <c r="A214">
        <v>6391</v>
      </c>
      <c r="B214" s="1">
        <f>DATE(2041,7,1) + TIME(0,0,0)</f>
        <v>51683</v>
      </c>
      <c r="C214">
        <v>312456.28125</v>
      </c>
      <c r="D214">
        <v>141706.53125</v>
      </c>
      <c r="E214">
        <v>29771750</v>
      </c>
      <c r="F214">
        <v>547698</v>
      </c>
    </row>
    <row r="215" spans="1:6" x14ac:dyDescent="0.35">
      <c r="A215">
        <v>6422</v>
      </c>
      <c r="B215" s="1">
        <f>DATE(2041,8,1) + TIME(0,0,0)</f>
        <v>51714</v>
      </c>
      <c r="C215">
        <v>319279.59375</v>
      </c>
      <c r="D215">
        <v>149707.84375</v>
      </c>
      <c r="E215">
        <v>30415832</v>
      </c>
      <c r="F215">
        <v>565079.625</v>
      </c>
    </row>
    <row r="216" spans="1:6" x14ac:dyDescent="0.35">
      <c r="A216">
        <v>6453</v>
      </c>
      <c r="B216" s="1">
        <f>DATE(2041,9,1) + TIME(0,0,0)</f>
        <v>51745</v>
      </c>
      <c r="C216">
        <v>315777.0625</v>
      </c>
      <c r="D216">
        <v>153535.79688000001</v>
      </c>
      <c r="E216">
        <v>30082120</v>
      </c>
      <c r="F216">
        <v>564203.25</v>
      </c>
    </row>
    <row r="217" spans="1:6" x14ac:dyDescent="0.35">
      <c r="A217">
        <v>6483</v>
      </c>
      <c r="B217" s="1">
        <f>DATE(2041,10,1) + TIME(0,0,0)</f>
        <v>51775</v>
      </c>
      <c r="C217">
        <v>302062.09375</v>
      </c>
      <c r="D217">
        <v>152125</v>
      </c>
      <c r="E217">
        <v>28766334</v>
      </c>
      <c r="F217">
        <v>545198.0625</v>
      </c>
    </row>
    <row r="218" spans="1:6" x14ac:dyDescent="0.35">
      <c r="A218">
        <v>6514</v>
      </c>
      <c r="B218" s="1">
        <f>DATE(2041,11,1) + TIME(0,0,0)</f>
        <v>51806</v>
      </c>
      <c r="C218">
        <v>308579.25</v>
      </c>
      <c r="D218">
        <v>160806.57811999999</v>
      </c>
      <c r="E218">
        <v>29383304</v>
      </c>
      <c r="F218">
        <v>576031.1875</v>
      </c>
    </row>
    <row r="219" spans="1:6" x14ac:dyDescent="0.35">
      <c r="A219">
        <v>6544</v>
      </c>
      <c r="B219" s="1">
        <f>DATE(2041,12,1) + TIME(0,0,0)</f>
        <v>51836</v>
      </c>
      <c r="C219">
        <v>295295.8125</v>
      </c>
      <c r="D219">
        <v>158780.09375</v>
      </c>
      <c r="E219">
        <v>28113618</v>
      </c>
      <c r="F219">
        <v>543532.625</v>
      </c>
    </row>
    <row r="220" spans="1:6" x14ac:dyDescent="0.35">
      <c r="A220">
        <v>6575</v>
      </c>
      <c r="B220" s="1">
        <f>DATE(2042,1,1) + TIME(0,0,0)</f>
        <v>51867</v>
      </c>
      <c r="C220">
        <v>301968.5</v>
      </c>
      <c r="D220">
        <v>167196.51561999999</v>
      </c>
      <c r="E220">
        <v>28748032</v>
      </c>
      <c r="F220">
        <v>554733</v>
      </c>
    </row>
    <row r="221" spans="1:6" x14ac:dyDescent="0.35">
      <c r="A221">
        <v>6606</v>
      </c>
      <c r="B221" s="1">
        <f>DATE(2042,2,1) + TIME(0,0,0)</f>
        <v>51898</v>
      </c>
      <c r="C221">
        <v>298706.84375</v>
      </c>
      <c r="D221">
        <v>170141.92188000001</v>
      </c>
      <c r="E221">
        <v>28427994</v>
      </c>
      <c r="F221">
        <v>553974.5625</v>
      </c>
    </row>
    <row r="222" spans="1:6" x14ac:dyDescent="0.35">
      <c r="A222">
        <v>6634</v>
      </c>
      <c r="B222" s="1">
        <f>DATE(2042,3,1) + TIME(0,0,0)</f>
        <v>51926</v>
      </c>
      <c r="C222">
        <v>266973.09375</v>
      </c>
      <c r="D222">
        <v>156416.48438000001</v>
      </c>
      <c r="E222">
        <v>25407766</v>
      </c>
      <c r="F222">
        <v>498531.71875</v>
      </c>
    </row>
    <row r="223" spans="1:6" x14ac:dyDescent="0.35">
      <c r="A223">
        <v>6665</v>
      </c>
      <c r="B223" s="1">
        <f>DATE(2042,4,1) + TIME(0,0,0)</f>
        <v>51957</v>
      </c>
      <c r="C223">
        <v>293259.90625</v>
      </c>
      <c r="D223">
        <v>175701.96875</v>
      </c>
      <c r="E223">
        <v>27909546</v>
      </c>
      <c r="F223">
        <v>550248.5</v>
      </c>
    </row>
    <row r="224" spans="1:6" x14ac:dyDescent="0.35">
      <c r="A224">
        <v>6695</v>
      </c>
      <c r="B224" s="1">
        <f>DATE(2042,5,1) + TIME(0,0,0)</f>
        <v>51987</v>
      </c>
      <c r="C224">
        <v>281341.8125</v>
      </c>
      <c r="D224">
        <v>172534.125</v>
      </c>
      <c r="E224">
        <v>26773328</v>
      </c>
      <c r="F224">
        <v>531003.8125</v>
      </c>
    </row>
    <row r="225" spans="1:6" x14ac:dyDescent="0.35">
      <c r="A225">
        <v>6726</v>
      </c>
      <c r="B225" s="1">
        <f>DATE(2042,6,1) + TIME(0,0,0)</f>
        <v>52018</v>
      </c>
      <c r="C225">
        <v>288029.625</v>
      </c>
      <c r="D225">
        <v>180945.3125</v>
      </c>
      <c r="E225">
        <v>27411402</v>
      </c>
      <c r="F225">
        <v>547173.1875</v>
      </c>
    </row>
    <row r="226" spans="1:6" x14ac:dyDescent="0.35">
      <c r="A226">
        <v>6756</v>
      </c>
      <c r="B226" s="1">
        <f>DATE(2042,7,1) + TIME(0,0,0)</f>
        <v>52048</v>
      </c>
      <c r="C226">
        <v>275944.71875</v>
      </c>
      <c r="D226">
        <v>177816.98438000001</v>
      </c>
      <c r="E226">
        <v>26260564</v>
      </c>
      <c r="F226">
        <v>528183.8125</v>
      </c>
    </row>
    <row r="227" spans="1:6" x14ac:dyDescent="0.35">
      <c r="A227">
        <v>6787</v>
      </c>
      <c r="B227" s="1">
        <f>DATE(2042,8,1) + TIME(0,0,0)</f>
        <v>52079</v>
      </c>
      <c r="C227">
        <v>282355.34375</v>
      </c>
      <c r="D227">
        <v>186498.65625</v>
      </c>
      <c r="E227">
        <v>26872802</v>
      </c>
      <c r="F227">
        <v>544458.1875</v>
      </c>
    </row>
    <row r="228" spans="1:6" x14ac:dyDescent="0.35">
      <c r="A228">
        <v>6818</v>
      </c>
      <c r="B228" s="1">
        <f>DATE(2042,9,1) + TIME(0,0,0)</f>
        <v>52110</v>
      </c>
      <c r="C228">
        <v>279644.40625</v>
      </c>
      <c r="D228">
        <v>189198.9375</v>
      </c>
      <c r="E228">
        <v>26613098</v>
      </c>
      <c r="F228">
        <v>543190.5</v>
      </c>
    </row>
    <row r="229" spans="1:6" x14ac:dyDescent="0.35">
      <c r="A229">
        <v>6848</v>
      </c>
      <c r="B229" s="1">
        <f>DATE(2042,10,1) + TIME(0,0,0)</f>
        <v>52140</v>
      </c>
      <c r="C229">
        <v>268148.21875</v>
      </c>
      <c r="D229">
        <v>185584.73438000001</v>
      </c>
      <c r="E229">
        <v>25515334</v>
      </c>
      <c r="F229">
        <v>524561.125</v>
      </c>
    </row>
    <row r="230" spans="1:6" x14ac:dyDescent="0.35">
      <c r="A230">
        <v>6879</v>
      </c>
      <c r="B230" s="1">
        <f>DATE(2042,11,1) + TIME(0,0,0)</f>
        <v>52171</v>
      </c>
      <c r="C230">
        <v>274548.59375</v>
      </c>
      <c r="D230">
        <v>194282.625</v>
      </c>
      <c r="E230">
        <v>26123814</v>
      </c>
      <c r="F230">
        <v>540906.875</v>
      </c>
    </row>
    <row r="231" spans="1:6" x14ac:dyDescent="0.35">
      <c r="A231">
        <v>6909</v>
      </c>
      <c r="B231" s="1">
        <f>DATE(2042,12,1) + TIME(0,0,0)</f>
        <v>52201</v>
      </c>
      <c r="C231">
        <v>263371.375</v>
      </c>
      <c r="D231">
        <v>190346.03125</v>
      </c>
      <c r="E231">
        <v>25056284</v>
      </c>
      <c r="F231">
        <v>522458.90625</v>
      </c>
    </row>
    <row r="232" spans="1:6" x14ac:dyDescent="0.35">
      <c r="A232">
        <v>6940</v>
      </c>
      <c r="B232" s="1">
        <f>DATE(2043,1,1) + TIME(0,0,0)</f>
        <v>52232</v>
      </c>
      <c r="C232">
        <v>269838.4375</v>
      </c>
      <c r="D232">
        <v>199016.39061999999</v>
      </c>
      <c r="E232">
        <v>25668940</v>
      </c>
      <c r="F232">
        <v>538840.6875</v>
      </c>
    </row>
    <row r="233" spans="1:6" x14ac:dyDescent="0.35">
      <c r="A233">
        <v>6971</v>
      </c>
      <c r="B233" s="1">
        <f>DATE(2043,2,1) + TIME(0,0,0)</f>
        <v>52263</v>
      </c>
      <c r="C233">
        <v>267561.625</v>
      </c>
      <c r="D233">
        <v>201239.25</v>
      </c>
      <c r="E233">
        <v>25449390</v>
      </c>
      <c r="F233">
        <v>537870.25</v>
      </c>
    </row>
    <row r="234" spans="1:6" x14ac:dyDescent="0.35">
      <c r="A234">
        <v>6999</v>
      </c>
      <c r="B234" s="1">
        <f>DATE(2043,3,1) + TIME(0,0,0)</f>
        <v>52291</v>
      </c>
      <c r="C234">
        <v>239818.78125</v>
      </c>
      <c r="D234">
        <v>183622.9375</v>
      </c>
      <c r="E234">
        <v>22810100</v>
      </c>
      <c r="F234">
        <v>485052.84375</v>
      </c>
    </row>
    <row r="235" spans="1:6" x14ac:dyDescent="0.35">
      <c r="A235">
        <v>7030</v>
      </c>
      <c r="B235" s="1">
        <f>DATE(2043,4,1) + TIME(0,0,0)</f>
        <v>52322</v>
      </c>
      <c r="C235">
        <v>263392.8125</v>
      </c>
      <c r="D235">
        <v>205297.51561999999</v>
      </c>
      <c r="E235">
        <v>25050632</v>
      </c>
      <c r="F235">
        <v>536114.3125</v>
      </c>
    </row>
    <row r="236" spans="1:6" x14ac:dyDescent="0.35">
      <c r="A236">
        <v>7060</v>
      </c>
      <c r="B236" s="1">
        <f>DATE(2043,5,1) + TIME(0,0,0)</f>
        <v>52352</v>
      </c>
      <c r="C236">
        <v>253006.625</v>
      </c>
      <c r="D236">
        <v>200623.34375</v>
      </c>
      <c r="E236">
        <v>24061938</v>
      </c>
      <c r="F236">
        <v>517998.46875</v>
      </c>
    </row>
    <row r="237" spans="1:6" x14ac:dyDescent="0.35">
      <c r="A237">
        <v>7091</v>
      </c>
      <c r="B237" s="1">
        <f>DATE(2043,6,1) + TIME(0,0,0)</f>
        <v>52383</v>
      </c>
      <c r="C237">
        <v>259385.6875</v>
      </c>
      <c r="D237">
        <v>209333.01561999999</v>
      </c>
      <c r="E237">
        <v>24669050</v>
      </c>
      <c r="F237">
        <v>534423.5</v>
      </c>
    </row>
    <row r="238" spans="1:6" x14ac:dyDescent="0.35">
      <c r="A238">
        <v>7121</v>
      </c>
      <c r="B238" s="1">
        <f>DATE(2043,7,1) + TIME(0,0,0)</f>
        <v>52413</v>
      </c>
      <c r="C238">
        <v>249109.45311999999</v>
      </c>
      <c r="D238">
        <v>204485.6875</v>
      </c>
      <c r="E238">
        <v>23689888</v>
      </c>
      <c r="F238">
        <v>516405.59375</v>
      </c>
    </row>
    <row r="239" spans="1:6" x14ac:dyDescent="0.35">
      <c r="A239">
        <v>7152</v>
      </c>
      <c r="B239" s="1">
        <f>DATE(2043,8,1) + TIME(0,0,0)</f>
        <v>52444</v>
      </c>
      <c r="C239">
        <v>255271.53125</v>
      </c>
      <c r="D239">
        <v>213245.10938000001</v>
      </c>
      <c r="E239">
        <v>24280644</v>
      </c>
      <c r="F239">
        <v>532814.75</v>
      </c>
    </row>
    <row r="240" spans="1:6" x14ac:dyDescent="0.35">
      <c r="A240">
        <v>7183</v>
      </c>
      <c r="B240" s="1">
        <f>DATE(2043,9,1) + TIME(0,0,0)</f>
        <v>52475</v>
      </c>
      <c r="C240">
        <v>253294.20311999999</v>
      </c>
      <c r="D240">
        <v>215294.85938000001</v>
      </c>
      <c r="E240">
        <v>24096908</v>
      </c>
      <c r="F240">
        <v>532035.9375</v>
      </c>
    </row>
    <row r="241" spans="1:6" x14ac:dyDescent="0.35">
      <c r="A241">
        <v>7213</v>
      </c>
      <c r="B241" s="1">
        <f>DATE(2043,10,1) + TIME(0,0,0)</f>
        <v>52505</v>
      </c>
      <c r="C241">
        <v>243040.64061999999</v>
      </c>
      <c r="D241">
        <v>210626.28125</v>
      </c>
      <c r="E241">
        <v>23131184</v>
      </c>
      <c r="F241">
        <v>514194.8125</v>
      </c>
    </row>
    <row r="242" spans="1:6" x14ac:dyDescent="0.35">
      <c r="A242">
        <v>7244</v>
      </c>
      <c r="B242" s="1">
        <f>DATE(2043,11,1) + TIME(0,0,0)</f>
        <v>52536</v>
      </c>
      <c r="C242">
        <v>248734.46875</v>
      </c>
      <c r="D242">
        <v>219937.03125</v>
      </c>
      <c r="E242">
        <v>23683600</v>
      </c>
      <c r="F242">
        <v>530612.25</v>
      </c>
    </row>
    <row r="243" spans="1:6" x14ac:dyDescent="0.35">
      <c r="A243">
        <v>7274</v>
      </c>
      <c r="B243" s="1">
        <f>DATE(2043,12,1) + TIME(0,0,0)</f>
        <v>52566</v>
      </c>
      <c r="C243">
        <v>238719.03125</v>
      </c>
      <c r="D243">
        <v>214968.15625</v>
      </c>
      <c r="E243">
        <v>22738410</v>
      </c>
      <c r="F243">
        <v>512853.21875</v>
      </c>
    </row>
    <row r="244" spans="1:6" x14ac:dyDescent="0.35">
      <c r="A244">
        <v>7305</v>
      </c>
      <c r="B244" s="1">
        <f>DATE(2044,1,1) + TIME(0,0,0)</f>
        <v>52597</v>
      </c>
      <c r="C244">
        <v>244558.51561999999</v>
      </c>
      <c r="D244">
        <v>224146.01561999999</v>
      </c>
      <c r="E244">
        <v>23299640</v>
      </c>
      <c r="F244">
        <v>529269.1875</v>
      </c>
    </row>
    <row r="245" spans="1:6" x14ac:dyDescent="0.35">
      <c r="A245">
        <v>7336</v>
      </c>
      <c r="B245" s="1">
        <f>DATE(2044,2,1) + TIME(0,0,0)</f>
        <v>52628</v>
      </c>
      <c r="C245">
        <v>242618.59375</v>
      </c>
      <c r="D245">
        <v>226094.51561999999</v>
      </c>
      <c r="E245">
        <v>23121890</v>
      </c>
      <c r="F245">
        <v>528626.625</v>
      </c>
    </row>
    <row r="246" spans="1:6" x14ac:dyDescent="0.35">
      <c r="A246">
        <v>7365</v>
      </c>
      <c r="B246" s="1">
        <f>DATE(2044,3,1) + TIME(0,0,0)</f>
        <v>52657</v>
      </c>
      <c r="C246">
        <v>225256.98438000001</v>
      </c>
      <c r="D246">
        <v>213224.4375</v>
      </c>
      <c r="E246">
        <v>21469842</v>
      </c>
      <c r="F246">
        <v>493966.28125</v>
      </c>
    </row>
    <row r="247" spans="1:6" x14ac:dyDescent="0.35">
      <c r="A247">
        <v>7396</v>
      </c>
      <c r="B247" s="1">
        <f>DATE(2044,4,1) + TIME(0,0,0)</f>
        <v>52688</v>
      </c>
      <c r="C247">
        <v>238952.09375</v>
      </c>
      <c r="D247">
        <v>229774.75</v>
      </c>
      <c r="E247">
        <v>22780142</v>
      </c>
      <c r="F247">
        <v>527418.9375</v>
      </c>
    </row>
    <row r="248" spans="1:6" x14ac:dyDescent="0.35">
      <c r="A248">
        <v>7426</v>
      </c>
      <c r="B248" s="1">
        <f>DATE(2044,5,1) + TIME(0,0,0)</f>
        <v>52718</v>
      </c>
      <c r="C248">
        <v>229493.5625</v>
      </c>
      <c r="D248">
        <v>224075.82811999999</v>
      </c>
      <c r="E248">
        <v>21881470</v>
      </c>
      <c r="F248">
        <v>509838.875</v>
      </c>
    </row>
    <row r="249" spans="1:6" x14ac:dyDescent="0.35">
      <c r="A249">
        <v>7457</v>
      </c>
      <c r="B249" s="1">
        <f>DATE(2044,6,1) + TIME(0,0,0)</f>
        <v>52749</v>
      </c>
      <c r="C249">
        <v>235395.54688000001</v>
      </c>
      <c r="D249">
        <v>233296.9375</v>
      </c>
      <c r="E249">
        <v>22449312</v>
      </c>
      <c r="F249">
        <v>526257.25</v>
      </c>
    </row>
    <row r="250" spans="1:6" x14ac:dyDescent="0.35">
      <c r="A250">
        <v>7487</v>
      </c>
      <c r="B250" s="1">
        <f>DATE(2044,7,1) + TIME(0,0,0)</f>
        <v>52779</v>
      </c>
      <c r="C250">
        <v>226177.14061999999</v>
      </c>
      <c r="D250">
        <v>227412.6875</v>
      </c>
      <c r="E250">
        <v>21571722</v>
      </c>
      <c r="F250">
        <v>508745.15625</v>
      </c>
    </row>
    <row r="251" spans="1:6" x14ac:dyDescent="0.35">
      <c r="A251">
        <v>7518</v>
      </c>
      <c r="B251" s="1">
        <f>DATE(2044,8,1) + TIME(0,0,0)</f>
        <v>52810</v>
      </c>
      <c r="C251">
        <v>232005.65625</v>
      </c>
      <c r="D251">
        <v>236669.10938000001</v>
      </c>
      <c r="E251">
        <v>22131756</v>
      </c>
      <c r="F251">
        <v>525149.625</v>
      </c>
    </row>
    <row r="252" spans="1:6" x14ac:dyDescent="0.35">
      <c r="A252">
        <v>7549</v>
      </c>
      <c r="B252" s="1">
        <f>DATE(2044,9,1) + TIME(0,0,0)</f>
        <v>52841</v>
      </c>
      <c r="C252">
        <v>230355.25</v>
      </c>
      <c r="D252">
        <v>238330.73438000001</v>
      </c>
      <c r="E252">
        <v>21975716</v>
      </c>
      <c r="F252">
        <v>524602.5</v>
      </c>
    </row>
    <row r="253" spans="1:6" x14ac:dyDescent="0.35">
      <c r="A253">
        <v>7579</v>
      </c>
      <c r="B253" s="1">
        <f>DATE(2044,10,1) + TIME(0,0,0)</f>
        <v>52871</v>
      </c>
      <c r="C253">
        <v>221393.04688000001</v>
      </c>
      <c r="D253">
        <v>232071.875</v>
      </c>
      <c r="E253">
        <v>21125114</v>
      </c>
      <c r="F253">
        <v>507202.15625</v>
      </c>
    </row>
    <row r="254" spans="1:6" x14ac:dyDescent="0.35">
      <c r="A254">
        <v>7610</v>
      </c>
      <c r="B254" s="1">
        <f>DATE(2044,11,1) + TIME(0,0,0)</f>
        <v>52902</v>
      </c>
      <c r="C254">
        <v>227248.96875</v>
      </c>
      <c r="D254">
        <v>241357.57811999999</v>
      </c>
      <c r="E254">
        <v>21684806</v>
      </c>
      <c r="F254">
        <v>523595.15625</v>
      </c>
    </row>
    <row r="255" spans="1:6" x14ac:dyDescent="0.35">
      <c r="A255">
        <v>7640</v>
      </c>
      <c r="B255" s="1">
        <f>DATE(2044,12,1) + TIME(0,0,0)</f>
        <v>52932</v>
      </c>
      <c r="C255">
        <v>218434.84375</v>
      </c>
      <c r="D255">
        <v>235037.92188000001</v>
      </c>
      <c r="E255">
        <v>20846480</v>
      </c>
      <c r="F255">
        <v>506248.375</v>
      </c>
    </row>
    <row r="256" spans="1:6" x14ac:dyDescent="0.35">
      <c r="A256">
        <v>7671</v>
      </c>
      <c r="B256" s="1">
        <f>DATE(2045,1,1) + TIME(0,0,0)</f>
        <v>52963</v>
      </c>
      <c r="C256">
        <v>224154.59375</v>
      </c>
      <c r="D256">
        <v>244430.125</v>
      </c>
      <c r="E256">
        <v>21392726</v>
      </c>
      <c r="F256">
        <v>522646.90625</v>
      </c>
    </row>
    <row r="257" spans="1:6" x14ac:dyDescent="0.35">
      <c r="A257">
        <v>7702</v>
      </c>
      <c r="B257" s="1">
        <f>DATE(2045,2,1) + TIME(0,0,0)</f>
        <v>52994</v>
      </c>
      <c r="C257">
        <v>222191.95311999999</v>
      </c>
      <c r="D257">
        <v>246403.5625</v>
      </c>
      <c r="E257">
        <v>21198210</v>
      </c>
      <c r="F257">
        <v>522233.875</v>
      </c>
    </row>
    <row r="258" spans="1:6" x14ac:dyDescent="0.35">
      <c r="A258">
        <v>7730</v>
      </c>
      <c r="B258" s="1">
        <f>DATE(2045,3,1) + TIME(0,0,0)</f>
        <v>53022</v>
      </c>
      <c r="C258">
        <v>198640</v>
      </c>
      <c r="D258">
        <v>224595.85938000001</v>
      </c>
      <c r="E258">
        <v>18933782</v>
      </c>
      <c r="F258">
        <v>471413.96875</v>
      </c>
    </row>
    <row r="259" spans="1:6" x14ac:dyDescent="0.35">
      <c r="A259">
        <v>7761</v>
      </c>
      <c r="B259" s="1">
        <f>DATE(2045,4,1) + TIME(0,0,0)</f>
        <v>53053</v>
      </c>
      <c r="C259">
        <v>217575.46875</v>
      </c>
      <c r="D259">
        <v>250999.48438000001</v>
      </c>
      <c r="E259">
        <v>20726254</v>
      </c>
      <c r="F259">
        <v>521636.5</v>
      </c>
    </row>
    <row r="260" spans="1:6" x14ac:dyDescent="0.35">
      <c r="A260">
        <v>7791</v>
      </c>
      <c r="B260" s="1">
        <f>DATE(2045,5,1) + TIME(0,0,0)</f>
        <v>53083</v>
      </c>
      <c r="C260">
        <v>207948.03125</v>
      </c>
      <c r="D260">
        <v>245523.23438000001</v>
      </c>
      <c r="E260">
        <v>19785962</v>
      </c>
      <c r="F260">
        <v>504600.125</v>
      </c>
    </row>
    <row r="261" spans="1:6" x14ac:dyDescent="0.35">
      <c r="A261">
        <v>7822</v>
      </c>
      <c r="B261" s="1">
        <f>DATE(2045,6,1) + TIME(0,0,0)</f>
        <v>53114</v>
      </c>
      <c r="C261">
        <v>212488.78125</v>
      </c>
      <c r="D261">
        <v>256101.9375</v>
      </c>
      <c r="E261">
        <v>20202416</v>
      </c>
      <c r="F261">
        <v>521246.375</v>
      </c>
    </row>
    <row r="262" spans="1:6" x14ac:dyDescent="0.35">
      <c r="A262">
        <v>7852</v>
      </c>
      <c r="B262" s="1">
        <f>DATE(2045,7,1) + TIME(0,0,0)</f>
        <v>53144</v>
      </c>
      <c r="C262">
        <v>203357.35938000001</v>
      </c>
      <c r="D262">
        <v>250138.89061999999</v>
      </c>
      <c r="E262">
        <v>19320108</v>
      </c>
      <c r="F262">
        <v>504267.0625</v>
      </c>
    </row>
    <row r="263" spans="1:6" x14ac:dyDescent="0.35">
      <c r="A263">
        <v>7883</v>
      </c>
      <c r="B263" s="1">
        <f>DATE(2045,8,1) + TIME(0,0,0)</f>
        <v>53175</v>
      </c>
      <c r="C263">
        <v>207716.95311999999</v>
      </c>
      <c r="D263">
        <v>260893.625</v>
      </c>
      <c r="E263">
        <v>19719794</v>
      </c>
      <c r="F263">
        <v>520917.59375</v>
      </c>
    </row>
    <row r="264" spans="1:6" x14ac:dyDescent="0.35">
      <c r="A264">
        <v>7914</v>
      </c>
      <c r="B264" s="1">
        <f>DATE(2045,9,1) + TIME(0,0,0)</f>
        <v>53206</v>
      </c>
      <c r="C264">
        <v>205396.25</v>
      </c>
      <c r="D264">
        <v>263222.28125</v>
      </c>
      <c r="E264">
        <v>19485590</v>
      </c>
      <c r="F264">
        <v>520755.53125</v>
      </c>
    </row>
    <row r="265" spans="1:6" x14ac:dyDescent="0.35">
      <c r="A265">
        <v>7944</v>
      </c>
      <c r="B265" s="1">
        <f>DATE(2045,10,1) + TIME(0,0,0)</f>
        <v>53236</v>
      </c>
      <c r="C265">
        <v>196691.20311999999</v>
      </c>
      <c r="D265">
        <v>256818.78125</v>
      </c>
      <c r="E265">
        <v>18650200</v>
      </c>
      <c r="F265">
        <v>503818.15625</v>
      </c>
    </row>
    <row r="266" spans="1:6" x14ac:dyDescent="0.35">
      <c r="A266">
        <v>7975</v>
      </c>
      <c r="B266" s="1">
        <f>DATE(2045,11,1) + TIME(0,0,0)</f>
        <v>53267</v>
      </c>
      <c r="C266">
        <v>201241.26561999999</v>
      </c>
      <c r="D266">
        <v>267390.15625</v>
      </c>
      <c r="E266">
        <v>19073196</v>
      </c>
      <c r="F266">
        <v>520421.3125</v>
      </c>
    </row>
    <row r="267" spans="1:6" x14ac:dyDescent="0.35">
      <c r="A267">
        <v>8005</v>
      </c>
      <c r="B267" s="1">
        <f>DATE(2045,12,1) + TIME(0,0,0)</f>
        <v>53297</v>
      </c>
      <c r="C267">
        <v>192933.45311999999</v>
      </c>
      <c r="D267">
        <v>260591.96875</v>
      </c>
      <c r="E267">
        <v>18280314</v>
      </c>
      <c r="F267">
        <v>503435.96875</v>
      </c>
    </row>
    <row r="268" spans="1:6" x14ac:dyDescent="0.35">
      <c r="A268">
        <v>8036</v>
      </c>
      <c r="B268" s="1">
        <f>DATE(2046,1,1) + TIME(0,0,0)</f>
        <v>53328</v>
      </c>
      <c r="C268">
        <v>197577.53125</v>
      </c>
      <c r="D268">
        <v>271062.03125</v>
      </c>
      <c r="E268">
        <v>18714830</v>
      </c>
      <c r="F268">
        <v>519963.71875</v>
      </c>
    </row>
    <row r="269" spans="1:6" x14ac:dyDescent="0.35">
      <c r="A269">
        <v>8067</v>
      </c>
      <c r="B269" s="1">
        <f>DATE(2046,2,1) + TIME(0,0,0)</f>
        <v>53359</v>
      </c>
      <c r="C269">
        <v>195845.29688000001</v>
      </c>
      <c r="D269">
        <v>272801.5</v>
      </c>
      <c r="E269">
        <v>18546574</v>
      </c>
      <c r="F269">
        <v>519691.65625</v>
      </c>
    </row>
    <row r="270" spans="1:6" x14ac:dyDescent="0.35">
      <c r="A270">
        <v>8095</v>
      </c>
      <c r="B270" s="1">
        <f>DATE(2046,3,1) + TIME(0,0,0)</f>
        <v>53387</v>
      </c>
      <c r="C270">
        <v>175466.39061999999</v>
      </c>
      <c r="D270">
        <v>247818.40625</v>
      </c>
      <c r="E270">
        <v>16612338</v>
      </c>
      <c r="F270">
        <v>469144.28125</v>
      </c>
    </row>
    <row r="271" spans="1:6" x14ac:dyDescent="0.35">
      <c r="A271">
        <v>8126</v>
      </c>
      <c r="B271" s="1">
        <f>DATE(2046,4,1) + TIME(0,0,0)</f>
        <v>53418</v>
      </c>
      <c r="C271">
        <v>192693.65625</v>
      </c>
      <c r="D271">
        <v>275935.21875</v>
      </c>
      <c r="E271">
        <v>18240324</v>
      </c>
      <c r="F271">
        <v>519074.5</v>
      </c>
    </row>
    <row r="272" spans="1:6" x14ac:dyDescent="0.35">
      <c r="A272">
        <v>8156</v>
      </c>
      <c r="B272" s="1">
        <f>DATE(2046,5,1) + TIME(0,0,0)</f>
        <v>53448</v>
      </c>
      <c r="C272">
        <v>185005.26561999999</v>
      </c>
      <c r="D272">
        <v>268520.34375</v>
      </c>
      <c r="E272">
        <v>17508708</v>
      </c>
      <c r="F272">
        <v>501981.75</v>
      </c>
    </row>
    <row r="273" spans="1:6" x14ac:dyDescent="0.35">
      <c r="A273">
        <v>8187</v>
      </c>
      <c r="B273" s="1">
        <f>DATE(2046,6,1) + TIME(0,0,0)</f>
        <v>53479</v>
      </c>
      <c r="C273">
        <v>189657.01561999999</v>
      </c>
      <c r="D273">
        <v>278989.6875</v>
      </c>
      <c r="E273">
        <v>17945784</v>
      </c>
      <c r="F273">
        <v>518331.75</v>
      </c>
    </row>
    <row r="274" spans="1:6" x14ac:dyDescent="0.35">
      <c r="A274">
        <v>8217</v>
      </c>
      <c r="B274" s="1">
        <f>DATE(2046,7,1) + TIME(0,0,0)</f>
        <v>53509</v>
      </c>
      <c r="C274">
        <v>182112.21875</v>
      </c>
      <c r="D274">
        <v>271414.125</v>
      </c>
      <c r="E274">
        <v>17227884</v>
      </c>
      <c r="F274">
        <v>501224.59375</v>
      </c>
    </row>
    <row r="275" spans="1:6" x14ac:dyDescent="0.35">
      <c r="A275">
        <v>8248</v>
      </c>
      <c r="B275" s="1">
        <f>DATE(2046,8,1) + TIME(0,0,0)</f>
        <v>53540</v>
      </c>
      <c r="C275">
        <v>186704.75</v>
      </c>
      <c r="D275">
        <v>281940.90625</v>
      </c>
      <c r="E275">
        <v>17658434</v>
      </c>
      <c r="F275">
        <v>517516.25</v>
      </c>
    </row>
    <row r="276" spans="1:6" x14ac:dyDescent="0.35">
      <c r="A276">
        <v>8279</v>
      </c>
      <c r="B276" s="1">
        <f>DATE(2046,9,1) + TIME(0,0,0)</f>
        <v>53571</v>
      </c>
      <c r="C276">
        <v>181999.17188000001</v>
      </c>
      <c r="D276">
        <v>282081.3125</v>
      </c>
      <c r="E276">
        <v>17169228</v>
      </c>
      <c r="F276">
        <v>516884.75</v>
      </c>
    </row>
    <row r="277" spans="1:6" x14ac:dyDescent="0.35">
      <c r="A277">
        <v>8309</v>
      </c>
      <c r="B277" s="1">
        <f>DATE(2046,10,1) + TIME(0,0,0)</f>
        <v>53601</v>
      </c>
      <c r="C277">
        <v>173028.28125</v>
      </c>
      <c r="D277">
        <v>272954.625</v>
      </c>
      <c r="E277">
        <v>16300227</v>
      </c>
      <c r="F277">
        <v>499362.375</v>
      </c>
    </row>
    <row r="278" spans="1:6" x14ac:dyDescent="0.35">
      <c r="A278">
        <v>8340</v>
      </c>
      <c r="B278" s="1">
        <f>DATE(2046,11,1) + TIME(0,0,0)</f>
        <v>53632</v>
      </c>
      <c r="C278">
        <v>175733.46875</v>
      </c>
      <c r="D278">
        <v>282061.65625</v>
      </c>
      <c r="E278">
        <v>16532255</v>
      </c>
      <c r="F278">
        <v>514821.5</v>
      </c>
    </row>
    <row r="279" spans="1:6" x14ac:dyDescent="0.35">
      <c r="A279">
        <v>8370</v>
      </c>
      <c r="B279" s="1">
        <f>DATE(2046,12,1) + TIME(0,0,0)</f>
        <v>53662</v>
      </c>
      <c r="C279">
        <v>167254.98438000001</v>
      </c>
      <c r="D279">
        <v>272961.3125</v>
      </c>
      <c r="E279">
        <v>15713850</v>
      </c>
      <c r="F279">
        <v>496925.28125</v>
      </c>
    </row>
    <row r="280" spans="1:6" x14ac:dyDescent="0.35">
      <c r="A280">
        <v>8401</v>
      </c>
      <c r="B280" s="1">
        <f>DATE(2047,1,1) + TIME(0,0,0)</f>
        <v>53693</v>
      </c>
      <c r="C280">
        <v>170038.79688000001</v>
      </c>
      <c r="D280">
        <v>282077.1875</v>
      </c>
      <c r="E280">
        <v>15954169</v>
      </c>
      <c r="F280">
        <v>511914.5625</v>
      </c>
    </row>
    <row r="281" spans="1:6" x14ac:dyDescent="0.35">
      <c r="A281">
        <v>8432</v>
      </c>
      <c r="B281" s="1">
        <f>DATE(2047,2,1) + TIME(0,0,0)</f>
        <v>53724</v>
      </c>
      <c r="C281">
        <v>167327.39061999999</v>
      </c>
      <c r="D281">
        <v>282083.78125</v>
      </c>
      <c r="E281">
        <v>15678957</v>
      </c>
      <c r="F281">
        <v>510207.78125</v>
      </c>
    </row>
    <row r="282" spans="1:6" x14ac:dyDescent="0.35">
      <c r="A282">
        <v>8460</v>
      </c>
      <c r="B282" s="1">
        <f>DATE(2047,3,1) + TIME(0,0,0)</f>
        <v>53752</v>
      </c>
      <c r="C282">
        <v>148844.5625</v>
      </c>
      <c r="D282">
        <v>254737.53125</v>
      </c>
      <c r="E282">
        <v>13928484</v>
      </c>
      <c r="F282">
        <v>459337.9375</v>
      </c>
    </row>
    <row r="283" spans="1:6" x14ac:dyDescent="0.35">
      <c r="A283">
        <v>8491</v>
      </c>
      <c r="B283" s="1">
        <f>DATE(2047,4,1) + TIME(0,0,0)</f>
        <v>53783</v>
      </c>
      <c r="C283">
        <v>162383.85938000001</v>
      </c>
      <c r="D283">
        <v>282055.65625</v>
      </c>
      <c r="E283">
        <v>15176618</v>
      </c>
      <c r="F283">
        <v>506630.84375</v>
      </c>
    </row>
    <row r="284" spans="1:6" x14ac:dyDescent="0.35">
      <c r="A284">
        <v>8521</v>
      </c>
      <c r="B284" s="1">
        <f>DATE(2047,5,1) + TIME(0,0,0)</f>
        <v>53813</v>
      </c>
      <c r="C284">
        <v>154875.75</v>
      </c>
      <c r="D284">
        <v>272967.28125</v>
      </c>
      <c r="E284">
        <v>14456021</v>
      </c>
      <c r="F284">
        <v>488407.84375</v>
      </c>
    </row>
    <row r="285" spans="1:6" x14ac:dyDescent="0.35">
      <c r="A285">
        <v>8552</v>
      </c>
      <c r="B285" s="1">
        <f>DATE(2047,6,1) + TIME(0,0,0)</f>
        <v>53844</v>
      </c>
      <c r="C285">
        <v>157321.875</v>
      </c>
      <c r="D285">
        <v>281559.65625</v>
      </c>
      <c r="E285">
        <v>14676176</v>
      </c>
      <c r="F285">
        <v>503168.875</v>
      </c>
    </row>
    <row r="286" spans="1:6" x14ac:dyDescent="0.35">
      <c r="A286">
        <v>8582</v>
      </c>
      <c r="B286" s="1">
        <f>DATE(2047,7,1) + TIME(0,0,0)</f>
        <v>53874</v>
      </c>
      <c r="C286">
        <v>150607.60938000001</v>
      </c>
      <c r="D286">
        <v>272606.25</v>
      </c>
      <c r="E286">
        <v>14049010</v>
      </c>
      <c r="F286">
        <v>484530.5</v>
      </c>
    </row>
    <row r="287" spans="1:6" x14ac:dyDescent="0.35">
      <c r="A287">
        <v>8613</v>
      </c>
      <c r="B287" s="1">
        <f>DATE(2047,8,1) + TIME(0,0,0)</f>
        <v>53905</v>
      </c>
      <c r="C287">
        <v>154300.20311999999</v>
      </c>
      <c r="D287">
        <v>281838.625</v>
      </c>
      <c r="E287">
        <v>14392194</v>
      </c>
      <c r="F287">
        <v>498784.09375</v>
      </c>
    </row>
    <row r="288" spans="1:6" x14ac:dyDescent="0.35">
      <c r="A288">
        <v>8644</v>
      </c>
      <c r="B288" s="1">
        <f>DATE(2047,9,1) + TIME(0,0,0)</f>
        <v>53936</v>
      </c>
      <c r="C288">
        <v>152125.48438000001</v>
      </c>
      <c r="D288">
        <v>281724.0625</v>
      </c>
      <c r="E288">
        <v>14198599</v>
      </c>
      <c r="F288">
        <v>496994.03125</v>
      </c>
    </row>
    <row r="289" spans="1:6" x14ac:dyDescent="0.35">
      <c r="A289">
        <v>8674</v>
      </c>
      <c r="B289" s="1">
        <f>DATE(2047,10,1) + TIME(0,0,0)</f>
        <v>53966</v>
      </c>
      <c r="C289">
        <v>145656.17188000001</v>
      </c>
      <c r="D289">
        <v>272623.59375</v>
      </c>
      <c r="E289">
        <v>13595475</v>
      </c>
      <c r="F289">
        <v>479376.9375</v>
      </c>
    </row>
    <row r="290" spans="1:6" x14ac:dyDescent="0.35">
      <c r="A290">
        <v>8705</v>
      </c>
      <c r="B290" s="1">
        <f>DATE(2047,11,1) + TIME(0,0,0)</f>
        <v>53997</v>
      </c>
      <c r="C290">
        <v>148869.75</v>
      </c>
      <c r="D290">
        <v>281712.96875</v>
      </c>
      <c r="E290">
        <v>13897254</v>
      </c>
      <c r="F290">
        <v>493728.71875</v>
      </c>
    </row>
    <row r="291" spans="1:6" x14ac:dyDescent="0.35">
      <c r="A291">
        <v>8735</v>
      </c>
      <c r="B291" s="1">
        <f>DATE(2047,12,1) + TIME(0,0,0)</f>
        <v>54027</v>
      </c>
      <c r="C291">
        <v>142513.98438000001</v>
      </c>
      <c r="D291">
        <v>272622.28125</v>
      </c>
      <c r="E291">
        <v>13306101</v>
      </c>
      <c r="F291">
        <v>476357.59375</v>
      </c>
    </row>
    <row r="292" spans="1:6" x14ac:dyDescent="0.35">
      <c r="A292">
        <v>8766</v>
      </c>
      <c r="B292" s="1">
        <f>DATE(2048,1,1) + TIME(0,0,0)</f>
        <v>54058</v>
      </c>
      <c r="C292">
        <v>145673.26561999999</v>
      </c>
      <c r="D292">
        <v>281694.46875</v>
      </c>
      <c r="E292">
        <v>13604288</v>
      </c>
      <c r="F292">
        <v>490752</v>
      </c>
    </row>
    <row r="293" spans="1:6" x14ac:dyDescent="0.35">
      <c r="A293">
        <v>8797</v>
      </c>
      <c r="B293" s="1">
        <f>DATE(2048,2,1) + TIME(0,0,0)</f>
        <v>54089</v>
      </c>
      <c r="C293">
        <v>144122.26561999999</v>
      </c>
      <c r="D293">
        <v>281696.5</v>
      </c>
      <c r="E293">
        <v>13463558</v>
      </c>
      <c r="F293">
        <v>489322.65625</v>
      </c>
    </row>
    <row r="294" spans="1:6" x14ac:dyDescent="0.35">
      <c r="A294">
        <v>8826</v>
      </c>
      <c r="B294" s="1">
        <f>DATE(2048,3,1) + TIME(0,0,0)</f>
        <v>54118</v>
      </c>
      <c r="C294">
        <v>133420.65625</v>
      </c>
      <c r="D294">
        <v>263494.0625</v>
      </c>
      <c r="E294">
        <v>12468513</v>
      </c>
      <c r="F294">
        <v>456548.78125</v>
      </c>
    </row>
    <row r="295" spans="1:6" x14ac:dyDescent="0.35">
      <c r="A295">
        <v>8857</v>
      </c>
      <c r="B295" s="1">
        <f>DATE(2048,4,1) + TIME(0,0,0)</f>
        <v>54149</v>
      </c>
      <c r="C295">
        <v>141152.20311999999</v>
      </c>
      <c r="D295">
        <v>281664.59375</v>
      </c>
      <c r="E295">
        <v>13196545</v>
      </c>
      <c r="F295">
        <v>486692.125</v>
      </c>
    </row>
    <row r="296" spans="1:6" x14ac:dyDescent="0.35">
      <c r="A296">
        <v>8887</v>
      </c>
      <c r="B296" s="1">
        <f>DATE(2048,5,1) + TIME(0,0,0)</f>
        <v>54179</v>
      </c>
      <c r="C296">
        <v>135206.34375</v>
      </c>
      <c r="D296">
        <v>272579.65625</v>
      </c>
      <c r="E296">
        <v>12647033</v>
      </c>
      <c r="F296">
        <v>469780.125</v>
      </c>
    </row>
    <row r="297" spans="1:6" x14ac:dyDescent="0.35">
      <c r="A297">
        <v>8918</v>
      </c>
      <c r="B297" s="1">
        <f>DATE(2048,6,1) + TIME(0,0,0)</f>
        <v>54210</v>
      </c>
      <c r="C297">
        <v>138278.71875</v>
      </c>
      <c r="D297">
        <v>281653.625</v>
      </c>
      <c r="E297">
        <v>12942600</v>
      </c>
      <c r="F297">
        <v>484173.03125</v>
      </c>
    </row>
    <row r="298" spans="1:6" x14ac:dyDescent="0.35">
      <c r="A298">
        <v>8948</v>
      </c>
      <c r="B298" s="1">
        <f>DATE(2048,7,1) + TIME(0,0,0)</f>
        <v>54240</v>
      </c>
      <c r="C298">
        <v>132470.15625</v>
      </c>
      <c r="D298">
        <v>272562.40625</v>
      </c>
      <c r="E298">
        <v>12407962</v>
      </c>
      <c r="F298">
        <v>467399</v>
      </c>
    </row>
    <row r="299" spans="1:6" x14ac:dyDescent="0.35">
      <c r="A299">
        <v>8979</v>
      </c>
      <c r="B299" s="1">
        <f>DATE(2048,8,1) + TIME(0,0,0)</f>
        <v>54271</v>
      </c>
      <c r="C299">
        <v>135502.28125</v>
      </c>
      <c r="D299">
        <v>281635.34375</v>
      </c>
      <c r="E299">
        <v>12702822</v>
      </c>
      <c r="F299">
        <v>481764.9375</v>
      </c>
    </row>
    <row r="300" spans="1:6" x14ac:dyDescent="0.35">
      <c r="A300">
        <v>9010</v>
      </c>
      <c r="B300" s="1">
        <f>DATE(2048,9,1) + TIME(0,0,0)</f>
        <v>54302</v>
      </c>
      <c r="C300">
        <v>134130.90625</v>
      </c>
      <c r="D300">
        <v>281632.34375</v>
      </c>
      <c r="E300">
        <v>12586289</v>
      </c>
      <c r="F300">
        <v>480579.78125</v>
      </c>
    </row>
    <row r="301" spans="1:6" x14ac:dyDescent="0.35">
      <c r="A301">
        <v>9040</v>
      </c>
      <c r="B301" s="1">
        <f>DATE(2048,10,1) + TIME(0,0,0)</f>
        <v>54332</v>
      </c>
      <c r="C301">
        <v>128689.71875</v>
      </c>
      <c r="D301">
        <v>272420.5</v>
      </c>
      <c r="E301">
        <v>12084055</v>
      </c>
      <c r="F301">
        <v>463951.65625</v>
      </c>
    </row>
    <row r="302" spans="1:6" x14ac:dyDescent="0.35">
      <c r="A302">
        <v>9071</v>
      </c>
      <c r="B302" s="1">
        <f>DATE(2048,11,1) + TIME(0,0,0)</f>
        <v>54363</v>
      </c>
      <c r="C302">
        <v>131860.23438000001</v>
      </c>
      <c r="D302">
        <v>281502</v>
      </c>
      <c r="E302">
        <v>12392184</v>
      </c>
      <c r="F302">
        <v>478194.59375</v>
      </c>
    </row>
    <row r="303" spans="1:6" x14ac:dyDescent="0.35">
      <c r="A303">
        <v>9101</v>
      </c>
      <c r="B303" s="1">
        <f>DATE(2048,12,1) + TIME(0,0,0)</f>
        <v>54393</v>
      </c>
      <c r="C303">
        <v>126535.89844</v>
      </c>
      <c r="D303">
        <v>272409.5625</v>
      </c>
      <c r="E303">
        <v>11899968</v>
      </c>
      <c r="F303">
        <v>461620.25</v>
      </c>
    </row>
    <row r="304" spans="1:6" x14ac:dyDescent="0.35">
      <c r="A304">
        <v>9132</v>
      </c>
      <c r="B304" s="1">
        <f>DATE(2049,1,1) + TIME(0,0,0)</f>
        <v>54424</v>
      </c>
      <c r="C304">
        <v>129644.96094</v>
      </c>
      <c r="D304">
        <v>281488.625</v>
      </c>
      <c r="E304">
        <v>12202523</v>
      </c>
      <c r="F304">
        <v>474315.25</v>
      </c>
    </row>
    <row r="305" spans="1:6" x14ac:dyDescent="0.35">
      <c r="A305">
        <v>9163</v>
      </c>
      <c r="B305" s="1">
        <f>DATE(2049,2,1) + TIME(0,0,0)</f>
        <v>54455</v>
      </c>
      <c r="C305">
        <v>128545.30469</v>
      </c>
      <c r="D305">
        <v>281490</v>
      </c>
      <c r="E305">
        <v>12109536</v>
      </c>
      <c r="F305">
        <v>472528.6875</v>
      </c>
    </row>
    <row r="306" spans="1:6" x14ac:dyDescent="0.35">
      <c r="A306">
        <v>9191</v>
      </c>
      <c r="B306" s="1">
        <f>DATE(2049,3,1) + TIME(0,0,0)</f>
        <v>54483</v>
      </c>
      <c r="C306">
        <v>115152.73437999999</v>
      </c>
      <c r="D306">
        <v>254219.5</v>
      </c>
      <c r="E306">
        <v>10855270</v>
      </c>
      <c r="F306">
        <v>425401.9375</v>
      </c>
    </row>
    <row r="307" spans="1:6" x14ac:dyDescent="0.35">
      <c r="A307">
        <v>9222</v>
      </c>
      <c r="B307" s="1">
        <f>DATE(2049,4,1) + TIME(0,0,0)</f>
        <v>54514</v>
      </c>
      <c r="C307">
        <v>126443.82812000001</v>
      </c>
      <c r="D307">
        <v>281455.28125</v>
      </c>
      <c r="E307">
        <v>11929790</v>
      </c>
      <c r="F307">
        <v>469341.375</v>
      </c>
    </row>
    <row r="308" spans="1:6" x14ac:dyDescent="0.35">
      <c r="A308">
        <v>9252</v>
      </c>
      <c r="B308" s="1">
        <f>DATE(2049,5,1) + TIME(0,0,0)</f>
        <v>54544</v>
      </c>
      <c r="C308">
        <v>121364.22656</v>
      </c>
      <c r="D308">
        <v>272380.6875</v>
      </c>
      <c r="E308">
        <v>11460236</v>
      </c>
      <c r="F308">
        <v>452723.875</v>
      </c>
    </row>
    <row r="309" spans="1:6" x14ac:dyDescent="0.35">
      <c r="A309">
        <v>9283</v>
      </c>
      <c r="B309" s="1">
        <f>DATE(2049,6,1) + TIME(0,0,0)</f>
        <v>54575</v>
      </c>
      <c r="C309">
        <v>124373.25781</v>
      </c>
      <c r="D309">
        <v>281454.25</v>
      </c>
      <c r="E309">
        <v>11755379</v>
      </c>
      <c r="F309">
        <v>466288.5625</v>
      </c>
    </row>
    <row r="310" spans="1:6" x14ac:dyDescent="0.35">
      <c r="A310">
        <v>9313</v>
      </c>
      <c r="B310" s="1">
        <f>DATE(2049,7,1) + TIME(0,0,0)</f>
        <v>54605</v>
      </c>
      <c r="C310">
        <v>119378.875</v>
      </c>
      <c r="D310">
        <v>272367</v>
      </c>
      <c r="E310">
        <v>11293461</v>
      </c>
      <c r="F310">
        <v>449854.03125</v>
      </c>
    </row>
    <row r="311" spans="1:6" x14ac:dyDescent="0.35">
      <c r="A311">
        <v>9344</v>
      </c>
      <c r="B311" s="1">
        <f>DATE(2049,8,1) + TIME(0,0,0)</f>
        <v>54636</v>
      </c>
      <c r="C311">
        <v>122353.96094</v>
      </c>
      <c r="D311">
        <v>281437.65625</v>
      </c>
      <c r="E311">
        <v>11586224</v>
      </c>
      <c r="F311">
        <v>463391.78125</v>
      </c>
    </row>
    <row r="312" spans="1:6" x14ac:dyDescent="0.35">
      <c r="A312">
        <v>9375</v>
      </c>
      <c r="B312" s="1">
        <f>DATE(2049,9,1) + TIME(0,0,0)</f>
        <v>54667</v>
      </c>
      <c r="C312">
        <v>121371.78906</v>
      </c>
      <c r="D312">
        <v>281438.46875</v>
      </c>
      <c r="E312">
        <v>11504768</v>
      </c>
      <c r="F312">
        <v>461961</v>
      </c>
    </row>
    <row r="313" spans="1:6" x14ac:dyDescent="0.35">
      <c r="A313">
        <v>9405</v>
      </c>
      <c r="B313" s="1">
        <f>DATE(2049,10,1) + TIME(0,0,0)</f>
        <v>54697</v>
      </c>
      <c r="C313">
        <v>116530.78906</v>
      </c>
      <c r="D313">
        <v>272341.8125</v>
      </c>
      <c r="E313">
        <v>11057004</v>
      </c>
      <c r="F313">
        <v>445739.1875</v>
      </c>
    </row>
    <row r="314" spans="1:6" x14ac:dyDescent="0.35">
      <c r="A314">
        <v>9436</v>
      </c>
      <c r="B314" s="1">
        <f>DATE(2049,11,1) + TIME(0,0,0)</f>
        <v>54728</v>
      </c>
      <c r="C314">
        <v>119467.17187999999</v>
      </c>
      <c r="D314">
        <v>281415.125</v>
      </c>
      <c r="E314">
        <v>11347571</v>
      </c>
      <c r="F314">
        <v>459220.65625</v>
      </c>
    </row>
    <row r="315" spans="1:6" x14ac:dyDescent="0.35">
      <c r="A315">
        <v>9466</v>
      </c>
      <c r="B315" s="1">
        <f>DATE(2049,12,1) + TIME(0,0,0)</f>
        <v>54758</v>
      </c>
      <c r="C315">
        <v>114724.73437999999</v>
      </c>
      <c r="D315">
        <v>272329.78125</v>
      </c>
      <c r="E315">
        <v>10908034</v>
      </c>
      <c r="F315">
        <v>443129.375</v>
      </c>
    </row>
    <row r="316" spans="1:6" x14ac:dyDescent="0.35">
      <c r="A316">
        <v>9497</v>
      </c>
      <c r="B316" s="1">
        <f>DATE(2050,1,1) + TIME(0,0,0)</f>
        <v>54789</v>
      </c>
      <c r="C316">
        <v>117630.78906</v>
      </c>
      <c r="D316">
        <v>281400.65625</v>
      </c>
      <c r="E316">
        <v>11196461</v>
      </c>
      <c r="F316">
        <v>456558.78125</v>
      </c>
    </row>
    <row r="317" spans="1:6" x14ac:dyDescent="0.35">
      <c r="A317">
        <v>9528</v>
      </c>
      <c r="B317" s="1">
        <f>DATE(2050,2,1) + TIME(0,0,0)</f>
        <v>54820</v>
      </c>
      <c r="C317">
        <v>116735.13281</v>
      </c>
      <c r="D317">
        <v>281394.15625</v>
      </c>
      <c r="E317">
        <v>11123200</v>
      </c>
      <c r="F317">
        <v>455235.8125</v>
      </c>
    </row>
    <row r="318" spans="1:6" x14ac:dyDescent="0.35">
      <c r="A318">
        <v>9556</v>
      </c>
      <c r="B318" s="1">
        <f>DATE(2050,3,1) + TIME(0,0,0)</f>
        <v>54848</v>
      </c>
      <c r="C318">
        <v>104674.21094</v>
      </c>
      <c r="D318">
        <v>254134.14061999999</v>
      </c>
      <c r="E318">
        <v>9983121</v>
      </c>
      <c r="F318">
        <v>406993.5</v>
      </c>
    </row>
    <row r="319" spans="1:6" x14ac:dyDescent="0.35">
      <c r="A319">
        <v>9587</v>
      </c>
      <c r="B319" s="1">
        <f>DATE(2050,4,1) + TIME(0,0,0)</f>
        <v>54879</v>
      </c>
      <c r="C319">
        <v>115044.57031</v>
      </c>
      <c r="D319">
        <v>281359.84375</v>
      </c>
      <c r="E319">
        <v>10983591</v>
      </c>
      <c r="F319">
        <v>448884.53125</v>
      </c>
    </row>
    <row r="320" spans="1:6" x14ac:dyDescent="0.35">
      <c r="A320">
        <v>9617</v>
      </c>
      <c r="B320" s="1">
        <f>DATE(2050,5,1) + TIME(0,0,0)</f>
        <v>54909</v>
      </c>
      <c r="C320">
        <v>110541.07031</v>
      </c>
      <c r="D320">
        <v>272275.53125</v>
      </c>
      <c r="E320">
        <v>10563692</v>
      </c>
      <c r="F320">
        <v>432569.9375</v>
      </c>
    </row>
    <row r="321" spans="1:6" x14ac:dyDescent="0.35">
      <c r="A321">
        <v>9648</v>
      </c>
      <c r="B321" s="1">
        <f>DATE(2050,6,1) + TIME(0,0,0)</f>
        <v>54940</v>
      </c>
      <c r="C321">
        <v>113402.28125</v>
      </c>
      <c r="D321">
        <v>281344.90625</v>
      </c>
      <c r="E321">
        <v>10847852</v>
      </c>
      <c r="F321">
        <v>445058.65625</v>
      </c>
    </row>
    <row r="322" spans="1:6" x14ac:dyDescent="0.35">
      <c r="A322">
        <v>9678</v>
      </c>
      <c r="B322" s="1">
        <f>DATE(2050,7,1) + TIME(0,0,0)</f>
        <v>54970</v>
      </c>
      <c r="C322">
        <v>108980.39062000001</v>
      </c>
      <c r="D322">
        <v>272255.40625</v>
      </c>
      <c r="E322">
        <v>10434325</v>
      </c>
      <c r="F322">
        <v>428958.59375</v>
      </c>
    </row>
    <row r="323" spans="1:6" x14ac:dyDescent="0.35">
      <c r="A323">
        <v>9709</v>
      </c>
      <c r="B323" s="1">
        <f>DATE(2050,8,1) + TIME(0,0,0)</f>
        <v>55001</v>
      </c>
      <c r="C323">
        <v>111830.88281</v>
      </c>
      <c r="D323">
        <v>281321.03125</v>
      </c>
      <c r="E323">
        <v>10717246</v>
      </c>
      <c r="F323">
        <v>441443.3125</v>
      </c>
    </row>
    <row r="324" spans="1:6" x14ac:dyDescent="0.35">
      <c r="A324">
        <v>9740</v>
      </c>
      <c r="B324" s="1">
        <f>DATE(2050,9,1) + TIME(0,0,0)</f>
        <v>55032</v>
      </c>
      <c r="C324">
        <v>111059.125</v>
      </c>
      <c r="D324">
        <v>281315.84375</v>
      </c>
      <c r="E324">
        <v>10653017</v>
      </c>
      <c r="F324">
        <v>439695</v>
      </c>
    </row>
    <row r="325" spans="1:6" x14ac:dyDescent="0.35">
      <c r="A325">
        <v>9770</v>
      </c>
      <c r="B325" s="1">
        <f>DATE(2050,10,1) + TIME(0,0,0)</f>
        <v>55062</v>
      </c>
      <c r="C325">
        <v>106740.11719</v>
      </c>
      <c r="D325">
        <v>272224.15625</v>
      </c>
      <c r="E325">
        <v>10247719</v>
      </c>
      <c r="F325">
        <v>423921.53125</v>
      </c>
    </row>
    <row r="326" spans="1:6" x14ac:dyDescent="0.35">
      <c r="A326">
        <v>9801</v>
      </c>
      <c r="B326" s="1">
        <f>DATE(2050,11,1) + TIME(0,0,0)</f>
        <v>55093</v>
      </c>
      <c r="C326">
        <v>109567.17969</v>
      </c>
      <c r="D326">
        <v>281293.78125</v>
      </c>
      <c r="E326">
        <v>10528309</v>
      </c>
      <c r="F326">
        <v>436409.625</v>
      </c>
    </row>
    <row r="327" spans="1:6" x14ac:dyDescent="0.35">
      <c r="A327">
        <v>9831</v>
      </c>
      <c r="B327" s="1">
        <f>DATE(2050,12,1) + TIME(0,0,0)</f>
        <v>55123</v>
      </c>
      <c r="C327">
        <v>105345.30469</v>
      </c>
      <c r="D327">
        <v>272205.21875</v>
      </c>
      <c r="E327">
        <v>10130904</v>
      </c>
      <c r="F327">
        <v>420841.21875</v>
      </c>
    </row>
    <row r="328" spans="1:6" x14ac:dyDescent="0.35">
      <c r="A328">
        <v>9862</v>
      </c>
      <c r="B328" s="1">
        <f>DATE(2051,1,1) + TIME(0,0,0)</f>
        <v>55154</v>
      </c>
      <c r="C328">
        <v>108151.91406</v>
      </c>
      <c r="D328">
        <v>281275.84375</v>
      </c>
      <c r="E328">
        <v>10409620</v>
      </c>
      <c r="F328">
        <v>433315.96875</v>
      </c>
    </row>
    <row r="329" spans="1:6" x14ac:dyDescent="0.35">
      <c r="A329">
        <v>9893</v>
      </c>
      <c r="B329" s="1">
        <f>DATE(2051,2,1) + TIME(0,0,0)</f>
        <v>55185</v>
      </c>
      <c r="C329">
        <v>107453.63281</v>
      </c>
      <c r="D329">
        <v>281267</v>
      </c>
      <c r="E329">
        <v>10350968</v>
      </c>
      <c r="F329">
        <v>431819.375</v>
      </c>
    </row>
    <row r="330" spans="1:6" x14ac:dyDescent="0.35">
      <c r="A330">
        <v>9921</v>
      </c>
      <c r="B330" s="1">
        <f>DATE(2051,3,1) + TIME(0,0,0)</f>
        <v>55213</v>
      </c>
      <c r="C330">
        <v>96465.71875</v>
      </c>
      <c r="D330">
        <v>254020.60938000001</v>
      </c>
      <c r="E330">
        <v>9299187</v>
      </c>
      <c r="F330">
        <v>388845.75</v>
      </c>
    </row>
    <row r="331" spans="1:6" x14ac:dyDescent="0.35">
      <c r="A331">
        <v>9952</v>
      </c>
      <c r="B331" s="1">
        <f>DATE(2051,4,1) + TIME(0,0,0)</f>
        <v>55244</v>
      </c>
      <c r="C331">
        <v>106150.89844</v>
      </c>
      <c r="D331">
        <v>281224.21875</v>
      </c>
      <c r="E331">
        <v>10240613</v>
      </c>
      <c r="F331">
        <v>429097.96875</v>
      </c>
    </row>
    <row r="332" spans="1:6" x14ac:dyDescent="0.35">
      <c r="A332">
        <v>9982</v>
      </c>
      <c r="B332" s="1">
        <f>DATE(2051,5,1) + TIME(0,0,0)</f>
        <v>55274</v>
      </c>
      <c r="C332">
        <v>102149.20312000001</v>
      </c>
      <c r="D332">
        <v>272153.09375</v>
      </c>
      <c r="E332">
        <v>9860497</v>
      </c>
      <c r="F332">
        <v>414016.09375</v>
      </c>
    </row>
    <row r="333" spans="1:6" x14ac:dyDescent="0.35">
      <c r="A333">
        <v>10013</v>
      </c>
      <c r="B333" s="1">
        <f>DATE(2051,6,1) + TIME(0,0,0)</f>
        <v>55305</v>
      </c>
      <c r="C333">
        <v>104945.11719</v>
      </c>
      <c r="D333">
        <v>281230.375</v>
      </c>
      <c r="E333">
        <v>10136900</v>
      </c>
      <c r="F333">
        <v>426562.34375</v>
      </c>
    </row>
    <row r="334" spans="1:6" x14ac:dyDescent="0.35">
      <c r="A334">
        <v>10043</v>
      </c>
      <c r="B334" s="1">
        <f>DATE(2051,7,1) + TIME(0,0,0)</f>
        <v>55335</v>
      </c>
      <c r="C334">
        <v>100989.25781</v>
      </c>
      <c r="D334">
        <v>272157.21875</v>
      </c>
      <c r="E334">
        <v>9760629</v>
      </c>
      <c r="F334">
        <v>411687.6875</v>
      </c>
    </row>
    <row r="335" spans="1:6" x14ac:dyDescent="0.35">
      <c r="A335">
        <v>10074</v>
      </c>
      <c r="B335" s="1">
        <f>DATE(2051,8,1) + TIME(0,0,0)</f>
        <v>55366</v>
      </c>
      <c r="C335">
        <v>103763.85156</v>
      </c>
      <c r="D335">
        <v>281233.75</v>
      </c>
      <c r="E335">
        <v>10035015</v>
      </c>
      <c r="F335">
        <v>424266.46875</v>
      </c>
    </row>
    <row r="336" spans="1:6" x14ac:dyDescent="0.35">
      <c r="A336">
        <v>10105</v>
      </c>
      <c r="B336" s="1">
        <f>DATE(2051,9,1) + TIME(0,0,0)</f>
        <v>55397</v>
      </c>
      <c r="C336">
        <v>103180.08594</v>
      </c>
      <c r="D336">
        <v>281240.25</v>
      </c>
      <c r="E336">
        <v>9984631</v>
      </c>
      <c r="F336">
        <v>423170.9375</v>
      </c>
    </row>
    <row r="337" spans="1:6" x14ac:dyDescent="0.35">
      <c r="A337">
        <v>10135</v>
      </c>
      <c r="B337" s="1">
        <f>DATE(2051,10,1) + TIME(0,0,0)</f>
        <v>55427</v>
      </c>
      <c r="C337">
        <v>99303.289061999996</v>
      </c>
      <c r="D337">
        <v>272166.625</v>
      </c>
      <c r="E337">
        <v>9615034</v>
      </c>
      <c r="F337">
        <v>408531.625</v>
      </c>
    </row>
    <row r="338" spans="1:6" x14ac:dyDescent="0.35">
      <c r="A338">
        <v>10166</v>
      </c>
      <c r="B338" s="1">
        <f>DATE(2051,11,1) + TIME(0,0,0)</f>
        <v>55458</v>
      </c>
      <c r="C338">
        <v>102045.53125</v>
      </c>
      <c r="D338">
        <v>281245.21875</v>
      </c>
      <c r="E338">
        <v>9886544</v>
      </c>
      <c r="F338">
        <v>421123.53125</v>
      </c>
    </row>
    <row r="339" spans="1:6" x14ac:dyDescent="0.35">
      <c r="A339">
        <v>10196</v>
      </c>
      <c r="B339" s="1">
        <f>DATE(2051,12,1) + TIME(0,0,0)</f>
        <v>55488</v>
      </c>
      <c r="C339">
        <v>98218.289061999996</v>
      </c>
      <c r="D339">
        <v>272173</v>
      </c>
      <c r="E339">
        <v>9521254</v>
      </c>
      <c r="F339">
        <v>406612.03125</v>
      </c>
    </row>
    <row r="340" spans="1:6" x14ac:dyDescent="0.35">
      <c r="A340">
        <v>10227</v>
      </c>
      <c r="B340" s="1">
        <f>DATE(2052,1,1) + TIME(0,0,0)</f>
        <v>55519</v>
      </c>
      <c r="C340">
        <v>100938.73437999999</v>
      </c>
      <c r="D340">
        <v>281249.90625</v>
      </c>
      <c r="E340">
        <v>9790796</v>
      </c>
      <c r="F340">
        <v>419199.78125</v>
      </c>
    </row>
    <row r="341" spans="1:6" x14ac:dyDescent="0.35">
      <c r="A341">
        <v>10258</v>
      </c>
      <c r="B341" s="1">
        <f>DATE(2052,2,1) + TIME(0,0,0)</f>
        <v>55550</v>
      </c>
      <c r="C341">
        <v>100385.57031</v>
      </c>
      <c r="D341">
        <v>281256.78125</v>
      </c>
      <c r="E341">
        <v>9742264</v>
      </c>
      <c r="F341">
        <v>418264.03125</v>
      </c>
    </row>
    <row r="342" spans="1:6" x14ac:dyDescent="0.35">
      <c r="A342">
        <v>10287</v>
      </c>
      <c r="B342" s="1">
        <f>DATE(2052,3,1) + TIME(0,0,0)</f>
        <v>55579</v>
      </c>
      <c r="C342">
        <v>93411.679688000004</v>
      </c>
      <c r="D342">
        <v>263102.1875</v>
      </c>
      <c r="E342">
        <v>9069871</v>
      </c>
      <c r="F342">
        <v>390481.9375</v>
      </c>
    </row>
    <row r="343" spans="1:6" x14ac:dyDescent="0.35">
      <c r="A343">
        <v>10318</v>
      </c>
      <c r="B343" s="1">
        <f>DATE(2052,4,1) + TIME(0,0,0)</f>
        <v>55610</v>
      </c>
      <c r="C343">
        <v>99323.09375</v>
      </c>
      <c r="D343">
        <v>281227.15625</v>
      </c>
      <c r="E343">
        <v>9648395</v>
      </c>
      <c r="F343">
        <v>416520.8125</v>
      </c>
    </row>
    <row r="344" spans="1:6" x14ac:dyDescent="0.35">
      <c r="A344">
        <v>10348</v>
      </c>
      <c r="B344" s="1">
        <f>DATE(2052,5,1) + TIME(0,0,0)</f>
        <v>55640</v>
      </c>
      <c r="C344">
        <v>95630.28125</v>
      </c>
      <c r="D344">
        <v>272151.71875</v>
      </c>
      <c r="E344">
        <v>9293678</v>
      </c>
      <c r="F344">
        <v>402286.375</v>
      </c>
    </row>
    <row r="345" spans="1:6" x14ac:dyDescent="0.35">
      <c r="A345">
        <v>10379</v>
      </c>
      <c r="B345" s="1">
        <f>DATE(2052,6,1) + TIME(0,0,0)</f>
        <v>55671</v>
      </c>
      <c r="C345">
        <v>98308.757811999996</v>
      </c>
      <c r="D345">
        <v>281229.71875</v>
      </c>
      <c r="E345">
        <v>9558389</v>
      </c>
      <c r="F345">
        <v>414867.28125</v>
      </c>
    </row>
    <row r="346" spans="1:6" x14ac:dyDescent="0.35">
      <c r="A346">
        <v>10409</v>
      </c>
      <c r="B346" s="1">
        <f>DATE(2052,7,1) + TIME(0,0,0)</f>
        <v>55701</v>
      </c>
      <c r="C346">
        <v>94655.671875</v>
      </c>
      <c r="D346">
        <v>272154.90625</v>
      </c>
      <c r="E346">
        <v>9206582</v>
      </c>
      <c r="F346">
        <v>400735.90625</v>
      </c>
    </row>
    <row r="347" spans="1:6" x14ac:dyDescent="0.35">
      <c r="A347">
        <v>10440</v>
      </c>
      <c r="B347" s="1">
        <f>DATE(2052,8,1) + TIME(0,0,0)</f>
        <v>55732</v>
      </c>
      <c r="C347">
        <v>97304.960938000004</v>
      </c>
      <c r="D347">
        <v>281234</v>
      </c>
      <c r="E347">
        <v>9468204</v>
      </c>
      <c r="F347">
        <v>413310.15625</v>
      </c>
    </row>
    <row r="348" spans="1:6" x14ac:dyDescent="0.35">
      <c r="A348">
        <v>10471</v>
      </c>
      <c r="B348" s="1">
        <f>DATE(2052,9,1) + TIME(0,0,0)</f>
        <v>55763</v>
      </c>
      <c r="C348">
        <v>96798.5625</v>
      </c>
      <c r="D348">
        <v>281231.46875</v>
      </c>
      <c r="E348">
        <v>9422938</v>
      </c>
      <c r="F348">
        <v>412549.96875</v>
      </c>
    </row>
    <row r="349" spans="1:6" x14ac:dyDescent="0.35">
      <c r="A349">
        <v>10501</v>
      </c>
      <c r="B349" s="1">
        <f>DATE(2052,10,1) + TIME(0,0,0)</f>
        <v>55793</v>
      </c>
      <c r="C349">
        <v>93200.664061999996</v>
      </c>
      <c r="D349">
        <v>272153.59375</v>
      </c>
      <c r="E349">
        <v>9075993</v>
      </c>
      <c r="F349">
        <v>398548.9375</v>
      </c>
    </row>
    <row r="350" spans="1:6" x14ac:dyDescent="0.35">
      <c r="A350">
        <v>10532</v>
      </c>
      <c r="B350" s="1">
        <f>DATE(2052,11,1) + TIME(0,0,0)</f>
        <v>55824</v>
      </c>
      <c r="C350">
        <v>95813.375</v>
      </c>
      <c r="D350">
        <v>281228.46875</v>
      </c>
      <c r="E350">
        <v>9334172</v>
      </c>
      <c r="F350">
        <v>411105.8125</v>
      </c>
    </row>
    <row r="351" spans="1:6" x14ac:dyDescent="0.35">
      <c r="A351">
        <v>10562</v>
      </c>
      <c r="B351" s="1">
        <f>DATE(2052,12,1) + TIME(0,0,0)</f>
        <v>55854</v>
      </c>
      <c r="C351">
        <v>92257.351561999996</v>
      </c>
      <c r="D351">
        <v>272155.59375</v>
      </c>
      <c r="E351">
        <v>8991299</v>
      </c>
      <c r="F351">
        <v>397180.125</v>
      </c>
    </row>
    <row r="352" spans="1:6" x14ac:dyDescent="0.35">
      <c r="A352">
        <v>10593</v>
      </c>
      <c r="B352" s="1">
        <f>DATE(2053,1,1) + TIME(0,0,0)</f>
        <v>55885</v>
      </c>
      <c r="C352">
        <v>94848.210938000004</v>
      </c>
      <c r="D352">
        <v>281224.875</v>
      </c>
      <c r="E352">
        <v>9247782</v>
      </c>
      <c r="F352">
        <v>409717.8125</v>
      </c>
    </row>
    <row r="353" spans="1:6" x14ac:dyDescent="0.35">
      <c r="A353">
        <v>10624</v>
      </c>
      <c r="B353" s="1">
        <f>DATE(2053,2,1) + TIME(0,0,0)</f>
        <v>55916</v>
      </c>
      <c r="C353">
        <v>94361.226561999996</v>
      </c>
      <c r="D353">
        <v>281228.8125</v>
      </c>
      <c r="E353">
        <v>9204414</v>
      </c>
      <c r="F353">
        <v>409028.875</v>
      </c>
    </row>
    <row r="354" spans="1:6" x14ac:dyDescent="0.35">
      <c r="A354">
        <v>10652</v>
      </c>
      <c r="B354" s="1">
        <f>DATE(2053,3,1) + TIME(0,0,0)</f>
        <v>55944</v>
      </c>
      <c r="C354">
        <v>84819.4375</v>
      </c>
      <c r="D354">
        <v>253998.28125</v>
      </c>
      <c r="E354">
        <v>8276966</v>
      </c>
      <c r="F354">
        <v>368894.90625</v>
      </c>
    </row>
    <row r="355" spans="1:6" x14ac:dyDescent="0.35">
      <c r="A355">
        <v>10683</v>
      </c>
      <c r="B355" s="1">
        <f>DATE(2053,4,1) + TIME(0,0,0)</f>
        <v>55975</v>
      </c>
      <c r="C355">
        <v>93431.40625</v>
      </c>
      <c r="D355">
        <v>281228.40625</v>
      </c>
      <c r="E355">
        <v>9121736</v>
      </c>
      <c r="F355">
        <v>407739.25</v>
      </c>
    </row>
    <row r="356" spans="1:6" x14ac:dyDescent="0.35">
      <c r="A356">
        <v>10713</v>
      </c>
      <c r="B356" s="1">
        <f>DATE(2053,5,1) + TIME(0,0,0)</f>
        <v>56005</v>
      </c>
      <c r="C356">
        <v>89958.234375</v>
      </c>
      <c r="D356">
        <v>272157.03125</v>
      </c>
      <c r="E356">
        <v>8786745</v>
      </c>
      <c r="F356">
        <v>393962.40625</v>
      </c>
    </row>
    <row r="357" spans="1:6" x14ac:dyDescent="0.35">
      <c r="A357">
        <v>10744</v>
      </c>
      <c r="B357" s="1">
        <f>DATE(2053,6,1) + TIME(0,0,0)</f>
        <v>56036</v>
      </c>
      <c r="C357">
        <v>92472.804688000004</v>
      </c>
      <c r="D357">
        <v>281232.125</v>
      </c>
      <c r="E357">
        <v>9036872</v>
      </c>
      <c r="F357">
        <v>406433.34375</v>
      </c>
    </row>
    <row r="358" spans="1:6" x14ac:dyDescent="0.35">
      <c r="A358">
        <v>10774</v>
      </c>
      <c r="B358" s="1">
        <f>DATE(2053,7,1) + TIME(0,0,0)</f>
        <v>56066</v>
      </c>
      <c r="C358">
        <v>89036.59375</v>
      </c>
      <c r="D358">
        <v>272154.875</v>
      </c>
      <c r="E358">
        <v>8705219</v>
      </c>
      <c r="F358">
        <v>392712.34375</v>
      </c>
    </row>
    <row r="359" spans="1:6" x14ac:dyDescent="0.35">
      <c r="A359">
        <v>10805</v>
      </c>
      <c r="B359" s="1">
        <f>DATE(2053,8,1) + TIME(0,0,0)</f>
        <v>56097</v>
      </c>
      <c r="C359">
        <v>91533.046875</v>
      </c>
      <c r="D359">
        <v>281226.3125</v>
      </c>
      <c r="E359">
        <v>8953820</v>
      </c>
      <c r="F359">
        <v>405151.40625</v>
      </c>
    </row>
    <row r="360" spans="1:6" x14ac:dyDescent="0.35">
      <c r="A360">
        <v>10836</v>
      </c>
      <c r="B360" s="1">
        <f>DATE(2053,9,1) + TIME(0,0,0)</f>
        <v>56128</v>
      </c>
      <c r="C360">
        <v>91063.984375</v>
      </c>
      <c r="D360">
        <v>281225.8125</v>
      </c>
      <c r="E360">
        <v>8912304</v>
      </c>
      <c r="F360">
        <v>404509.375</v>
      </c>
    </row>
    <row r="361" spans="1:6" x14ac:dyDescent="0.35">
      <c r="A361">
        <v>10866</v>
      </c>
      <c r="B361" s="1">
        <f>DATE(2053,10,1) + TIME(0,0,0)</f>
        <v>56158</v>
      </c>
      <c r="C361">
        <v>87687.320311999996</v>
      </c>
      <c r="D361">
        <v>272147.0625</v>
      </c>
      <c r="E361">
        <v>8585765</v>
      </c>
      <c r="F361">
        <v>390868.34375</v>
      </c>
    </row>
    <row r="362" spans="1:6" x14ac:dyDescent="0.35">
      <c r="A362">
        <v>10897</v>
      </c>
      <c r="B362" s="1">
        <f>DATE(2053,11,1) + TIME(0,0,0)</f>
        <v>56189</v>
      </c>
      <c r="C362">
        <v>90156.507811999996</v>
      </c>
      <c r="D362">
        <v>281220.125</v>
      </c>
      <c r="E362">
        <v>8831871</v>
      </c>
      <c r="F362">
        <v>403265.53125</v>
      </c>
    </row>
    <row r="363" spans="1:6" x14ac:dyDescent="0.35">
      <c r="A363">
        <v>10927</v>
      </c>
      <c r="B363" s="1">
        <f>DATE(2053,12,1) + TIME(0,0,0)</f>
        <v>56219</v>
      </c>
      <c r="C363">
        <v>86816.1875</v>
      </c>
      <c r="D363">
        <v>272141.625</v>
      </c>
      <c r="E363">
        <v>8508788</v>
      </c>
      <c r="F363">
        <v>389673.5</v>
      </c>
    </row>
    <row r="364" spans="1:6" x14ac:dyDescent="0.35">
      <c r="A364">
        <v>10958</v>
      </c>
      <c r="B364" s="1">
        <f>DATE(2054,1,1) + TIME(0,0,0)</f>
        <v>56250</v>
      </c>
      <c r="C364">
        <v>89260.71875</v>
      </c>
      <c r="D364">
        <v>281214.75</v>
      </c>
      <c r="E364">
        <v>8752608</v>
      </c>
      <c r="F364">
        <v>402038.28125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Hygor Vinicius Costa Silva</dc:creator>
  <cp:lastModifiedBy>Hygor Vinicius Costa Silva</cp:lastModifiedBy>
  <dcterms:created xsi:type="dcterms:W3CDTF">2023-04-03T12:05:38Z</dcterms:created>
  <dcterms:modified xsi:type="dcterms:W3CDTF">2023-04-03T12:06:09Z</dcterms:modified>
</cp:coreProperties>
</file>