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hygor_vinicius_petrobras_com_br/Documents/Documentos/CEP 2022/Periodo IV/AEPP/Modelo de Simulacao/Tarefa 02/Planilhas Excel - Produção/"/>
    </mc:Choice>
  </mc:AlternateContent>
  <xr:revisionPtr revIDLastSave="0" documentId="8_{7E33F466-E8F7-4E95-AB62-C9A81DFF9CF1}" xr6:coauthVersionLast="47" xr6:coauthVersionMax="47" xr10:uidLastSave="{00000000-0000-0000-0000-000000000000}"/>
  <bookViews>
    <workbookView xWindow="-110" yWindow="-110" windowWidth="19420" windowHeight="10300" xr2:uid="{2221C6E8-6B83-41ED-ACC9-324A3F93917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4" i="1" l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<sst xmlns="http://schemas.openxmlformats.org/spreadsheetml/2006/main" count="7" uniqueCount="7">
  <si>
    <t>C:\Users\DVOS\OneDrive - PETROBRAS\Documentos\CEP 2022\Periodo IV\AEPP\Modelo de Simulacao\Tarefa 02\Resultados\Pituba_Up.sr3</t>
  </si>
  <si>
    <t>Time (day)</t>
  </si>
  <si>
    <t>Date</t>
  </si>
  <si>
    <t>Plataforma-PRO-Period Oil Production - Monthly SC (m3)</t>
  </si>
  <si>
    <t>Plataforma-PRO-Period Water Production - Monthly SC (m3)</t>
  </si>
  <si>
    <t>Plataforma-PRO-Period Gas Production - Monthly SC (m3)</t>
  </si>
  <si>
    <t>Plataforma-INJ-Period Water Production - Monthly SC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</si>
</sst>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AF6DEC-2ACD-477F-BE2A-42DAE26725F1}" name="Tabela1" displayName="Tabela1" ref="A3:F364" totalsRowShown="0">
  <autoFilter ref="A3:F364" xr:uid="{95AF6DEC-2ACD-477F-BE2A-42DAE26725F1}"/>
  <tableColumns count="6">
    <tableColumn id="1" xr3:uid="{99C0CF4B-87EB-46D1-9CBF-7A824930160D}" name="Time (day)"/>
    <tableColumn id="2" xr3:uid="{0108747C-672C-4D41-B9AF-B8A49CC7AE77}" name="Date" dataDxfId="0"/>
    <tableColumn id="3" xr3:uid="{8A77D8ED-BC6F-4288-9CDE-7B93908D6DA9}" name="Plataforma-PRO-Period Oil Production - Monthly SC (m3)"/>
    <tableColumn id="4" xr3:uid="{97DE65EE-39AE-4246-A22D-73DA282D4B9B}" name="Plataforma-PRO-Period Water Production - Monthly SC (m3)"/>
    <tableColumn id="5" xr3:uid="{BA7F1308-F124-4931-BBA9-8C66DB9A0C17}" name="Plataforma-PRO-Period Gas Production - Monthly SC (m3)"/>
    <tableColumn id="6" xr3:uid="{345EBFDF-92CB-4448-AAFC-17CAD9A494A7}" name="Plataforma-INJ-Period Water Production - Monthly SC (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B18C-E789-4F70-A435-CCF542CEE713}">
  <dimension ref="A1:F364"/>
  <sheetViews>
    <sheetView tabSelected="1" workbookViewId="0"/>
  </sheetViews>
  <sheetFormatPr defaultRowHeight="14.5" x14ac:dyDescent="0.35"/>
  <cols>
    <col min="1" max="1" width="11.6328125" customWidth="1"/>
    <col min="2" max="2" width="18.81640625" bestFit="1" customWidth="1"/>
    <col min="3" max="6" width="46.7265625" customWidth="1"/>
  </cols>
  <sheetData>
    <row r="1" spans="1:6" x14ac:dyDescent="0.35">
      <c r="A1" t="s">
        <v>0</v>
      </c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>
        <v>0</v>
      </c>
      <c r="B4" s="1">
        <f>DATE(2024,1,1) + TIME(0,0,0)</f>
        <v>45292</v>
      </c>
      <c r="C4">
        <v>0</v>
      </c>
      <c r="D4">
        <v>0</v>
      </c>
      <c r="E4">
        <v>0</v>
      </c>
      <c r="F4">
        <v>0</v>
      </c>
    </row>
    <row r="5" spans="1:6" x14ac:dyDescent="0.35">
      <c r="A5">
        <v>31</v>
      </c>
      <c r="B5" s="1">
        <f>DATE(2024,2,1) + TIME(0,0,0)</f>
        <v>45323</v>
      </c>
      <c r="C5">
        <v>0</v>
      </c>
      <c r="D5">
        <v>0</v>
      </c>
      <c r="E5">
        <v>0</v>
      </c>
      <c r="F5">
        <v>0</v>
      </c>
    </row>
    <row r="6" spans="1:6" x14ac:dyDescent="0.35">
      <c r="A6">
        <v>60</v>
      </c>
      <c r="B6" s="1">
        <f>DATE(2024,3,1) + TIME(0,0,0)</f>
        <v>45352</v>
      </c>
      <c r="C6">
        <v>0</v>
      </c>
      <c r="D6">
        <v>0</v>
      </c>
      <c r="E6">
        <v>0</v>
      </c>
      <c r="F6">
        <v>0</v>
      </c>
    </row>
    <row r="7" spans="1:6" x14ac:dyDescent="0.35">
      <c r="A7">
        <v>91</v>
      </c>
      <c r="B7" s="1">
        <f>DATE(2024,4,1) + TIME(0,0,0)</f>
        <v>45383</v>
      </c>
      <c r="C7">
        <v>0</v>
      </c>
      <c r="D7">
        <v>0</v>
      </c>
      <c r="E7">
        <v>0</v>
      </c>
      <c r="F7">
        <v>0</v>
      </c>
    </row>
    <row r="8" spans="1:6" x14ac:dyDescent="0.35">
      <c r="A8">
        <v>121</v>
      </c>
      <c r="B8" s="1">
        <f>DATE(2024,5,1) + TIME(0,0,0)</f>
        <v>45413</v>
      </c>
      <c r="C8">
        <v>0</v>
      </c>
      <c r="D8">
        <v>0</v>
      </c>
      <c r="E8">
        <v>0</v>
      </c>
      <c r="F8">
        <v>0</v>
      </c>
    </row>
    <row r="9" spans="1:6" x14ac:dyDescent="0.35">
      <c r="A9">
        <v>152</v>
      </c>
      <c r="B9" s="1">
        <f>DATE(2024,6,1) + TIME(0,0,0)</f>
        <v>45444</v>
      </c>
      <c r="C9">
        <v>0</v>
      </c>
      <c r="D9">
        <v>0</v>
      </c>
      <c r="E9">
        <v>0</v>
      </c>
      <c r="F9">
        <v>0</v>
      </c>
    </row>
    <row r="10" spans="1:6" x14ac:dyDescent="0.35">
      <c r="A10">
        <v>182</v>
      </c>
      <c r="B10" s="1">
        <f>DATE(2024,7,1) + TIME(0,0,0)</f>
        <v>45474</v>
      </c>
      <c r="C10">
        <v>0</v>
      </c>
      <c r="D10">
        <v>0</v>
      </c>
      <c r="E10">
        <v>0</v>
      </c>
      <c r="F10">
        <v>0</v>
      </c>
    </row>
    <row r="11" spans="1:6" x14ac:dyDescent="0.35">
      <c r="A11">
        <v>213</v>
      </c>
      <c r="B11" s="1">
        <f>DATE(2024,8,1) + TIME(0,0,0)</f>
        <v>45505</v>
      </c>
      <c r="C11">
        <v>0</v>
      </c>
      <c r="D11">
        <v>0</v>
      </c>
      <c r="E11">
        <v>0</v>
      </c>
      <c r="F11">
        <v>0</v>
      </c>
    </row>
    <row r="12" spans="1:6" x14ac:dyDescent="0.35">
      <c r="A12">
        <v>244</v>
      </c>
      <c r="B12" s="1">
        <f>DATE(2024,9,1) + TIME(0,0,0)</f>
        <v>45536</v>
      </c>
      <c r="C12">
        <v>0</v>
      </c>
      <c r="D12">
        <v>0</v>
      </c>
      <c r="E12">
        <v>0</v>
      </c>
      <c r="F12">
        <v>0</v>
      </c>
    </row>
    <row r="13" spans="1:6" x14ac:dyDescent="0.35">
      <c r="A13">
        <v>274</v>
      </c>
      <c r="B13" s="1">
        <f>DATE(2024,10,1) + TIME(0,0,0)</f>
        <v>45566</v>
      </c>
      <c r="C13">
        <v>0</v>
      </c>
      <c r="D13">
        <v>0</v>
      </c>
      <c r="E13">
        <v>0</v>
      </c>
      <c r="F13">
        <v>0</v>
      </c>
    </row>
    <row r="14" spans="1:6" x14ac:dyDescent="0.35">
      <c r="A14">
        <v>305</v>
      </c>
      <c r="B14" s="1">
        <f>DATE(2024,11,1) + TIME(0,0,0)</f>
        <v>45597</v>
      </c>
      <c r="C14">
        <v>0</v>
      </c>
      <c r="D14">
        <v>0</v>
      </c>
      <c r="E14">
        <v>0</v>
      </c>
      <c r="F14">
        <v>0</v>
      </c>
    </row>
    <row r="15" spans="1:6" x14ac:dyDescent="0.35">
      <c r="A15">
        <v>335</v>
      </c>
      <c r="B15" s="1">
        <f>DATE(2024,12,1) + TIME(0,0,0)</f>
        <v>45627</v>
      </c>
      <c r="C15">
        <v>0</v>
      </c>
      <c r="D15">
        <v>0</v>
      </c>
      <c r="E15">
        <v>0</v>
      </c>
      <c r="F15">
        <v>0</v>
      </c>
    </row>
    <row r="16" spans="1:6" x14ac:dyDescent="0.35">
      <c r="A16">
        <v>366</v>
      </c>
      <c r="B16" s="1">
        <f>DATE(2025,1,1) + TIME(0,0,0)</f>
        <v>45658</v>
      </c>
      <c r="C16">
        <v>0</v>
      </c>
      <c r="D16">
        <v>0</v>
      </c>
      <c r="E16">
        <v>0</v>
      </c>
      <c r="F16">
        <v>0</v>
      </c>
    </row>
    <row r="17" spans="1:6" x14ac:dyDescent="0.35">
      <c r="A17">
        <v>397</v>
      </c>
      <c r="B17" s="1">
        <f>DATE(2025,2,1) + TIME(0,0,0)</f>
        <v>45689</v>
      </c>
      <c r="C17">
        <v>0</v>
      </c>
      <c r="D17">
        <v>0</v>
      </c>
      <c r="E17">
        <v>0</v>
      </c>
      <c r="F17">
        <v>0</v>
      </c>
    </row>
    <row r="18" spans="1:6" x14ac:dyDescent="0.35">
      <c r="A18">
        <v>425</v>
      </c>
      <c r="B18" s="1">
        <f>DATE(2025,3,1) + TIME(0,0,0)</f>
        <v>45717</v>
      </c>
      <c r="C18">
        <v>0</v>
      </c>
      <c r="D18">
        <v>0</v>
      </c>
      <c r="E18">
        <v>0</v>
      </c>
      <c r="F18">
        <v>0</v>
      </c>
    </row>
    <row r="19" spans="1:6" x14ac:dyDescent="0.35">
      <c r="A19">
        <v>456</v>
      </c>
      <c r="B19" s="1">
        <f>DATE(2025,4,1) + TIME(0,0,0)</f>
        <v>45748</v>
      </c>
      <c r="C19">
        <v>0</v>
      </c>
      <c r="D19">
        <v>0</v>
      </c>
      <c r="E19">
        <v>0</v>
      </c>
      <c r="F19">
        <v>0</v>
      </c>
    </row>
    <row r="20" spans="1:6" x14ac:dyDescent="0.35">
      <c r="A20">
        <v>486</v>
      </c>
      <c r="B20" s="1">
        <f>DATE(2025,5,1) + TIME(0,0,0)</f>
        <v>45778</v>
      </c>
      <c r="C20">
        <v>0</v>
      </c>
      <c r="D20">
        <v>0</v>
      </c>
      <c r="E20">
        <v>0</v>
      </c>
      <c r="F20">
        <v>0</v>
      </c>
    </row>
    <row r="21" spans="1:6" x14ac:dyDescent="0.35">
      <c r="A21">
        <v>517</v>
      </c>
      <c r="B21" s="1">
        <f>DATE(2025,6,1) + TIME(0,0,0)</f>
        <v>45809</v>
      </c>
      <c r="C21">
        <v>0</v>
      </c>
      <c r="D21">
        <v>0</v>
      </c>
      <c r="E21">
        <v>0</v>
      </c>
      <c r="F21">
        <v>0</v>
      </c>
    </row>
    <row r="22" spans="1:6" x14ac:dyDescent="0.35">
      <c r="A22">
        <v>547</v>
      </c>
      <c r="B22" s="1">
        <f>DATE(2025,7,1) + TIME(0,0,0)</f>
        <v>45839</v>
      </c>
      <c r="C22">
        <v>0</v>
      </c>
      <c r="D22">
        <v>0</v>
      </c>
      <c r="E22">
        <v>0</v>
      </c>
      <c r="F22">
        <v>0</v>
      </c>
    </row>
    <row r="23" spans="1:6" x14ac:dyDescent="0.35">
      <c r="A23">
        <v>578</v>
      </c>
      <c r="B23" s="1">
        <f>DATE(2025,8,1) + TIME(0,0,0)</f>
        <v>45870</v>
      </c>
      <c r="C23">
        <v>0</v>
      </c>
      <c r="D23">
        <v>0</v>
      </c>
      <c r="E23">
        <v>0</v>
      </c>
      <c r="F23">
        <v>0</v>
      </c>
    </row>
    <row r="24" spans="1:6" x14ac:dyDescent="0.35">
      <c r="A24">
        <v>609</v>
      </c>
      <c r="B24" s="1">
        <f>DATE(2025,9,1) + TIME(0,0,0)</f>
        <v>45901</v>
      </c>
      <c r="C24">
        <v>0</v>
      </c>
      <c r="D24">
        <v>0</v>
      </c>
      <c r="E24">
        <v>0</v>
      </c>
      <c r="F24">
        <v>0</v>
      </c>
    </row>
    <row r="25" spans="1:6" x14ac:dyDescent="0.35">
      <c r="A25">
        <v>639</v>
      </c>
      <c r="B25" s="1">
        <f>DATE(2025,10,1) + TIME(0,0,0)</f>
        <v>45931</v>
      </c>
      <c r="C25">
        <v>0</v>
      </c>
      <c r="D25">
        <v>0</v>
      </c>
      <c r="E25">
        <v>0</v>
      </c>
      <c r="F25">
        <v>0</v>
      </c>
    </row>
    <row r="26" spans="1:6" x14ac:dyDescent="0.35">
      <c r="A26">
        <v>670</v>
      </c>
      <c r="B26" s="1">
        <f>DATE(2025,11,1) + TIME(0,0,0)</f>
        <v>45962</v>
      </c>
      <c r="C26">
        <v>0</v>
      </c>
      <c r="D26">
        <v>0</v>
      </c>
      <c r="E26">
        <v>0</v>
      </c>
      <c r="F26">
        <v>0</v>
      </c>
    </row>
    <row r="27" spans="1:6" x14ac:dyDescent="0.35">
      <c r="A27">
        <v>700</v>
      </c>
      <c r="B27" s="1">
        <f>DATE(2025,12,1) + TIME(0,0,0)</f>
        <v>45992</v>
      </c>
      <c r="C27">
        <v>0</v>
      </c>
      <c r="D27">
        <v>0</v>
      </c>
      <c r="E27">
        <v>0</v>
      </c>
      <c r="F27">
        <v>0</v>
      </c>
    </row>
    <row r="28" spans="1:6" x14ac:dyDescent="0.35">
      <c r="A28">
        <v>731</v>
      </c>
      <c r="B28" s="1">
        <f>DATE(2026,1,1) + TIME(0,0,0)</f>
        <v>46023</v>
      </c>
      <c r="C28">
        <v>0</v>
      </c>
      <c r="D28">
        <v>0</v>
      </c>
      <c r="E28">
        <v>0</v>
      </c>
      <c r="F28">
        <v>0</v>
      </c>
    </row>
    <row r="29" spans="1:6" x14ac:dyDescent="0.35">
      <c r="A29">
        <v>762</v>
      </c>
      <c r="B29" s="1">
        <f>DATE(2026,2,1) + TIME(0,0,0)</f>
        <v>46054</v>
      </c>
      <c r="C29">
        <v>0</v>
      </c>
      <c r="D29">
        <v>0</v>
      </c>
      <c r="E29">
        <v>0</v>
      </c>
      <c r="F29">
        <v>0</v>
      </c>
    </row>
    <row r="30" spans="1:6" x14ac:dyDescent="0.35">
      <c r="A30">
        <v>790</v>
      </c>
      <c r="B30" s="1">
        <f>DATE(2026,3,1) + TIME(0,0,0)</f>
        <v>46082</v>
      </c>
      <c r="C30">
        <v>0</v>
      </c>
      <c r="D30">
        <v>0</v>
      </c>
      <c r="E30">
        <v>0</v>
      </c>
      <c r="F30">
        <v>0</v>
      </c>
    </row>
    <row r="31" spans="1:6" x14ac:dyDescent="0.35">
      <c r="A31">
        <v>821</v>
      </c>
      <c r="B31" s="1">
        <f>DATE(2026,4,1) + TIME(0,0,0)</f>
        <v>46113</v>
      </c>
      <c r="C31">
        <v>0</v>
      </c>
      <c r="D31">
        <v>0</v>
      </c>
      <c r="E31">
        <v>0</v>
      </c>
      <c r="F31">
        <v>0</v>
      </c>
    </row>
    <row r="32" spans="1:6" x14ac:dyDescent="0.35">
      <c r="A32">
        <v>851</v>
      </c>
      <c r="B32" s="1">
        <f>DATE(2026,5,1) + TIME(0,0,0)</f>
        <v>46143</v>
      </c>
      <c r="C32">
        <v>0</v>
      </c>
      <c r="D32">
        <v>0</v>
      </c>
      <c r="E32">
        <v>0</v>
      </c>
      <c r="F32">
        <v>0</v>
      </c>
    </row>
    <row r="33" spans="1:6" x14ac:dyDescent="0.35">
      <c r="A33">
        <v>882</v>
      </c>
      <c r="B33" s="1">
        <f>DATE(2026,6,1) + TIME(0,0,0)</f>
        <v>46174</v>
      </c>
      <c r="C33">
        <v>0</v>
      </c>
      <c r="D33">
        <v>0</v>
      </c>
      <c r="E33">
        <v>0</v>
      </c>
      <c r="F33">
        <v>0</v>
      </c>
    </row>
    <row r="34" spans="1:6" x14ac:dyDescent="0.35">
      <c r="A34">
        <v>912</v>
      </c>
      <c r="B34" s="1">
        <f>DATE(2026,7,1) + TIME(0,0,0)</f>
        <v>46204</v>
      </c>
      <c r="C34">
        <v>0</v>
      </c>
      <c r="D34">
        <v>0</v>
      </c>
      <c r="E34">
        <v>0</v>
      </c>
      <c r="F34">
        <v>0</v>
      </c>
    </row>
    <row r="35" spans="1:6" x14ac:dyDescent="0.35">
      <c r="A35">
        <v>943</v>
      </c>
      <c r="B35" s="1">
        <f>DATE(2026,8,1) + TIME(0,0,0)</f>
        <v>46235</v>
      </c>
      <c r="C35">
        <v>0</v>
      </c>
      <c r="D35">
        <v>0</v>
      </c>
      <c r="E35">
        <v>0</v>
      </c>
      <c r="F35">
        <v>0</v>
      </c>
    </row>
    <row r="36" spans="1:6" x14ac:dyDescent="0.35">
      <c r="A36">
        <v>974</v>
      </c>
      <c r="B36" s="1">
        <f>DATE(2026,9,1) + TIME(0,0,0)</f>
        <v>46266</v>
      </c>
      <c r="C36">
        <v>0</v>
      </c>
      <c r="D36">
        <v>0</v>
      </c>
      <c r="E36">
        <v>0</v>
      </c>
      <c r="F36">
        <v>0</v>
      </c>
    </row>
    <row r="37" spans="1:6" x14ac:dyDescent="0.35">
      <c r="A37">
        <v>1004</v>
      </c>
      <c r="B37" s="1">
        <f>DATE(2026,10,1) + TIME(0,0,0)</f>
        <v>46296</v>
      </c>
      <c r="C37">
        <v>0</v>
      </c>
      <c r="D37">
        <v>0</v>
      </c>
      <c r="E37">
        <v>0</v>
      </c>
      <c r="F37">
        <v>0</v>
      </c>
    </row>
    <row r="38" spans="1:6" x14ac:dyDescent="0.35">
      <c r="A38">
        <v>1035</v>
      </c>
      <c r="B38" s="1">
        <f>DATE(2026,11,1) + TIME(0,0,0)</f>
        <v>46327</v>
      </c>
      <c r="C38">
        <v>0</v>
      </c>
      <c r="D38">
        <v>0</v>
      </c>
      <c r="E38">
        <v>0</v>
      </c>
      <c r="F38">
        <v>0</v>
      </c>
    </row>
    <row r="39" spans="1:6" x14ac:dyDescent="0.35">
      <c r="A39">
        <v>1065</v>
      </c>
      <c r="B39" s="1">
        <f>DATE(2026,12,1) + TIME(0,0,0)</f>
        <v>46357</v>
      </c>
      <c r="C39">
        <v>0</v>
      </c>
      <c r="D39">
        <v>0</v>
      </c>
      <c r="E39">
        <v>0</v>
      </c>
      <c r="F39">
        <v>0</v>
      </c>
    </row>
    <row r="40" spans="1:6" x14ac:dyDescent="0.35">
      <c r="A40">
        <v>1096</v>
      </c>
      <c r="B40" s="1">
        <f>DATE(2027,1,1) + TIME(0,0,0)</f>
        <v>46388</v>
      </c>
      <c r="C40">
        <v>0</v>
      </c>
      <c r="D40">
        <v>0</v>
      </c>
      <c r="E40">
        <v>0</v>
      </c>
      <c r="F40">
        <v>0</v>
      </c>
    </row>
    <row r="41" spans="1:6" x14ac:dyDescent="0.35">
      <c r="A41">
        <v>1127</v>
      </c>
      <c r="B41" s="1">
        <f>DATE(2027,2,1) + TIME(0,0,0)</f>
        <v>46419</v>
      </c>
      <c r="C41">
        <v>58899.296875</v>
      </c>
      <c r="D41">
        <v>0.70182657242000002</v>
      </c>
      <c r="E41">
        <v>4620710.5</v>
      </c>
      <c r="F41">
        <v>0</v>
      </c>
    </row>
    <row r="42" spans="1:6" x14ac:dyDescent="0.35">
      <c r="A42">
        <v>1155</v>
      </c>
      <c r="B42" s="1">
        <f>DATE(2027,3,1) + TIME(0,0,0)</f>
        <v>46447</v>
      </c>
      <c r="C42">
        <v>53198.730469000002</v>
      </c>
      <c r="D42">
        <v>1.2701973915</v>
      </c>
      <c r="E42">
        <v>4173494.75</v>
      </c>
      <c r="F42">
        <v>0</v>
      </c>
    </row>
    <row r="43" spans="1:6" x14ac:dyDescent="0.35">
      <c r="A43">
        <v>1186</v>
      </c>
      <c r="B43" s="1">
        <f>DATE(2027,4,1) + TIME(0,0,0)</f>
        <v>46478</v>
      </c>
      <c r="C43">
        <v>58898.167969000002</v>
      </c>
      <c r="D43">
        <v>1.8304929732999999</v>
      </c>
      <c r="E43">
        <v>4620621.5</v>
      </c>
      <c r="F43">
        <v>7788.7285155999998</v>
      </c>
    </row>
    <row r="44" spans="1:6" x14ac:dyDescent="0.35">
      <c r="A44">
        <v>1216</v>
      </c>
      <c r="B44" s="1">
        <f>DATE(2027,5,1) + TIME(0,0,0)</f>
        <v>46508</v>
      </c>
      <c r="C44">
        <v>56997.648437999997</v>
      </c>
      <c r="D44">
        <v>2.3501880168999998</v>
      </c>
      <c r="E44">
        <v>4471524</v>
      </c>
      <c r="F44">
        <v>7493.2915039</v>
      </c>
    </row>
    <row r="45" spans="1:6" x14ac:dyDescent="0.35">
      <c r="A45">
        <v>1247</v>
      </c>
      <c r="B45" s="1">
        <f>DATE(2027,6,1) + TIME(0,0,0)</f>
        <v>46539</v>
      </c>
      <c r="C45">
        <v>117794.45312000001</v>
      </c>
      <c r="D45">
        <v>5.545853138</v>
      </c>
      <c r="E45">
        <v>9230104</v>
      </c>
      <c r="F45">
        <v>8354.2841797000001</v>
      </c>
    </row>
    <row r="46" spans="1:6" x14ac:dyDescent="0.35">
      <c r="A46">
        <v>1277</v>
      </c>
      <c r="B46" s="1">
        <f>DATE(2027,7,1) + TIME(0,0,0)</f>
        <v>46569</v>
      </c>
      <c r="C46">
        <v>113990.375</v>
      </c>
      <c r="D46">
        <v>9.6276321410999994</v>
      </c>
      <c r="E46">
        <v>8560420</v>
      </c>
      <c r="F46">
        <v>9131.6445311999996</v>
      </c>
    </row>
    <row r="47" spans="1:6" x14ac:dyDescent="0.35">
      <c r="A47">
        <v>1308</v>
      </c>
      <c r="B47" s="1">
        <f>DATE(2027,8,1) + TIME(0,0,0)</f>
        <v>46600</v>
      </c>
      <c r="C47">
        <v>104144.03125</v>
      </c>
      <c r="D47">
        <v>9.0589876174999997</v>
      </c>
      <c r="E47">
        <v>7787632</v>
      </c>
      <c r="F47">
        <v>10063.869140999999</v>
      </c>
    </row>
    <row r="48" spans="1:6" x14ac:dyDescent="0.35">
      <c r="A48">
        <v>1339</v>
      </c>
      <c r="B48" s="1">
        <f>DATE(2027,9,1) + TIME(0,0,0)</f>
        <v>46631</v>
      </c>
      <c r="C48">
        <v>93665.804688000004</v>
      </c>
      <c r="D48">
        <v>8.9392824172999994</v>
      </c>
      <c r="E48">
        <v>6917801.5</v>
      </c>
      <c r="F48">
        <v>11081.180664</v>
      </c>
    </row>
    <row r="49" spans="1:6" x14ac:dyDescent="0.35">
      <c r="A49">
        <v>1369</v>
      </c>
      <c r="B49" s="1">
        <f>DATE(2027,10,1) + TIME(0,0,0)</f>
        <v>46661</v>
      </c>
      <c r="C49">
        <v>128069.41406</v>
      </c>
      <c r="D49">
        <v>8.3952846526999991</v>
      </c>
      <c r="E49">
        <v>10755172</v>
      </c>
      <c r="F49">
        <v>11176.241211</v>
      </c>
    </row>
    <row r="50" spans="1:6" x14ac:dyDescent="0.35">
      <c r="A50">
        <v>1400</v>
      </c>
      <c r="B50" s="1">
        <f>DATE(2027,11,1) + TIME(0,0,0)</f>
        <v>46692</v>
      </c>
      <c r="C50">
        <v>95894.40625</v>
      </c>
      <c r="D50">
        <v>7.3709096908999996</v>
      </c>
      <c r="E50">
        <v>7723654</v>
      </c>
      <c r="F50">
        <v>12380.928711</v>
      </c>
    </row>
    <row r="51" spans="1:6" x14ac:dyDescent="0.35">
      <c r="A51">
        <v>1430</v>
      </c>
      <c r="B51" s="1">
        <f>DATE(2027,12,1) + TIME(0,0,0)</f>
        <v>46722</v>
      </c>
      <c r="C51">
        <v>84833.890625</v>
      </c>
      <c r="D51">
        <v>6.6818151474</v>
      </c>
      <c r="E51">
        <v>6787663.5</v>
      </c>
      <c r="F51">
        <v>38042.457030999998</v>
      </c>
    </row>
    <row r="52" spans="1:6" x14ac:dyDescent="0.35">
      <c r="A52">
        <v>1461</v>
      </c>
      <c r="B52" s="1">
        <f>DATE(2028,1,1) + TIME(0,0,0)</f>
        <v>46753</v>
      </c>
      <c r="C52">
        <v>80436.351561999996</v>
      </c>
      <c r="D52">
        <v>6.3963851929000004</v>
      </c>
      <c r="E52">
        <v>6422629.5</v>
      </c>
      <c r="F52">
        <v>39852.289062000003</v>
      </c>
    </row>
    <row r="53" spans="1:6" x14ac:dyDescent="0.35">
      <c r="A53">
        <v>1492</v>
      </c>
      <c r="B53" s="1">
        <f>DATE(2028,2,1) + TIME(0,0,0)</f>
        <v>46784</v>
      </c>
      <c r="C53">
        <v>103810.94531</v>
      </c>
      <c r="D53">
        <v>9.3451681136999998</v>
      </c>
      <c r="E53">
        <v>8081241.5</v>
      </c>
      <c r="F53">
        <v>40293.726562000003</v>
      </c>
    </row>
    <row r="54" spans="1:6" x14ac:dyDescent="0.35">
      <c r="A54">
        <v>1521</v>
      </c>
      <c r="B54" s="1">
        <f>DATE(2028,3,1) + TIME(0,0,0)</f>
        <v>46813</v>
      </c>
      <c r="C54">
        <v>78471.609375</v>
      </c>
      <c r="D54">
        <v>6.7651710510000003</v>
      </c>
      <c r="E54">
        <v>6202054.5</v>
      </c>
      <c r="F54">
        <v>38169.257812000003</v>
      </c>
    </row>
    <row r="55" spans="1:6" x14ac:dyDescent="0.35">
      <c r="A55">
        <v>1552</v>
      </c>
      <c r="B55" s="1">
        <f>DATE(2028,4,1) + TIME(0,0,0)</f>
        <v>46844</v>
      </c>
      <c r="C55">
        <v>79637.820311999996</v>
      </c>
      <c r="D55">
        <v>6.7380070686</v>
      </c>
      <c r="E55">
        <v>6327549</v>
      </c>
      <c r="F55">
        <v>76442.125</v>
      </c>
    </row>
    <row r="56" spans="1:6" x14ac:dyDescent="0.35">
      <c r="A56">
        <v>1582</v>
      </c>
      <c r="B56" s="1">
        <f>DATE(2028,5,1) + TIME(0,0,0)</f>
        <v>46874</v>
      </c>
      <c r="C56">
        <v>72343.148438000004</v>
      </c>
      <c r="D56">
        <v>5.9305424689999997</v>
      </c>
      <c r="E56">
        <v>5793926</v>
      </c>
      <c r="F56">
        <v>74394.328125</v>
      </c>
    </row>
    <row r="57" spans="1:6" x14ac:dyDescent="0.35">
      <c r="A57">
        <v>1613</v>
      </c>
      <c r="B57" s="1">
        <f>DATE(2028,6,1) + TIME(0,0,0)</f>
        <v>46905</v>
      </c>
      <c r="C57">
        <v>106073.70312000001</v>
      </c>
      <c r="D57">
        <v>6.2214746475</v>
      </c>
      <c r="E57">
        <v>9433638</v>
      </c>
      <c r="F57">
        <v>77147.585938000004</v>
      </c>
    </row>
    <row r="58" spans="1:6" x14ac:dyDescent="0.35">
      <c r="A58">
        <v>1643</v>
      </c>
      <c r="B58" s="1">
        <f>DATE(2028,7,1) + TIME(0,0,0)</f>
        <v>46935</v>
      </c>
      <c r="C58">
        <v>97145.226561999996</v>
      </c>
      <c r="D58">
        <v>5.6794929504000002</v>
      </c>
      <c r="E58">
        <v>8620733</v>
      </c>
      <c r="F58">
        <v>74962.414061999996</v>
      </c>
    </row>
    <row r="59" spans="1:6" x14ac:dyDescent="0.35">
      <c r="A59">
        <v>1674</v>
      </c>
      <c r="B59" s="1">
        <f>DATE(2028,8,1) + TIME(0,0,0)</f>
        <v>46966</v>
      </c>
      <c r="C59">
        <v>98148.890625</v>
      </c>
      <c r="D59">
        <v>5.6821026801999999</v>
      </c>
      <c r="E59">
        <v>8716013</v>
      </c>
      <c r="F59">
        <v>113004.98437999999</v>
      </c>
    </row>
    <row r="60" spans="1:6" x14ac:dyDescent="0.35">
      <c r="A60">
        <v>1705</v>
      </c>
      <c r="B60" s="1">
        <f>DATE(2028,9,1) + TIME(0,0,0)</f>
        <v>46997</v>
      </c>
      <c r="C60">
        <v>95376.929688000004</v>
      </c>
      <c r="D60">
        <v>5.4390406608999999</v>
      </c>
      <c r="E60">
        <v>8479104</v>
      </c>
      <c r="F60">
        <v>113253.04687999999</v>
      </c>
    </row>
    <row r="61" spans="1:6" x14ac:dyDescent="0.35">
      <c r="A61">
        <v>1735</v>
      </c>
      <c r="B61" s="1">
        <f>DATE(2028,10,1) + TIME(0,0,0)</f>
        <v>47027</v>
      </c>
      <c r="C61">
        <v>140803.875</v>
      </c>
      <c r="D61">
        <v>6.7191905974999999</v>
      </c>
      <c r="E61">
        <v>12915023</v>
      </c>
      <c r="F61">
        <v>106586.95312000001</v>
      </c>
    </row>
    <row r="62" spans="1:6" x14ac:dyDescent="0.35">
      <c r="A62">
        <v>1766</v>
      </c>
      <c r="B62" s="1">
        <f>DATE(2028,11,1) + TIME(0,0,0)</f>
        <v>47058</v>
      </c>
      <c r="C62">
        <v>120194.08594</v>
      </c>
      <c r="D62">
        <v>6.1853613853000002</v>
      </c>
      <c r="E62">
        <v>10920549</v>
      </c>
      <c r="F62">
        <v>99275.617188000004</v>
      </c>
    </row>
    <row r="63" spans="1:6" x14ac:dyDescent="0.35">
      <c r="A63">
        <v>1796</v>
      </c>
      <c r="B63" s="1">
        <f>DATE(2028,12,1) + TIME(0,0,0)</f>
        <v>47088</v>
      </c>
      <c r="C63">
        <v>113024.96875</v>
      </c>
      <c r="D63">
        <v>5.7948498726000004</v>
      </c>
      <c r="E63">
        <v>10251531</v>
      </c>
      <c r="F63">
        <v>162110.60938000001</v>
      </c>
    </row>
    <row r="64" spans="1:6" x14ac:dyDescent="0.35">
      <c r="A64">
        <v>1827</v>
      </c>
      <c r="B64" s="1">
        <f>DATE(2029,1,1) + TIME(0,0,0)</f>
        <v>47119</v>
      </c>
      <c r="C64">
        <v>114456.14844</v>
      </c>
      <c r="D64">
        <v>5.8057851790999999</v>
      </c>
      <c r="E64">
        <v>10379389</v>
      </c>
      <c r="F64">
        <v>164948.85938000001</v>
      </c>
    </row>
    <row r="65" spans="1:6" x14ac:dyDescent="0.35">
      <c r="A65">
        <v>1858</v>
      </c>
      <c r="B65" s="1">
        <f>DATE(2029,2,1) + TIME(0,0,0)</f>
        <v>47150</v>
      </c>
      <c r="C65">
        <v>170142.14061999999</v>
      </c>
      <c r="D65">
        <v>6.3424820899999999</v>
      </c>
      <c r="E65">
        <v>16388882</v>
      </c>
      <c r="F65">
        <v>162887.32811999999</v>
      </c>
    </row>
    <row r="66" spans="1:6" x14ac:dyDescent="0.35">
      <c r="A66">
        <v>1886</v>
      </c>
      <c r="B66" s="1">
        <f>DATE(2029,3,1) + TIME(0,0,0)</f>
        <v>47178</v>
      </c>
      <c r="C66">
        <v>151220.29688000001</v>
      </c>
      <c r="D66">
        <v>5.8638296127</v>
      </c>
      <c r="E66">
        <v>14484225</v>
      </c>
      <c r="F66">
        <v>137109.35938000001</v>
      </c>
    </row>
    <row r="67" spans="1:6" x14ac:dyDescent="0.35">
      <c r="A67">
        <v>1917</v>
      </c>
      <c r="B67" s="1">
        <f>DATE(2029,4,1) + TIME(0,0,0)</f>
        <v>47209</v>
      </c>
      <c r="C67">
        <v>166257.48438000001</v>
      </c>
      <c r="D67">
        <v>6.5368962287999999</v>
      </c>
      <c r="E67">
        <v>15892755</v>
      </c>
      <c r="F67">
        <v>220070.59375</v>
      </c>
    </row>
    <row r="68" spans="1:6" x14ac:dyDescent="0.35">
      <c r="A68">
        <v>1947</v>
      </c>
      <c r="B68" s="1">
        <f>DATE(2029,5,1) + TIME(0,0,0)</f>
        <v>47239</v>
      </c>
      <c r="C68">
        <v>159732.9375</v>
      </c>
      <c r="D68">
        <v>6.3746581078000002</v>
      </c>
      <c r="E68">
        <v>15219609</v>
      </c>
      <c r="F68">
        <v>209715.5</v>
      </c>
    </row>
    <row r="69" spans="1:6" x14ac:dyDescent="0.35">
      <c r="A69">
        <v>1978</v>
      </c>
      <c r="B69" s="1">
        <f>DATE(2029,6,1) + TIME(0,0,0)</f>
        <v>47270</v>
      </c>
      <c r="C69">
        <v>201603.0625</v>
      </c>
      <c r="D69">
        <v>7.0046443938999996</v>
      </c>
      <c r="E69">
        <v>19607500</v>
      </c>
      <c r="F69">
        <v>214664.65625</v>
      </c>
    </row>
    <row r="70" spans="1:6" x14ac:dyDescent="0.35">
      <c r="A70">
        <v>2008</v>
      </c>
      <c r="B70" s="1">
        <f>DATE(2029,7,1) + TIME(0,0,0)</f>
        <v>47300</v>
      </c>
      <c r="C70">
        <v>189351.125</v>
      </c>
      <c r="D70">
        <v>6.8112025260999998</v>
      </c>
      <c r="E70">
        <v>18291380</v>
      </c>
      <c r="F70">
        <v>206121.0625</v>
      </c>
    </row>
    <row r="71" spans="1:6" x14ac:dyDescent="0.35">
      <c r="A71">
        <v>2039</v>
      </c>
      <c r="B71" s="1">
        <f>DATE(2029,8,1) + TIME(0,0,0)</f>
        <v>47331</v>
      </c>
      <c r="C71">
        <v>194352.28125</v>
      </c>
      <c r="D71">
        <v>7.0602145194999997</v>
      </c>
      <c r="E71">
        <v>18756532</v>
      </c>
      <c r="F71">
        <v>283060.59375</v>
      </c>
    </row>
    <row r="72" spans="1:6" x14ac:dyDescent="0.35">
      <c r="A72">
        <v>2070</v>
      </c>
      <c r="B72" s="1">
        <f>DATE(2029,9,1) + TIME(0,0,0)</f>
        <v>47362</v>
      </c>
      <c r="C72">
        <v>194253.85938000001</v>
      </c>
      <c r="D72">
        <v>7.0728478431999999</v>
      </c>
      <c r="E72">
        <v>18745888</v>
      </c>
      <c r="F72">
        <v>274804.46875</v>
      </c>
    </row>
    <row r="73" spans="1:6" x14ac:dyDescent="0.35">
      <c r="A73">
        <v>2100</v>
      </c>
      <c r="B73" s="1">
        <f>DATE(2029,10,1) + TIME(0,0,0)</f>
        <v>47392</v>
      </c>
      <c r="C73">
        <v>208326.32811999999</v>
      </c>
      <c r="D73">
        <v>7.7814292908000002</v>
      </c>
      <c r="E73">
        <v>19767448</v>
      </c>
      <c r="F73">
        <v>262101.71875</v>
      </c>
    </row>
    <row r="74" spans="1:6" x14ac:dyDescent="0.35">
      <c r="A74">
        <v>2131</v>
      </c>
      <c r="B74" s="1">
        <f>DATE(2029,11,1) + TIME(0,0,0)</f>
        <v>47423</v>
      </c>
      <c r="C74">
        <v>210144.92188000001</v>
      </c>
      <c r="D74">
        <v>8.0092096328999993</v>
      </c>
      <c r="E74">
        <v>20057878</v>
      </c>
      <c r="F74">
        <v>268554.71875</v>
      </c>
    </row>
    <row r="75" spans="1:6" x14ac:dyDescent="0.35">
      <c r="A75">
        <v>2161</v>
      </c>
      <c r="B75" s="1">
        <f>DATE(2029,12,1) + TIME(0,0,0)</f>
        <v>47453</v>
      </c>
      <c r="C75">
        <v>201740.64061999999</v>
      </c>
      <c r="D75">
        <v>7.6878108978000004</v>
      </c>
      <c r="E75">
        <v>19283732</v>
      </c>
      <c r="F75">
        <v>277579</v>
      </c>
    </row>
    <row r="76" spans="1:6" x14ac:dyDescent="0.35">
      <c r="A76">
        <v>2192</v>
      </c>
      <c r="B76" s="1">
        <f>DATE(2030,1,1) + TIME(0,0,0)</f>
        <v>47484</v>
      </c>
      <c r="C76">
        <v>206893.14061999999</v>
      </c>
      <c r="D76">
        <v>7.8188977242000002</v>
      </c>
      <c r="E76">
        <v>19832896</v>
      </c>
      <c r="F76">
        <v>286464.125</v>
      </c>
    </row>
    <row r="77" spans="1:6" x14ac:dyDescent="0.35">
      <c r="A77">
        <v>2223</v>
      </c>
      <c r="B77" s="1">
        <f>DATE(2030,2,1) + TIME(0,0,0)</f>
        <v>47515</v>
      </c>
      <c r="C77">
        <v>231535.67188000001</v>
      </c>
      <c r="D77">
        <v>8.2595472335999993</v>
      </c>
      <c r="E77">
        <v>22401128</v>
      </c>
      <c r="F77">
        <v>287523.65625</v>
      </c>
    </row>
    <row r="78" spans="1:6" x14ac:dyDescent="0.35">
      <c r="A78">
        <v>2251</v>
      </c>
      <c r="B78" s="1">
        <f>DATE(2030,3,1) + TIME(0,0,0)</f>
        <v>47543</v>
      </c>
      <c r="C78">
        <v>204013.73438000001</v>
      </c>
      <c r="D78">
        <v>7.3468079567000002</v>
      </c>
      <c r="E78">
        <v>19711478</v>
      </c>
      <c r="F78">
        <v>259335.84375</v>
      </c>
    </row>
    <row r="79" spans="1:6" x14ac:dyDescent="0.35">
      <c r="A79">
        <v>2282</v>
      </c>
      <c r="B79" s="1">
        <f>DATE(2030,4,1) + TIME(0,0,0)</f>
        <v>47574</v>
      </c>
      <c r="C79">
        <v>224603.42188000001</v>
      </c>
      <c r="D79">
        <v>8.0841627120999995</v>
      </c>
      <c r="E79">
        <v>21701156</v>
      </c>
      <c r="F79">
        <v>322118.46875</v>
      </c>
    </row>
    <row r="80" spans="1:6" x14ac:dyDescent="0.35">
      <c r="A80">
        <v>2312</v>
      </c>
      <c r="B80" s="1">
        <f>DATE(2030,5,1) + TIME(0,0,0)</f>
        <v>47604</v>
      </c>
      <c r="C80">
        <v>216700.15625</v>
      </c>
      <c r="D80">
        <v>7.7630801200999997</v>
      </c>
      <c r="E80">
        <v>20938268</v>
      </c>
      <c r="F80">
        <v>311377.96875</v>
      </c>
    </row>
    <row r="81" spans="1:6" x14ac:dyDescent="0.35">
      <c r="A81">
        <v>2343</v>
      </c>
      <c r="B81" s="1">
        <f>DATE(2030,6,1) + TIME(0,0,0)</f>
        <v>47635</v>
      </c>
      <c r="C81">
        <v>255857.67188000001</v>
      </c>
      <c r="D81">
        <v>11.449472427</v>
      </c>
      <c r="E81">
        <v>24033810</v>
      </c>
      <c r="F81">
        <v>321632.53125</v>
      </c>
    </row>
    <row r="82" spans="1:6" x14ac:dyDescent="0.35">
      <c r="A82">
        <v>2373</v>
      </c>
      <c r="B82" s="1">
        <f>DATE(2030,7,1) + TIME(0,0,0)</f>
        <v>47665</v>
      </c>
      <c r="C82">
        <v>237728.125</v>
      </c>
      <c r="D82">
        <v>10.039618492000001</v>
      </c>
      <c r="E82">
        <v>22549226</v>
      </c>
      <c r="F82">
        <v>311308.3125</v>
      </c>
    </row>
    <row r="83" spans="1:6" x14ac:dyDescent="0.35">
      <c r="A83">
        <v>2404</v>
      </c>
      <c r="B83" s="1">
        <f>DATE(2030,8,1) + TIME(0,0,0)</f>
        <v>47696</v>
      </c>
      <c r="C83">
        <v>244022.67188000001</v>
      </c>
      <c r="D83">
        <v>10.059502602</v>
      </c>
      <c r="E83">
        <v>23227224</v>
      </c>
      <c r="F83">
        <v>389386.09375</v>
      </c>
    </row>
    <row r="84" spans="1:6" x14ac:dyDescent="0.35">
      <c r="A84">
        <v>2435</v>
      </c>
      <c r="B84" s="1">
        <f>DATE(2030,9,1) + TIME(0,0,0)</f>
        <v>47727</v>
      </c>
      <c r="C84">
        <v>246134.14061999999</v>
      </c>
      <c r="D84">
        <v>9.7152824401999993</v>
      </c>
      <c r="E84">
        <v>23562644</v>
      </c>
      <c r="F84">
        <v>387867.96875</v>
      </c>
    </row>
    <row r="85" spans="1:6" x14ac:dyDescent="0.35">
      <c r="A85">
        <v>2465</v>
      </c>
      <c r="B85" s="1">
        <f>DATE(2030,10,1) + TIME(0,0,0)</f>
        <v>47757</v>
      </c>
      <c r="C85">
        <v>292930.0625</v>
      </c>
      <c r="D85">
        <v>9.2363071441999995</v>
      </c>
      <c r="E85">
        <v>28792682</v>
      </c>
      <c r="F85">
        <v>375166.875</v>
      </c>
    </row>
    <row r="86" spans="1:6" x14ac:dyDescent="0.35">
      <c r="A86">
        <v>2496</v>
      </c>
      <c r="B86" s="1">
        <f>DATE(2030,11,1) + TIME(0,0,0)</f>
        <v>47788</v>
      </c>
      <c r="C86">
        <v>303868.78125</v>
      </c>
      <c r="D86">
        <v>9.6289081572999997</v>
      </c>
      <c r="E86">
        <v>29802422</v>
      </c>
      <c r="F86">
        <v>386602.25</v>
      </c>
    </row>
    <row r="87" spans="1:6" x14ac:dyDescent="0.35">
      <c r="A87">
        <v>2526</v>
      </c>
      <c r="B87" s="1">
        <f>DATE(2030,12,1) + TIME(0,0,0)</f>
        <v>47818</v>
      </c>
      <c r="C87">
        <v>287066.59375</v>
      </c>
      <c r="D87">
        <v>9.0680818557999991</v>
      </c>
      <c r="E87">
        <v>28165276</v>
      </c>
      <c r="F87">
        <v>442393.75</v>
      </c>
    </row>
    <row r="88" spans="1:6" x14ac:dyDescent="0.35">
      <c r="A88">
        <v>2557</v>
      </c>
      <c r="B88" s="1">
        <f>DATE(2031,1,1) + TIME(0,0,0)</f>
        <v>47849</v>
      </c>
      <c r="C88">
        <v>293719.125</v>
      </c>
      <c r="D88">
        <v>9.0355329514000005</v>
      </c>
      <c r="E88">
        <v>28874578</v>
      </c>
      <c r="F88">
        <v>455823.84375</v>
      </c>
    </row>
    <row r="89" spans="1:6" x14ac:dyDescent="0.35">
      <c r="A89">
        <v>2588</v>
      </c>
      <c r="B89" s="1">
        <f>DATE(2031,2,1) + TIME(0,0,0)</f>
        <v>47880</v>
      </c>
      <c r="C89">
        <v>352590.90625</v>
      </c>
      <c r="D89">
        <v>8.8885440825999993</v>
      </c>
      <c r="E89">
        <v>34962848</v>
      </c>
      <c r="F89">
        <v>457085.34375</v>
      </c>
    </row>
    <row r="90" spans="1:6" x14ac:dyDescent="0.35">
      <c r="A90">
        <v>2616</v>
      </c>
      <c r="B90" s="1">
        <f>DATE(2031,3,1) + TIME(0,0,0)</f>
        <v>47908</v>
      </c>
      <c r="C90">
        <v>319385.0625</v>
      </c>
      <c r="D90">
        <v>7.8520579338000003</v>
      </c>
      <c r="E90">
        <v>31735484</v>
      </c>
      <c r="F90">
        <v>416206.8125</v>
      </c>
    </row>
    <row r="91" spans="1:6" x14ac:dyDescent="0.35">
      <c r="A91">
        <v>2647</v>
      </c>
      <c r="B91" s="1">
        <f>DATE(2031,4,1) + TIME(0,0,0)</f>
        <v>47939</v>
      </c>
      <c r="C91">
        <v>354779.53125</v>
      </c>
      <c r="D91">
        <v>8.7146940230999999</v>
      </c>
      <c r="E91">
        <v>35293832</v>
      </c>
      <c r="F91">
        <v>532600.5</v>
      </c>
    </row>
    <row r="92" spans="1:6" x14ac:dyDescent="0.35">
      <c r="A92">
        <v>2677</v>
      </c>
      <c r="B92" s="1">
        <f>DATE(2031,5,1) + TIME(0,0,0)</f>
        <v>47969</v>
      </c>
      <c r="C92">
        <v>346778.40625</v>
      </c>
      <c r="D92">
        <v>8.9610662459999997</v>
      </c>
      <c r="E92">
        <v>34523196</v>
      </c>
      <c r="F92">
        <v>514882.3125</v>
      </c>
    </row>
    <row r="93" spans="1:6" x14ac:dyDescent="0.35">
      <c r="A93">
        <v>2708</v>
      </c>
      <c r="B93" s="1">
        <f>DATE(2031,6,1) + TIME(0,0,0)</f>
        <v>48000</v>
      </c>
      <c r="C93">
        <v>420113.90625</v>
      </c>
      <c r="D93">
        <v>9.8609552383000008</v>
      </c>
      <c r="E93">
        <v>42241632</v>
      </c>
      <c r="F93">
        <v>532149.8125</v>
      </c>
    </row>
    <row r="94" spans="1:6" x14ac:dyDescent="0.35">
      <c r="A94">
        <v>2738</v>
      </c>
      <c r="B94" s="1">
        <f>DATE(2031,7,1) + TIME(0,0,0)</f>
        <v>48030</v>
      </c>
      <c r="C94">
        <v>411200.5625</v>
      </c>
      <c r="D94">
        <v>10.597507477000001</v>
      </c>
      <c r="E94">
        <v>41051816</v>
      </c>
      <c r="F94">
        <v>514820.5625</v>
      </c>
    </row>
    <row r="95" spans="1:6" x14ac:dyDescent="0.35">
      <c r="A95">
        <v>2769</v>
      </c>
      <c r="B95" s="1">
        <f>DATE(2031,8,1) + TIME(0,0,0)</f>
        <v>48061</v>
      </c>
      <c r="C95">
        <v>425226.78125</v>
      </c>
      <c r="D95">
        <v>11.723951339999999</v>
      </c>
      <c r="E95">
        <v>42209044</v>
      </c>
      <c r="F95">
        <v>602605.125</v>
      </c>
    </row>
    <row r="96" spans="1:6" x14ac:dyDescent="0.35">
      <c r="A96">
        <v>2800</v>
      </c>
      <c r="B96" s="1">
        <f>DATE(2031,9,1) + TIME(0,0,0)</f>
        <v>48092</v>
      </c>
      <c r="C96">
        <v>416800.8125</v>
      </c>
      <c r="D96">
        <v>11.771814345999999</v>
      </c>
      <c r="E96">
        <v>41258520</v>
      </c>
      <c r="F96">
        <v>602289.875</v>
      </c>
    </row>
    <row r="97" spans="1:6" x14ac:dyDescent="0.35">
      <c r="A97">
        <v>2830</v>
      </c>
      <c r="B97" s="1">
        <f>DATE(2031,10,1) + TIME(0,0,0)</f>
        <v>48122</v>
      </c>
      <c r="C97">
        <v>453946.9375</v>
      </c>
      <c r="D97">
        <v>11.95617485</v>
      </c>
      <c r="E97">
        <v>45313220</v>
      </c>
      <c r="F97">
        <v>575068.625</v>
      </c>
    </row>
    <row r="98" spans="1:6" x14ac:dyDescent="0.35">
      <c r="A98">
        <v>2861</v>
      </c>
      <c r="B98" s="1">
        <f>DATE(2031,11,1) + TIME(0,0,0)</f>
        <v>48153</v>
      </c>
      <c r="C98">
        <v>469843.03125</v>
      </c>
      <c r="D98">
        <v>12.879611015</v>
      </c>
      <c r="E98">
        <v>46707496</v>
      </c>
      <c r="F98">
        <v>585861.375</v>
      </c>
    </row>
    <row r="99" spans="1:6" x14ac:dyDescent="0.35">
      <c r="A99">
        <v>2891</v>
      </c>
      <c r="B99" s="1">
        <f>DATE(2031,12,1) + TIME(0,0,0)</f>
        <v>48183</v>
      </c>
      <c r="C99">
        <v>454423.28125</v>
      </c>
      <c r="D99">
        <v>12.716656685</v>
      </c>
      <c r="E99">
        <v>45050688</v>
      </c>
      <c r="F99">
        <v>564259.25</v>
      </c>
    </row>
    <row r="100" spans="1:6" x14ac:dyDescent="0.35">
      <c r="A100">
        <v>2922</v>
      </c>
      <c r="B100" s="1">
        <f>DATE(2032,1,1) + TIME(0,0,0)</f>
        <v>48214</v>
      </c>
      <c r="C100">
        <v>468999.78125</v>
      </c>
      <c r="D100">
        <v>13.330620765999999</v>
      </c>
      <c r="E100">
        <v>46404128</v>
      </c>
      <c r="F100">
        <v>581129.9375</v>
      </c>
    </row>
    <row r="101" spans="1:6" x14ac:dyDescent="0.35">
      <c r="A101">
        <v>2953</v>
      </c>
      <c r="B101" s="1">
        <f>DATE(2032,2,1) + TIME(0,0,0)</f>
        <v>48245</v>
      </c>
      <c r="C101">
        <v>468927.25</v>
      </c>
      <c r="D101">
        <v>13.470067024</v>
      </c>
      <c r="E101">
        <v>46377996</v>
      </c>
      <c r="F101">
        <v>569036.375</v>
      </c>
    </row>
    <row r="102" spans="1:6" x14ac:dyDescent="0.35">
      <c r="A102">
        <v>2982</v>
      </c>
      <c r="B102" s="1">
        <f>DATE(2032,3,1) + TIME(0,0,0)</f>
        <v>48274</v>
      </c>
      <c r="C102">
        <v>438373.3125</v>
      </c>
      <c r="D102">
        <v>12.665224074999999</v>
      </c>
      <c r="E102">
        <v>43158920</v>
      </c>
      <c r="F102">
        <v>539567.75</v>
      </c>
    </row>
    <row r="103" spans="1:6" x14ac:dyDescent="0.35">
      <c r="A103">
        <v>3013</v>
      </c>
      <c r="B103" s="1">
        <f>DATE(2032,4,1) + TIME(0,0,0)</f>
        <v>48305</v>
      </c>
      <c r="C103">
        <v>467808.0625</v>
      </c>
      <c r="D103">
        <v>13.583457946999999</v>
      </c>
      <c r="E103">
        <v>46026660</v>
      </c>
      <c r="F103">
        <v>576702.5625</v>
      </c>
    </row>
    <row r="104" spans="1:6" x14ac:dyDescent="0.35">
      <c r="A104">
        <v>3043</v>
      </c>
      <c r="B104" s="1">
        <f>DATE(2032,5,1) + TIME(0,0,0)</f>
        <v>48335</v>
      </c>
      <c r="C104">
        <v>453146</v>
      </c>
      <c r="D104">
        <v>13.24406147</v>
      </c>
      <c r="E104">
        <v>49635044</v>
      </c>
      <c r="F104">
        <v>558414.0625</v>
      </c>
    </row>
    <row r="105" spans="1:6" x14ac:dyDescent="0.35">
      <c r="A105">
        <v>3074</v>
      </c>
      <c r="B105" s="1">
        <f>DATE(2032,6,1) + TIME(0,0,0)</f>
        <v>48366</v>
      </c>
      <c r="C105">
        <v>468146.9375</v>
      </c>
      <c r="D105">
        <v>13.660489082</v>
      </c>
      <c r="E105">
        <v>46198188</v>
      </c>
      <c r="F105">
        <v>577423.5</v>
      </c>
    </row>
    <row r="106" spans="1:6" x14ac:dyDescent="0.35">
      <c r="A106">
        <v>3104</v>
      </c>
      <c r="B106" s="1">
        <f>DATE(2032,7,1) + TIME(0,0,0)</f>
        <v>48396</v>
      </c>
      <c r="C106">
        <v>452995.9375</v>
      </c>
      <c r="D106">
        <v>13.212012291000001</v>
      </c>
      <c r="E106">
        <v>44477112</v>
      </c>
      <c r="F106">
        <v>557241.25</v>
      </c>
    </row>
    <row r="107" spans="1:6" x14ac:dyDescent="0.35">
      <c r="A107">
        <v>3135</v>
      </c>
      <c r="B107" s="1">
        <f>DATE(2032,8,1) + TIME(0,0,0)</f>
        <v>48427</v>
      </c>
      <c r="C107">
        <v>468226.96875</v>
      </c>
      <c r="D107">
        <v>13.649061203</v>
      </c>
      <c r="E107">
        <v>45874908</v>
      </c>
      <c r="F107">
        <v>576075.8125</v>
      </c>
    </row>
    <row r="108" spans="1:6" x14ac:dyDescent="0.35">
      <c r="A108">
        <v>3166</v>
      </c>
      <c r="B108" s="1">
        <f>DATE(2032,9,1) + TIME(0,0,0)</f>
        <v>48458</v>
      </c>
      <c r="C108">
        <v>468202.84375</v>
      </c>
      <c r="D108">
        <v>13.631798743999999</v>
      </c>
      <c r="E108">
        <v>45827608</v>
      </c>
      <c r="F108">
        <v>576403.9375</v>
      </c>
    </row>
    <row r="109" spans="1:6" x14ac:dyDescent="0.35">
      <c r="A109">
        <v>3196</v>
      </c>
      <c r="B109" s="1">
        <f>DATE(2032,10,1) + TIME(0,0,0)</f>
        <v>48488</v>
      </c>
      <c r="C109">
        <v>453176.53125</v>
      </c>
      <c r="D109">
        <v>13.176305770999999</v>
      </c>
      <c r="E109">
        <v>44325972</v>
      </c>
      <c r="F109">
        <v>558238.8125</v>
      </c>
    </row>
    <row r="110" spans="1:6" x14ac:dyDescent="0.35">
      <c r="A110">
        <v>3227</v>
      </c>
      <c r="B110" s="1">
        <f>DATE(2032,11,1) + TIME(0,0,0)</f>
        <v>48519</v>
      </c>
      <c r="C110">
        <v>468274.125</v>
      </c>
      <c r="D110">
        <v>13.595066071</v>
      </c>
      <c r="E110">
        <v>45781908</v>
      </c>
      <c r="F110">
        <v>577297</v>
      </c>
    </row>
    <row r="111" spans="1:6" x14ac:dyDescent="0.35">
      <c r="A111">
        <v>3257</v>
      </c>
      <c r="B111" s="1">
        <f>DATE(2032,12,1) + TIME(0,0,0)</f>
        <v>48549</v>
      </c>
      <c r="C111">
        <v>453171.625</v>
      </c>
      <c r="D111">
        <v>13.137784957999999</v>
      </c>
      <c r="E111">
        <v>44314880</v>
      </c>
      <c r="F111">
        <v>558347.125</v>
      </c>
    </row>
    <row r="112" spans="1:6" x14ac:dyDescent="0.35">
      <c r="A112">
        <v>3288</v>
      </c>
      <c r="B112" s="1">
        <f>DATE(2033,1,1) + TIME(0,0,0)</f>
        <v>48580</v>
      </c>
      <c r="C112">
        <v>468599.84375</v>
      </c>
      <c r="D112">
        <v>13.551796913</v>
      </c>
      <c r="E112">
        <v>45750416</v>
      </c>
      <c r="F112">
        <v>577032.6875</v>
      </c>
    </row>
    <row r="113" spans="1:6" x14ac:dyDescent="0.35">
      <c r="A113">
        <v>3319</v>
      </c>
      <c r="B113" s="1">
        <f>DATE(2033,2,1) + TIME(0,0,0)</f>
        <v>48611</v>
      </c>
      <c r="C113">
        <v>468508.15625</v>
      </c>
      <c r="D113">
        <v>13.514873505000001</v>
      </c>
      <c r="E113">
        <v>45706136</v>
      </c>
      <c r="F113">
        <v>577190.1875</v>
      </c>
    </row>
    <row r="114" spans="1:6" x14ac:dyDescent="0.35">
      <c r="A114">
        <v>3347</v>
      </c>
      <c r="B114" s="1">
        <f>DATE(2033,3,1) + TIME(0,0,0)</f>
        <v>48639</v>
      </c>
      <c r="C114">
        <v>422968.125</v>
      </c>
      <c r="D114">
        <v>12.21109581</v>
      </c>
      <c r="E114">
        <v>42601736</v>
      </c>
      <c r="F114">
        <v>521545.96875</v>
      </c>
    </row>
    <row r="115" spans="1:6" x14ac:dyDescent="0.35">
      <c r="A115">
        <v>3378</v>
      </c>
      <c r="B115" s="1">
        <f>DATE(2033,4,1) + TIME(0,0,0)</f>
        <v>48670</v>
      </c>
      <c r="C115">
        <v>468437.5</v>
      </c>
      <c r="D115">
        <v>13.47051239</v>
      </c>
      <c r="E115">
        <v>45981472</v>
      </c>
      <c r="F115">
        <v>577825.4375</v>
      </c>
    </row>
    <row r="116" spans="1:6" x14ac:dyDescent="0.35">
      <c r="A116">
        <v>3408</v>
      </c>
      <c r="B116" s="1">
        <f>DATE(2033,5,1) + TIME(0,0,0)</f>
        <v>48700</v>
      </c>
      <c r="C116">
        <v>453575.96875</v>
      </c>
      <c r="D116">
        <v>12.981318474</v>
      </c>
      <c r="E116">
        <v>44255960</v>
      </c>
      <c r="F116">
        <v>559198.125</v>
      </c>
    </row>
    <row r="117" spans="1:6" x14ac:dyDescent="0.35">
      <c r="A117">
        <v>3439</v>
      </c>
      <c r="B117" s="1">
        <f>DATE(2033,6,1) + TIME(0,0,0)</f>
        <v>48731</v>
      </c>
      <c r="C117">
        <v>468638.875</v>
      </c>
      <c r="D117">
        <v>13.363937377999999</v>
      </c>
      <c r="E117">
        <v>45680820</v>
      </c>
      <c r="F117">
        <v>578090.9375</v>
      </c>
    </row>
    <row r="118" spans="1:6" x14ac:dyDescent="0.35">
      <c r="A118">
        <v>3469</v>
      </c>
      <c r="B118" s="1">
        <f>DATE(2033,7,1) + TIME(0,0,0)</f>
        <v>48761</v>
      </c>
      <c r="C118">
        <v>453517.9375</v>
      </c>
      <c r="D118">
        <v>12.887360573</v>
      </c>
      <c r="E118">
        <v>44181676</v>
      </c>
      <c r="F118">
        <v>559731.9375</v>
      </c>
    </row>
    <row r="119" spans="1:6" x14ac:dyDescent="0.35">
      <c r="A119">
        <v>3500</v>
      </c>
      <c r="B119" s="1">
        <f>DATE(2033,8,1) + TIME(0,0,0)</f>
        <v>48792</v>
      </c>
      <c r="C119">
        <v>468653.375</v>
      </c>
      <c r="D119">
        <v>13.270447731000001</v>
      </c>
      <c r="E119">
        <v>45642492</v>
      </c>
      <c r="F119">
        <v>578695.1875</v>
      </c>
    </row>
    <row r="120" spans="1:6" x14ac:dyDescent="0.35">
      <c r="A120">
        <v>3531</v>
      </c>
      <c r="B120" s="1">
        <f>DATE(2033,9,1) + TIME(0,0,0)</f>
        <v>48823</v>
      </c>
      <c r="C120">
        <v>468663.625</v>
      </c>
      <c r="D120">
        <v>13.219156265000001</v>
      </c>
      <c r="E120">
        <v>45626176</v>
      </c>
      <c r="F120">
        <v>579046.0625</v>
      </c>
    </row>
    <row r="121" spans="1:6" x14ac:dyDescent="0.35">
      <c r="A121">
        <v>3561</v>
      </c>
      <c r="B121" s="1">
        <f>DATE(2033,10,1) + TIME(0,0,0)</f>
        <v>48853</v>
      </c>
      <c r="C121">
        <v>453563.28125</v>
      </c>
      <c r="D121">
        <v>12.749493598999999</v>
      </c>
      <c r="E121">
        <v>44145096</v>
      </c>
      <c r="F121">
        <v>560747.125</v>
      </c>
    </row>
    <row r="122" spans="1:6" x14ac:dyDescent="0.35">
      <c r="A122">
        <v>3592</v>
      </c>
      <c r="B122" s="1">
        <f>DATE(2033,11,1) + TIME(0,0,0)</f>
        <v>48884</v>
      </c>
      <c r="C122">
        <v>468595.21875</v>
      </c>
      <c r="D122">
        <v>13.16652298</v>
      </c>
      <c r="E122">
        <v>45637268</v>
      </c>
      <c r="F122">
        <v>579821</v>
      </c>
    </row>
    <row r="123" spans="1:6" x14ac:dyDescent="0.35">
      <c r="A123">
        <v>3622</v>
      </c>
      <c r="B123" s="1">
        <f>DATE(2033,12,1) + TIME(0,0,0)</f>
        <v>48914</v>
      </c>
      <c r="C123">
        <v>453648.46875</v>
      </c>
      <c r="D123">
        <v>13.083606720000001</v>
      </c>
      <c r="E123">
        <v>44146388</v>
      </c>
      <c r="F123">
        <v>561515.8125</v>
      </c>
    </row>
    <row r="124" spans="1:6" x14ac:dyDescent="0.35">
      <c r="A124">
        <v>3653</v>
      </c>
      <c r="B124" s="1">
        <f>DATE(2034,1,1) + TIME(0,0,0)</f>
        <v>48945</v>
      </c>
      <c r="C124">
        <v>468777.3125</v>
      </c>
      <c r="D124">
        <v>17.608829497999999</v>
      </c>
      <c r="E124">
        <v>45593224</v>
      </c>
      <c r="F124">
        <v>580624</v>
      </c>
    </row>
    <row r="125" spans="1:6" x14ac:dyDescent="0.35">
      <c r="A125">
        <v>3684</v>
      </c>
      <c r="B125" s="1">
        <f>DATE(2034,2,1) + TIME(0,0,0)</f>
        <v>48976</v>
      </c>
      <c r="C125">
        <v>468290.96875</v>
      </c>
      <c r="D125">
        <v>38.067909241000002</v>
      </c>
      <c r="E125">
        <v>45675136</v>
      </c>
      <c r="F125">
        <v>581019.75</v>
      </c>
    </row>
    <row r="126" spans="1:6" x14ac:dyDescent="0.35">
      <c r="A126">
        <v>3712</v>
      </c>
      <c r="B126" s="1">
        <f>DATE(2034,3,1) + TIME(0,0,0)</f>
        <v>49004</v>
      </c>
      <c r="C126">
        <v>423605.5</v>
      </c>
      <c r="D126">
        <v>94.661560058999996</v>
      </c>
      <c r="E126">
        <v>41213180</v>
      </c>
      <c r="F126">
        <v>525188.125</v>
      </c>
    </row>
    <row r="127" spans="1:6" x14ac:dyDescent="0.35">
      <c r="A127">
        <v>3743</v>
      </c>
      <c r="B127" s="1">
        <f>DATE(2034,4,1) + TIME(0,0,0)</f>
        <v>49035</v>
      </c>
      <c r="C127">
        <v>468723.15625</v>
      </c>
      <c r="D127">
        <v>249.47302246000001</v>
      </c>
      <c r="E127">
        <v>45559524</v>
      </c>
      <c r="F127">
        <v>581801.375</v>
      </c>
    </row>
    <row r="128" spans="1:6" x14ac:dyDescent="0.35">
      <c r="A128">
        <v>3773</v>
      </c>
      <c r="B128" s="1">
        <f>DATE(2034,5,1) + TIME(0,0,0)</f>
        <v>49065</v>
      </c>
      <c r="C128">
        <v>453285.09375</v>
      </c>
      <c r="D128">
        <v>365.67956543000003</v>
      </c>
      <c r="E128">
        <v>44045748</v>
      </c>
      <c r="F128">
        <v>563407.1875</v>
      </c>
    </row>
    <row r="129" spans="1:6" x14ac:dyDescent="0.35">
      <c r="A129">
        <v>3804</v>
      </c>
      <c r="B129" s="1">
        <f>DATE(2034,6,1) + TIME(0,0,0)</f>
        <v>49096</v>
      </c>
      <c r="C129">
        <v>468665.0625</v>
      </c>
      <c r="D129">
        <v>508.59118652000001</v>
      </c>
      <c r="E129">
        <v>45527160</v>
      </c>
      <c r="F129">
        <v>582531.625</v>
      </c>
    </row>
    <row r="130" spans="1:6" x14ac:dyDescent="0.35">
      <c r="A130">
        <v>3834</v>
      </c>
      <c r="B130" s="1">
        <f>DATE(2034,7,1) + TIME(0,0,0)</f>
        <v>49126</v>
      </c>
      <c r="C130">
        <v>452988.78125</v>
      </c>
      <c r="D130">
        <v>639.36297606999995</v>
      </c>
      <c r="E130">
        <v>44002932</v>
      </c>
      <c r="F130">
        <v>564062.875</v>
      </c>
    </row>
    <row r="131" spans="1:6" x14ac:dyDescent="0.35">
      <c r="A131">
        <v>3865</v>
      </c>
      <c r="B131" s="1">
        <f>DATE(2034,8,1) + TIME(0,0,0)</f>
        <v>49157</v>
      </c>
      <c r="C131">
        <v>467881.75</v>
      </c>
      <c r="D131">
        <v>882.16052246000004</v>
      </c>
      <c r="E131">
        <v>45441336</v>
      </c>
      <c r="F131">
        <v>583134.1875</v>
      </c>
    </row>
    <row r="132" spans="1:6" x14ac:dyDescent="0.35">
      <c r="A132">
        <v>3896</v>
      </c>
      <c r="B132" s="1">
        <f>DATE(2034,9,1) + TIME(0,0,0)</f>
        <v>49188</v>
      </c>
      <c r="C132">
        <v>467535.78125</v>
      </c>
      <c r="D132">
        <v>1155.9869385</v>
      </c>
      <c r="E132">
        <v>45418792</v>
      </c>
      <c r="F132">
        <v>583399.75</v>
      </c>
    </row>
    <row r="133" spans="1:6" x14ac:dyDescent="0.35">
      <c r="A133">
        <v>3926</v>
      </c>
      <c r="B133" s="1">
        <f>DATE(2034,10,1) + TIME(0,0,0)</f>
        <v>49218</v>
      </c>
      <c r="C133">
        <v>452074.75</v>
      </c>
      <c r="D133">
        <v>1409.5942382999999</v>
      </c>
      <c r="E133">
        <v>43942964</v>
      </c>
      <c r="F133">
        <v>564835.875</v>
      </c>
    </row>
    <row r="134" spans="1:6" x14ac:dyDescent="0.35">
      <c r="A134">
        <v>3957</v>
      </c>
      <c r="B134" s="1">
        <f>DATE(2034,11,1) + TIME(0,0,0)</f>
        <v>49249</v>
      </c>
      <c r="C134">
        <v>466935.28125</v>
      </c>
      <c r="D134">
        <v>1797.9779053</v>
      </c>
      <c r="E134">
        <v>45388980</v>
      </c>
      <c r="F134">
        <v>583886.4375</v>
      </c>
    </row>
    <row r="135" spans="1:6" x14ac:dyDescent="0.35">
      <c r="A135">
        <v>3987</v>
      </c>
      <c r="B135" s="1">
        <f>DATE(2034,12,1) + TIME(0,0,0)</f>
        <v>49279</v>
      </c>
      <c r="C135">
        <v>451615.21875</v>
      </c>
      <c r="D135">
        <v>2037.1423339999999</v>
      </c>
      <c r="E135">
        <v>43877176</v>
      </c>
      <c r="F135">
        <v>565295.3125</v>
      </c>
    </row>
    <row r="136" spans="1:6" x14ac:dyDescent="0.35">
      <c r="A136">
        <v>4018</v>
      </c>
      <c r="B136" s="1">
        <f>DATE(2035,1,1) + TIME(0,0,0)</f>
        <v>49310</v>
      </c>
      <c r="C136">
        <v>466318.5</v>
      </c>
      <c r="D136">
        <v>2418.984375</v>
      </c>
      <c r="E136">
        <v>45301904</v>
      </c>
      <c r="F136">
        <v>584330.25</v>
      </c>
    </row>
    <row r="137" spans="1:6" x14ac:dyDescent="0.35">
      <c r="A137">
        <v>4049</v>
      </c>
      <c r="B137" s="1">
        <f>DATE(2035,2,1) + TIME(0,0,0)</f>
        <v>49341</v>
      </c>
      <c r="C137">
        <v>465652.8125</v>
      </c>
      <c r="D137">
        <v>2736.6867676000002</v>
      </c>
      <c r="E137">
        <v>45666500</v>
      </c>
      <c r="F137">
        <v>584530.25</v>
      </c>
    </row>
    <row r="138" spans="1:6" x14ac:dyDescent="0.35">
      <c r="A138">
        <v>4077</v>
      </c>
      <c r="B138" s="1">
        <f>DATE(2035,3,1) + TIME(0,0,0)</f>
        <v>49369</v>
      </c>
      <c r="C138">
        <v>420374.3125</v>
      </c>
      <c r="D138">
        <v>2806.4357909999999</v>
      </c>
      <c r="E138">
        <v>40904400</v>
      </c>
      <c r="F138">
        <v>528361</v>
      </c>
    </row>
    <row r="139" spans="1:6" x14ac:dyDescent="0.35">
      <c r="A139">
        <v>4108</v>
      </c>
      <c r="B139" s="1">
        <f>DATE(2035,4,1) + TIME(0,0,0)</f>
        <v>49400</v>
      </c>
      <c r="C139">
        <v>465300.53125</v>
      </c>
      <c r="D139">
        <v>3575.6955566000001</v>
      </c>
      <c r="E139">
        <v>45201564</v>
      </c>
      <c r="F139">
        <v>584913.25</v>
      </c>
    </row>
    <row r="140" spans="1:6" x14ac:dyDescent="0.35">
      <c r="A140">
        <v>4138</v>
      </c>
      <c r="B140" s="1">
        <f>DATE(2035,5,1) + TIME(0,0,0)</f>
        <v>49430</v>
      </c>
      <c r="C140">
        <v>449446.40625</v>
      </c>
      <c r="D140">
        <v>4134.8315430000002</v>
      </c>
      <c r="E140">
        <v>43642088</v>
      </c>
      <c r="F140">
        <v>566178.125</v>
      </c>
    </row>
    <row r="141" spans="1:6" x14ac:dyDescent="0.35">
      <c r="A141">
        <v>4169</v>
      </c>
      <c r="B141" s="1">
        <f>DATE(2035,6,1) + TIME(0,0,0)</f>
        <v>49461</v>
      </c>
      <c r="C141">
        <v>462657.125</v>
      </c>
      <c r="D141">
        <v>5990.4223633000001</v>
      </c>
      <c r="E141">
        <v>44924108</v>
      </c>
      <c r="F141">
        <v>585160.8125</v>
      </c>
    </row>
    <row r="142" spans="1:6" x14ac:dyDescent="0.35">
      <c r="A142">
        <v>4199</v>
      </c>
      <c r="B142" s="1">
        <f>DATE(2035,7,1) + TIME(0,0,0)</f>
        <v>49491</v>
      </c>
      <c r="C142">
        <v>445509.9375</v>
      </c>
      <c r="D142">
        <v>8065.9897461</v>
      </c>
      <c r="E142">
        <v>43220452</v>
      </c>
      <c r="F142">
        <v>566409.625</v>
      </c>
    </row>
    <row r="143" spans="1:6" x14ac:dyDescent="0.35">
      <c r="A143">
        <v>4230</v>
      </c>
      <c r="B143" s="1">
        <f>DATE(2035,8,1) + TIME(0,0,0)</f>
        <v>49522</v>
      </c>
      <c r="C143">
        <v>459326.90625</v>
      </c>
      <c r="D143">
        <v>9325.0615233999997</v>
      </c>
      <c r="E143">
        <v>44553504</v>
      </c>
      <c r="F143">
        <v>585376.375</v>
      </c>
    </row>
    <row r="144" spans="1:6" x14ac:dyDescent="0.35">
      <c r="A144">
        <v>4261</v>
      </c>
      <c r="B144" s="1">
        <f>DATE(2035,9,1) + TIME(0,0,0)</f>
        <v>49553</v>
      </c>
      <c r="C144">
        <v>457240.125</v>
      </c>
      <c r="D144">
        <v>11408.558594</v>
      </c>
      <c r="E144">
        <v>44318084</v>
      </c>
      <c r="F144">
        <v>585473.9375</v>
      </c>
    </row>
    <row r="145" spans="1:6" x14ac:dyDescent="0.35">
      <c r="A145">
        <v>4291</v>
      </c>
      <c r="B145" s="1">
        <f>DATE(2035,10,1) + TIME(0,0,0)</f>
        <v>49583</v>
      </c>
      <c r="C145">
        <v>441608.75</v>
      </c>
      <c r="D145">
        <v>11904.440430000001</v>
      </c>
      <c r="E145">
        <v>42795872</v>
      </c>
      <c r="F145">
        <v>566675.75</v>
      </c>
    </row>
    <row r="146" spans="1:6" x14ac:dyDescent="0.35">
      <c r="A146">
        <v>4322</v>
      </c>
      <c r="B146" s="1">
        <f>DATE(2035,11,1) + TIME(0,0,0)</f>
        <v>49614</v>
      </c>
      <c r="C146">
        <v>453904.78125</v>
      </c>
      <c r="D146">
        <v>14668.142578000001</v>
      </c>
      <c r="E146">
        <v>43971072</v>
      </c>
      <c r="F146">
        <v>585647.1875</v>
      </c>
    </row>
    <row r="147" spans="1:6" x14ac:dyDescent="0.35">
      <c r="A147">
        <v>4352</v>
      </c>
      <c r="B147" s="1">
        <f>DATE(2035,12,1) + TIME(0,0,0)</f>
        <v>49644</v>
      </c>
      <c r="C147">
        <v>437961.96875</v>
      </c>
      <c r="D147">
        <v>15664.365234000001</v>
      </c>
      <c r="E147">
        <v>42424368</v>
      </c>
      <c r="F147">
        <v>566812.375</v>
      </c>
    </row>
    <row r="148" spans="1:6" x14ac:dyDescent="0.35">
      <c r="A148">
        <v>4383</v>
      </c>
      <c r="B148" s="1">
        <f>DATE(2036,1,1) + TIME(0,0,0)</f>
        <v>49675</v>
      </c>
      <c r="C148">
        <v>451109.59375</v>
      </c>
      <c r="D148">
        <v>17803.507812</v>
      </c>
      <c r="E148">
        <v>43669168</v>
      </c>
      <c r="F148">
        <v>585755.3125</v>
      </c>
    </row>
    <row r="149" spans="1:6" x14ac:dyDescent="0.35">
      <c r="A149">
        <v>4414</v>
      </c>
      <c r="B149" s="1">
        <f>DATE(2036,2,1) + TIME(0,0,0)</f>
        <v>49706</v>
      </c>
      <c r="C149">
        <v>448064.15625</v>
      </c>
      <c r="D149">
        <v>20526.652343999998</v>
      </c>
      <c r="E149">
        <v>43404020</v>
      </c>
      <c r="F149">
        <v>585844.875</v>
      </c>
    </row>
    <row r="150" spans="1:6" x14ac:dyDescent="0.35">
      <c r="A150">
        <v>4443</v>
      </c>
      <c r="B150" s="1">
        <f>DATE(2036,3,1) + TIME(0,0,0)</f>
        <v>49735</v>
      </c>
      <c r="C150">
        <v>416038.5</v>
      </c>
      <c r="D150">
        <v>23000.824218999998</v>
      </c>
      <c r="E150">
        <v>40130564</v>
      </c>
      <c r="F150">
        <v>548133.1875</v>
      </c>
    </row>
    <row r="151" spans="1:6" x14ac:dyDescent="0.35">
      <c r="A151">
        <v>4474</v>
      </c>
      <c r="B151" s="1">
        <f>DATE(2036,4,1) + TIME(0,0,0)</f>
        <v>49766</v>
      </c>
      <c r="C151">
        <v>442703.03125</v>
      </c>
      <c r="D151">
        <v>26745.921875</v>
      </c>
      <c r="E151">
        <v>42641320</v>
      </c>
      <c r="F151">
        <v>585938.375</v>
      </c>
    </row>
    <row r="152" spans="1:6" x14ac:dyDescent="0.35">
      <c r="A152">
        <v>4504</v>
      </c>
      <c r="B152" s="1">
        <f>DATE(2036,5,1) + TIME(0,0,0)</f>
        <v>49796</v>
      </c>
      <c r="C152">
        <v>426966.09375</v>
      </c>
      <c r="D152">
        <v>27094.039062</v>
      </c>
      <c r="E152">
        <v>41110816</v>
      </c>
      <c r="F152">
        <v>567047.4375</v>
      </c>
    </row>
    <row r="153" spans="1:6" x14ac:dyDescent="0.35">
      <c r="A153">
        <v>4535</v>
      </c>
      <c r="B153" s="1">
        <f>DATE(2036,6,1) + TIME(0,0,0)</f>
        <v>49827</v>
      </c>
      <c r="C153">
        <v>438635.6875</v>
      </c>
      <c r="D153">
        <v>30307.298827999999</v>
      </c>
      <c r="E153">
        <v>42269040</v>
      </c>
      <c r="F153">
        <v>585887.5625</v>
      </c>
    </row>
    <row r="154" spans="1:6" x14ac:dyDescent="0.35">
      <c r="A154">
        <v>4565</v>
      </c>
      <c r="B154" s="1">
        <f>DATE(2036,7,1) + TIME(0,0,0)</f>
        <v>49857</v>
      </c>
      <c r="C154">
        <v>423835.03125</v>
      </c>
      <c r="D154">
        <v>30348.505859000001</v>
      </c>
      <c r="E154">
        <v>40795328</v>
      </c>
      <c r="F154">
        <v>566929.6875</v>
      </c>
    </row>
    <row r="155" spans="1:6" x14ac:dyDescent="0.35">
      <c r="A155">
        <v>4596</v>
      </c>
      <c r="B155" s="1">
        <f>DATE(2036,8,1) + TIME(0,0,0)</f>
        <v>49888</v>
      </c>
      <c r="C155">
        <v>435262.9375</v>
      </c>
      <c r="D155">
        <v>34027.847655999998</v>
      </c>
      <c r="E155">
        <v>41843936</v>
      </c>
      <c r="F155">
        <v>585711.6875</v>
      </c>
    </row>
    <row r="156" spans="1:6" x14ac:dyDescent="0.35">
      <c r="A156">
        <v>4627</v>
      </c>
      <c r="B156" s="1">
        <f>DATE(2036,9,1) + TIME(0,0,0)</f>
        <v>49919</v>
      </c>
      <c r="C156">
        <v>433219.6875</v>
      </c>
      <c r="D156">
        <v>36019.046875</v>
      </c>
      <c r="E156">
        <v>41664636</v>
      </c>
      <c r="F156">
        <v>585607.25</v>
      </c>
    </row>
    <row r="157" spans="1:6" x14ac:dyDescent="0.35">
      <c r="A157">
        <v>4657</v>
      </c>
      <c r="B157" s="1">
        <f>DATE(2036,10,1) + TIME(0,0,0)</f>
        <v>49949</v>
      </c>
      <c r="C157">
        <v>415847.71875</v>
      </c>
      <c r="D157">
        <v>38359.722655999998</v>
      </c>
      <c r="E157">
        <v>39960380</v>
      </c>
      <c r="F157">
        <v>566633.8125</v>
      </c>
    </row>
    <row r="158" spans="1:6" x14ac:dyDescent="0.35">
      <c r="A158">
        <v>4688</v>
      </c>
      <c r="B158" s="1">
        <f>DATE(2036,11,1) + TIME(0,0,0)</f>
        <v>49980</v>
      </c>
      <c r="C158">
        <v>427531.5625</v>
      </c>
      <c r="D158">
        <v>41640.328125</v>
      </c>
      <c r="E158">
        <v>41105624</v>
      </c>
      <c r="F158">
        <v>585401.875</v>
      </c>
    </row>
    <row r="159" spans="1:6" x14ac:dyDescent="0.35">
      <c r="A159">
        <v>4718</v>
      </c>
      <c r="B159" s="1">
        <f>DATE(2036,12,1) + TIME(0,0,0)</f>
        <v>50010</v>
      </c>
      <c r="C159">
        <v>410757.09375</v>
      </c>
      <c r="D159">
        <v>43102.183594000002</v>
      </c>
      <c r="E159">
        <v>39580404</v>
      </c>
      <c r="F159">
        <v>566421</v>
      </c>
    </row>
    <row r="160" spans="1:6" x14ac:dyDescent="0.35">
      <c r="A160">
        <v>4749</v>
      </c>
      <c r="B160" s="1">
        <f>DATE(2037,1,1) + TIME(0,0,0)</f>
        <v>50041</v>
      </c>
      <c r="C160">
        <v>422794.90625</v>
      </c>
      <c r="D160">
        <v>46237.878905999998</v>
      </c>
      <c r="E160">
        <v>40632276</v>
      </c>
      <c r="F160">
        <v>585141.1875</v>
      </c>
    </row>
    <row r="161" spans="1:6" x14ac:dyDescent="0.35">
      <c r="A161">
        <v>4780</v>
      </c>
      <c r="B161" s="1">
        <f>DATE(2037,2,1) + TIME(0,0,0)</f>
        <v>50072</v>
      </c>
      <c r="C161">
        <v>420611.84375</v>
      </c>
      <c r="D161">
        <v>48523.992187999997</v>
      </c>
      <c r="E161">
        <v>40413196</v>
      </c>
      <c r="F161">
        <v>584979.0625</v>
      </c>
    </row>
    <row r="162" spans="1:6" x14ac:dyDescent="0.35">
      <c r="A162">
        <v>4808</v>
      </c>
      <c r="B162" s="1">
        <f>DATE(2037,3,1) + TIME(0,0,0)</f>
        <v>50100</v>
      </c>
      <c r="C162">
        <v>377760.9375</v>
      </c>
      <c r="D162">
        <v>45691.429687999997</v>
      </c>
      <c r="E162">
        <v>36332696</v>
      </c>
      <c r="F162">
        <v>528267.1875</v>
      </c>
    </row>
    <row r="163" spans="1:6" x14ac:dyDescent="0.35">
      <c r="A163">
        <v>4839</v>
      </c>
      <c r="B163" s="1">
        <f>DATE(2037,4,1) + TIME(0,0,0)</f>
        <v>50131</v>
      </c>
      <c r="C163">
        <v>415780.53125</v>
      </c>
      <c r="D163">
        <v>53354.351562000003</v>
      </c>
      <c r="E163">
        <v>39913280</v>
      </c>
      <c r="F163">
        <v>584666.1875</v>
      </c>
    </row>
    <row r="164" spans="1:6" x14ac:dyDescent="0.35">
      <c r="A164">
        <v>4869</v>
      </c>
      <c r="B164" s="1">
        <f>DATE(2037,5,1) + TIME(0,0,0)</f>
        <v>50161</v>
      </c>
      <c r="C164">
        <v>399644.375</v>
      </c>
      <c r="D164">
        <v>54683.589844000002</v>
      </c>
      <c r="E164">
        <v>38323900</v>
      </c>
      <c r="F164">
        <v>565666.5625</v>
      </c>
    </row>
    <row r="165" spans="1:6" x14ac:dyDescent="0.35">
      <c r="A165">
        <v>4900</v>
      </c>
      <c r="B165" s="1">
        <f>DATE(2037,6,1) + TIME(0,0,0)</f>
        <v>50192</v>
      </c>
      <c r="C165">
        <v>409590.34375</v>
      </c>
      <c r="D165">
        <v>59534.394530999998</v>
      </c>
      <c r="E165">
        <v>39446736</v>
      </c>
      <c r="F165">
        <v>584329.8125</v>
      </c>
    </row>
    <row r="166" spans="1:6" x14ac:dyDescent="0.35">
      <c r="A166">
        <v>4930</v>
      </c>
      <c r="B166" s="1">
        <f>DATE(2037,7,1) + TIME(0,0,0)</f>
        <v>50222</v>
      </c>
      <c r="C166">
        <v>392198.59375</v>
      </c>
      <c r="D166">
        <v>61989.988280999998</v>
      </c>
      <c r="E166">
        <v>37595076</v>
      </c>
      <c r="F166">
        <v>565290.4375</v>
      </c>
    </row>
    <row r="167" spans="1:6" x14ac:dyDescent="0.35">
      <c r="A167">
        <v>4961</v>
      </c>
      <c r="B167" s="1">
        <f>DATE(2037,8,1) + TIME(0,0,0)</f>
        <v>50253</v>
      </c>
      <c r="C167">
        <v>400571.03125</v>
      </c>
      <c r="D167">
        <v>68816.148438000004</v>
      </c>
      <c r="E167">
        <v>38343936</v>
      </c>
      <c r="F167">
        <v>583861.1875</v>
      </c>
    </row>
    <row r="168" spans="1:6" x14ac:dyDescent="0.35">
      <c r="A168">
        <v>4992</v>
      </c>
      <c r="B168" s="1">
        <f>DATE(2037,9,1) + TIME(0,0,0)</f>
        <v>50284</v>
      </c>
      <c r="C168">
        <v>396702.3125</v>
      </c>
      <c r="D168">
        <v>72917.78125</v>
      </c>
      <c r="E168">
        <v>37916516</v>
      </c>
      <c r="F168">
        <v>583549.1875</v>
      </c>
    </row>
    <row r="169" spans="1:6" x14ac:dyDescent="0.35">
      <c r="A169">
        <v>5022</v>
      </c>
      <c r="B169" s="1">
        <f>DATE(2037,10,1) + TIME(0,0,0)</f>
        <v>50314</v>
      </c>
      <c r="C169">
        <v>379679.34375</v>
      </c>
      <c r="D169">
        <v>74512.976561999996</v>
      </c>
      <c r="E169">
        <v>36271300</v>
      </c>
      <c r="F169">
        <v>564397.3125</v>
      </c>
    </row>
    <row r="170" spans="1:6" x14ac:dyDescent="0.35">
      <c r="A170">
        <v>5053</v>
      </c>
      <c r="B170" s="1">
        <f>DATE(2037,11,1) + TIME(0,0,0)</f>
        <v>50345</v>
      </c>
      <c r="C170">
        <v>388137.125</v>
      </c>
      <c r="D170">
        <v>81544.78125</v>
      </c>
      <c r="E170">
        <v>37065304</v>
      </c>
      <c r="F170">
        <v>582795.8125</v>
      </c>
    </row>
    <row r="171" spans="1:6" x14ac:dyDescent="0.35">
      <c r="A171">
        <v>5083</v>
      </c>
      <c r="B171" s="1">
        <f>DATE(2037,12,1) + TIME(0,0,0)</f>
        <v>50375</v>
      </c>
      <c r="C171">
        <v>372092.5625</v>
      </c>
      <c r="D171">
        <v>81298.265625</v>
      </c>
      <c r="E171">
        <v>35617808</v>
      </c>
      <c r="F171">
        <v>563583.5625</v>
      </c>
    </row>
    <row r="172" spans="1:6" x14ac:dyDescent="0.35">
      <c r="A172">
        <v>5114</v>
      </c>
      <c r="B172" s="1">
        <f>DATE(2038,1,1) + TIME(0,0,0)</f>
        <v>50406</v>
      </c>
      <c r="C172">
        <v>380078.65625</v>
      </c>
      <c r="D172">
        <v>89710.25</v>
      </c>
      <c r="E172">
        <v>36293560</v>
      </c>
      <c r="F172">
        <v>581875.6875</v>
      </c>
    </row>
    <row r="173" spans="1:6" x14ac:dyDescent="0.35">
      <c r="A173">
        <v>5145</v>
      </c>
      <c r="B173" s="1">
        <f>DATE(2038,2,1) + TIME(0,0,0)</f>
        <v>50437</v>
      </c>
      <c r="C173">
        <v>376683.375</v>
      </c>
      <c r="D173">
        <v>92258.820311999996</v>
      </c>
      <c r="E173">
        <v>35969128</v>
      </c>
      <c r="F173">
        <v>581352.5</v>
      </c>
    </row>
    <row r="174" spans="1:6" x14ac:dyDescent="0.35">
      <c r="A174">
        <v>5173</v>
      </c>
      <c r="B174" s="1">
        <f>DATE(2038,3,1) + TIME(0,0,0)</f>
        <v>50465</v>
      </c>
      <c r="C174">
        <v>335626.34375</v>
      </c>
      <c r="D174">
        <v>90099.640625</v>
      </c>
      <c r="E174">
        <v>32027702</v>
      </c>
      <c r="F174">
        <v>524687.1875</v>
      </c>
    </row>
    <row r="175" spans="1:6" x14ac:dyDescent="0.35">
      <c r="A175">
        <v>5204</v>
      </c>
      <c r="B175" s="1">
        <f>DATE(2038,4,1) + TIME(0,0,0)</f>
        <v>50496</v>
      </c>
      <c r="C175">
        <v>367408.5</v>
      </c>
      <c r="D175">
        <v>100371.79687999999</v>
      </c>
      <c r="E175">
        <v>35009352</v>
      </c>
      <c r="F175">
        <v>580234.0625</v>
      </c>
    </row>
    <row r="176" spans="1:6" x14ac:dyDescent="0.35">
      <c r="A176">
        <v>5234</v>
      </c>
      <c r="B176" s="1">
        <f>DATE(2038,5,1) + TIME(0,0,0)</f>
        <v>50526</v>
      </c>
      <c r="C176">
        <v>352650.15625</v>
      </c>
      <c r="D176">
        <v>102572.45312000001</v>
      </c>
      <c r="E176">
        <v>33591060</v>
      </c>
      <c r="F176">
        <v>560633.6875</v>
      </c>
    </row>
    <row r="177" spans="1:6" x14ac:dyDescent="0.35">
      <c r="A177">
        <v>5265</v>
      </c>
      <c r="B177" s="1">
        <f>DATE(2038,6,1) + TIME(0,0,0)</f>
        <v>50557</v>
      </c>
      <c r="C177">
        <v>360569.96875</v>
      </c>
      <c r="D177">
        <v>108057.38281</v>
      </c>
      <c r="E177">
        <v>34310980</v>
      </c>
      <c r="F177">
        <v>578676.125</v>
      </c>
    </row>
    <row r="178" spans="1:6" x14ac:dyDescent="0.35">
      <c r="A178">
        <v>5295</v>
      </c>
      <c r="B178" s="1">
        <f>DATE(2038,7,1) + TIME(0,0,0)</f>
        <v>50587</v>
      </c>
      <c r="C178">
        <v>343890</v>
      </c>
      <c r="D178">
        <v>112754.92187999999</v>
      </c>
      <c r="E178">
        <v>32744304</v>
      </c>
      <c r="F178">
        <v>558833.3125</v>
      </c>
    </row>
    <row r="179" spans="1:6" x14ac:dyDescent="0.35">
      <c r="A179">
        <v>5326</v>
      </c>
      <c r="B179" s="1">
        <f>DATE(2038,8,1) + TIME(0,0,0)</f>
        <v>50618</v>
      </c>
      <c r="C179">
        <v>349262.59375</v>
      </c>
      <c r="D179">
        <v>117746.6875</v>
      </c>
      <c r="E179">
        <v>33244064</v>
      </c>
      <c r="F179">
        <v>576404.1875</v>
      </c>
    </row>
    <row r="180" spans="1:6" x14ac:dyDescent="0.35">
      <c r="A180">
        <v>5357</v>
      </c>
      <c r="B180" s="1">
        <f>DATE(2038,9,1) + TIME(0,0,0)</f>
        <v>50649</v>
      </c>
      <c r="C180">
        <v>347671.125</v>
      </c>
      <c r="D180">
        <v>121353.4375</v>
      </c>
      <c r="E180">
        <v>33126112</v>
      </c>
      <c r="F180">
        <v>575393.9375</v>
      </c>
    </row>
    <row r="181" spans="1:6" x14ac:dyDescent="0.35">
      <c r="A181">
        <v>5387</v>
      </c>
      <c r="B181" s="1">
        <f>DATE(2038,10,1) + TIME(0,0,0)</f>
        <v>50679</v>
      </c>
      <c r="C181">
        <v>332281.28125</v>
      </c>
      <c r="D181">
        <v>121896.73437999999</v>
      </c>
      <c r="E181">
        <v>31649898</v>
      </c>
      <c r="F181">
        <v>555918.75</v>
      </c>
    </row>
    <row r="182" spans="1:6" x14ac:dyDescent="0.35">
      <c r="A182">
        <v>5418</v>
      </c>
      <c r="B182" s="1">
        <f>DATE(2038,11,1) + TIME(0,0,0)</f>
        <v>50710</v>
      </c>
      <c r="C182">
        <v>339206.9375</v>
      </c>
      <c r="D182">
        <v>130081.89062000001</v>
      </c>
      <c r="E182">
        <v>32301898</v>
      </c>
      <c r="F182">
        <v>573476.625</v>
      </c>
    </row>
    <row r="183" spans="1:6" x14ac:dyDescent="0.35">
      <c r="A183">
        <v>5448</v>
      </c>
      <c r="B183" s="1">
        <f>DATE(2038,12,1) + TIME(0,0,0)</f>
        <v>50740</v>
      </c>
      <c r="C183">
        <v>324717.9375</v>
      </c>
      <c r="D183">
        <v>129365.91406</v>
      </c>
      <c r="E183">
        <v>30920726</v>
      </c>
      <c r="F183">
        <v>554070.1875</v>
      </c>
    </row>
    <row r="184" spans="1:6" x14ac:dyDescent="0.35">
      <c r="A184">
        <v>5479</v>
      </c>
      <c r="B184" s="1">
        <f>DATE(2039,1,1) + TIME(0,0,0)</f>
        <v>50771</v>
      </c>
      <c r="C184">
        <v>332015.96875</v>
      </c>
      <c r="D184">
        <v>137101.29688000001</v>
      </c>
      <c r="E184">
        <v>31610576</v>
      </c>
      <c r="F184">
        <v>571561.375</v>
      </c>
    </row>
    <row r="185" spans="1:6" x14ac:dyDescent="0.35">
      <c r="A185">
        <v>5510</v>
      </c>
      <c r="B185" s="1">
        <f>DATE(2039,2,1) + TIME(0,0,0)</f>
        <v>50802</v>
      </c>
      <c r="C185">
        <v>328543.6875</v>
      </c>
      <c r="D185">
        <v>140614.95311999999</v>
      </c>
      <c r="E185">
        <v>31289570</v>
      </c>
      <c r="F185">
        <v>570591.375</v>
      </c>
    </row>
    <row r="186" spans="1:6" x14ac:dyDescent="0.35">
      <c r="A186">
        <v>5538</v>
      </c>
      <c r="B186" s="1">
        <f>DATE(2039,3,1) + TIME(0,0,0)</f>
        <v>50830</v>
      </c>
      <c r="C186">
        <v>293687.5625</v>
      </c>
      <c r="D186">
        <v>130063.46094</v>
      </c>
      <c r="E186">
        <v>27962948</v>
      </c>
      <c r="F186">
        <v>514589.65625</v>
      </c>
    </row>
    <row r="187" spans="1:6" x14ac:dyDescent="0.35">
      <c r="A187">
        <v>5569</v>
      </c>
      <c r="B187" s="1">
        <f>DATE(2039,4,1) + TIME(0,0,0)</f>
        <v>50861</v>
      </c>
      <c r="C187">
        <v>321272.0625</v>
      </c>
      <c r="D187">
        <v>147940.875</v>
      </c>
      <c r="E187">
        <v>30586040</v>
      </c>
      <c r="F187">
        <v>568745.25</v>
      </c>
    </row>
    <row r="188" spans="1:6" x14ac:dyDescent="0.35">
      <c r="A188">
        <v>5599</v>
      </c>
      <c r="B188" s="1">
        <f>DATE(2039,5,1) + TIME(0,0,0)</f>
        <v>50891</v>
      </c>
      <c r="C188">
        <v>306931.59375</v>
      </c>
      <c r="D188">
        <v>147398.125</v>
      </c>
      <c r="E188">
        <v>29220070</v>
      </c>
      <c r="F188">
        <v>549498.375</v>
      </c>
    </row>
    <row r="189" spans="1:6" x14ac:dyDescent="0.35">
      <c r="A189">
        <v>5630</v>
      </c>
      <c r="B189" s="1">
        <f>DATE(2039,6,1) + TIME(0,0,0)</f>
        <v>50922</v>
      </c>
      <c r="C189">
        <v>312830.875</v>
      </c>
      <c r="D189">
        <v>156664.75</v>
      </c>
      <c r="E189">
        <v>29778140</v>
      </c>
      <c r="F189">
        <v>566842.75</v>
      </c>
    </row>
    <row r="190" spans="1:6" x14ac:dyDescent="0.35">
      <c r="A190">
        <v>5660</v>
      </c>
      <c r="B190" s="1">
        <f>DATE(2039,7,1) + TIME(0,0,0)</f>
        <v>50952</v>
      </c>
      <c r="C190">
        <v>298987.03125</v>
      </c>
      <c r="D190">
        <v>155303.9375</v>
      </c>
      <c r="E190">
        <v>28456010</v>
      </c>
      <c r="F190">
        <v>547644</v>
      </c>
    </row>
    <row r="191" spans="1:6" x14ac:dyDescent="0.35">
      <c r="A191">
        <v>5691</v>
      </c>
      <c r="B191" s="1">
        <f>DATE(2039,8,1) + TIME(0,0,0)</f>
        <v>50983</v>
      </c>
      <c r="C191">
        <v>305298</v>
      </c>
      <c r="D191">
        <v>164119.21875</v>
      </c>
      <c r="E191">
        <v>29050900</v>
      </c>
      <c r="F191">
        <v>564904.4375</v>
      </c>
    </row>
    <row r="192" spans="1:6" x14ac:dyDescent="0.35">
      <c r="A192">
        <v>5722</v>
      </c>
      <c r="B192" s="1">
        <f>DATE(2039,9,1) + TIME(0,0,0)</f>
        <v>51014</v>
      </c>
      <c r="C192">
        <v>301650.4375</v>
      </c>
      <c r="D192">
        <v>167570.01561999999</v>
      </c>
      <c r="E192">
        <v>28703668</v>
      </c>
      <c r="F192">
        <v>563897.8125</v>
      </c>
    </row>
    <row r="193" spans="1:6" x14ac:dyDescent="0.35">
      <c r="A193">
        <v>5752</v>
      </c>
      <c r="B193" s="1">
        <f>DATE(2039,10,1) + TIME(0,0,0)</f>
        <v>51044</v>
      </c>
      <c r="C193">
        <v>288647.5</v>
      </c>
      <c r="D193">
        <v>165410.73438000001</v>
      </c>
      <c r="E193">
        <v>27466860</v>
      </c>
      <c r="F193">
        <v>544765.125</v>
      </c>
    </row>
    <row r="194" spans="1:6" x14ac:dyDescent="0.35">
      <c r="A194">
        <v>5783</v>
      </c>
      <c r="B194" s="1">
        <f>DATE(2039,11,1) + TIME(0,0,0)</f>
        <v>51075</v>
      </c>
      <c r="C194">
        <v>294752.21875</v>
      </c>
      <c r="D194">
        <v>174496.35938000001</v>
      </c>
      <c r="E194">
        <v>28044884</v>
      </c>
      <c r="F194">
        <v>559176</v>
      </c>
    </row>
    <row r="195" spans="1:6" x14ac:dyDescent="0.35">
      <c r="A195">
        <v>5813</v>
      </c>
      <c r="B195" s="1">
        <f>DATE(2039,12,1) + TIME(0,0,0)</f>
        <v>51105</v>
      </c>
      <c r="C195">
        <v>282103.0625</v>
      </c>
      <c r="D195">
        <v>171879.92188000001</v>
      </c>
      <c r="E195">
        <v>26845202</v>
      </c>
      <c r="F195">
        <v>538964.75</v>
      </c>
    </row>
    <row r="196" spans="1:6" x14ac:dyDescent="0.35">
      <c r="A196">
        <v>5844</v>
      </c>
      <c r="B196" s="1">
        <f>DATE(2040,1,1) + TIME(0,0,0)</f>
        <v>51136</v>
      </c>
      <c r="C196">
        <v>288167.09375</v>
      </c>
      <c r="D196">
        <v>181024.5625</v>
      </c>
      <c r="E196">
        <v>27419972</v>
      </c>
      <c r="F196">
        <v>554715.25</v>
      </c>
    </row>
    <row r="197" spans="1:6" x14ac:dyDescent="0.35">
      <c r="A197">
        <v>5875</v>
      </c>
      <c r="B197" s="1">
        <f>DATE(2040,2,1) + TIME(0,0,0)</f>
        <v>51167</v>
      </c>
      <c r="C197">
        <v>285155.625</v>
      </c>
      <c r="D197">
        <v>183928.35938000001</v>
      </c>
      <c r="E197">
        <v>27131342</v>
      </c>
      <c r="F197">
        <v>552628.5625</v>
      </c>
    </row>
    <row r="198" spans="1:6" x14ac:dyDescent="0.35">
      <c r="A198">
        <v>5904</v>
      </c>
      <c r="B198" s="1">
        <f>DATE(2040,3,1) + TIME(0,0,0)</f>
        <v>51196</v>
      </c>
      <c r="C198">
        <v>263901.375</v>
      </c>
      <c r="D198">
        <v>175052.1875</v>
      </c>
      <c r="E198">
        <v>25108048</v>
      </c>
      <c r="F198">
        <v>515252.40625</v>
      </c>
    </row>
    <row r="199" spans="1:6" x14ac:dyDescent="0.35">
      <c r="A199">
        <v>5935</v>
      </c>
      <c r="B199" s="1">
        <f>DATE(2040,4,1) + TIME(0,0,0)</f>
        <v>51227</v>
      </c>
      <c r="C199">
        <v>279269.4375</v>
      </c>
      <c r="D199">
        <v>189740.39061999999</v>
      </c>
      <c r="E199">
        <v>26565714</v>
      </c>
      <c r="F199">
        <v>548901.5</v>
      </c>
    </row>
    <row r="200" spans="1:6" x14ac:dyDescent="0.35">
      <c r="A200">
        <v>5965</v>
      </c>
      <c r="B200" s="1">
        <f>DATE(2040,5,1) + TIME(0,0,0)</f>
        <v>51257</v>
      </c>
      <c r="C200">
        <v>267325.09375</v>
      </c>
      <c r="D200">
        <v>186582.03125</v>
      </c>
      <c r="E200">
        <v>25420568</v>
      </c>
      <c r="F200">
        <v>529539.0625</v>
      </c>
    </row>
    <row r="201" spans="1:6" x14ac:dyDescent="0.35">
      <c r="A201">
        <v>5996</v>
      </c>
      <c r="B201" s="1">
        <f>DATE(2040,6,1) + TIME(0,0,0)</f>
        <v>51288</v>
      </c>
      <c r="C201">
        <v>273072.9375</v>
      </c>
      <c r="D201">
        <v>195493.40625</v>
      </c>
      <c r="E201">
        <v>25954382</v>
      </c>
      <c r="F201">
        <v>546096.625</v>
      </c>
    </row>
    <row r="202" spans="1:6" x14ac:dyDescent="0.35">
      <c r="A202">
        <v>6026</v>
      </c>
      <c r="B202" s="1">
        <f>DATE(2040,7,1) + TIME(0,0,0)</f>
        <v>51318</v>
      </c>
      <c r="C202">
        <v>261213.71875</v>
      </c>
      <c r="D202">
        <v>192072.73438000001</v>
      </c>
      <c r="E202">
        <v>24825174</v>
      </c>
      <c r="F202">
        <v>526346.875</v>
      </c>
    </row>
    <row r="203" spans="1:6" x14ac:dyDescent="0.35">
      <c r="A203">
        <v>6057</v>
      </c>
      <c r="B203" s="1">
        <f>DATE(2040,8,1) + TIME(0,0,0)</f>
        <v>51349</v>
      </c>
      <c r="C203">
        <v>267861.59375</v>
      </c>
      <c r="D203">
        <v>200928.75</v>
      </c>
      <c r="E203">
        <v>25456240</v>
      </c>
      <c r="F203">
        <v>542378.5625</v>
      </c>
    </row>
    <row r="204" spans="1:6" x14ac:dyDescent="0.35">
      <c r="A204">
        <v>6088</v>
      </c>
      <c r="B204" s="1">
        <f>DATE(2040,9,1) + TIME(0,0,0)</f>
        <v>51380</v>
      </c>
      <c r="C204">
        <v>265455.21875</v>
      </c>
      <c r="D204">
        <v>203375.4375</v>
      </c>
      <c r="E204">
        <v>25225730</v>
      </c>
      <c r="F204">
        <v>540985.1875</v>
      </c>
    </row>
    <row r="205" spans="1:6" x14ac:dyDescent="0.35">
      <c r="A205">
        <v>6118</v>
      </c>
      <c r="B205" s="1">
        <f>DATE(2040,10,1) + TIME(0,0,0)</f>
        <v>51410</v>
      </c>
      <c r="C205">
        <v>253840.9375</v>
      </c>
      <c r="D205">
        <v>199703.85938000001</v>
      </c>
      <c r="E205">
        <v>24132544</v>
      </c>
      <c r="F205">
        <v>522309.90625</v>
      </c>
    </row>
    <row r="206" spans="1:6" x14ac:dyDescent="0.35">
      <c r="A206">
        <v>6149</v>
      </c>
      <c r="B206" s="1">
        <f>DATE(2040,11,1) + TIME(0,0,0)</f>
        <v>51441</v>
      </c>
      <c r="C206">
        <v>259699.04688000001</v>
      </c>
      <c r="D206">
        <v>209137.90625</v>
      </c>
      <c r="E206">
        <v>24698338</v>
      </c>
      <c r="F206">
        <v>538495.625</v>
      </c>
    </row>
    <row r="207" spans="1:6" x14ac:dyDescent="0.35">
      <c r="A207">
        <v>6179</v>
      </c>
      <c r="B207" s="1">
        <f>DATE(2040,12,1) + TIME(0,0,0)</f>
        <v>51471</v>
      </c>
      <c r="C207">
        <v>248844.20311999999</v>
      </c>
      <c r="D207">
        <v>204971.21875</v>
      </c>
      <c r="E207">
        <v>23670228</v>
      </c>
      <c r="F207">
        <v>520045.53125</v>
      </c>
    </row>
    <row r="208" spans="1:6" x14ac:dyDescent="0.35">
      <c r="A208">
        <v>6210</v>
      </c>
      <c r="B208" s="1">
        <f>DATE(2041,1,1) + TIME(0,0,0)</f>
        <v>51502</v>
      </c>
      <c r="C208">
        <v>254567.21875</v>
      </c>
      <c r="D208">
        <v>214198.1875</v>
      </c>
      <c r="E208">
        <v>24220102</v>
      </c>
      <c r="F208">
        <v>536281.375</v>
      </c>
    </row>
    <row r="209" spans="1:6" x14ac:dyDescent="0.35">
      <c r="A209">
        <v>6241</v>
      </c>
      <c r="B209" s="1">
        <f>DATE(2041,2,1) + TIME(0,0,0)</f>
        <v>51533</v>
      </c>
      <c r="C209">
        <v>252227.82811999999</v>
      </c>
      <c r="D209">
        <v>216578.6875</v>
      </c>
      <c r="E209">
        <v>24001544</v>
      </c>
      <c r="F209">
        <v>535237.3125</v>
      </c>
    </row>
    <row r="210" spans="1:6" x14ac:dyDescent="0.35">
      <c r="A210">
        <v>6269</v>
      </c>
      <c r="B210" s="1">
        <f>DATE(2041,3,1) + TIME(0,0,0)</f>
        <v>51561</v>
      </c>
      <c r="C210">
        <v>225826.10938000001</v>
      </c>
      <c r="D210">
        <v>197634.75</v>
      </c>
      <c r="E210">
        <v>21493284</v>
      </c>
      <c r="F210">
        <v>482634.5</v>
      </c>
    </row>
    <row r="211" spans="1:6" x14ac:dyDescent="0.35">
      <c r="A211">
        <v>6300</v>
      </c>
      <c r="B211" s="1">
        <f>DATE(2041,4,1) + TIME(0,0,0)</f>
        <v>51592</v>
      </c>
      <c r="C211">
        <v>247755.95311999999</v>
      </c>
      <c r="D211">
        <v>220975.10938000001</v>
      </c>
      <c r="E211">
        <v>23584522</v>
      </c>
      <c r="F211">
        <v>533381.75</v>
      </c>
    </row>
    <row r="212" spans="1:6" x14ac:dyDescent="0.35">
      <c r="A212">
        <v>6330</v>
      </c>
      <c r="B212" s="1">
        <f>DATE(2041,5,1) + TIME(0,0,0)</f>
        <v>51622</v>
      </c>
      <c r="C212">
        <v>237719.40625</v>
      </c>
      <c r="D212">
        <v>215975.73438000001</v>
      </c>
      <c r="E212">
        <v>22635570</v>
      </c>
      <c r="F212">
        <v>515328.53125</v>
      </c>
    </row>
    <row r="213" spans="1:6" x14ac:dyDescent="0.35">
      <c r="A213">
        <v>6361</v>
      </c>
      <c r="B213" s="1">
        <f>DATE(2041,6,1) + TIME(0,0,0)</f>
        <v>51653</v>
      </c>
      <c r="C213">
        <v>243479.54688000001</v>
      </c>
      <c r="D213">
        <v>225384.03125</v>
      </c>
      <c r="E213">
        <v>23187298</v>
      </c>
      <c r="F213">
        <v>531633.4375</v>
      </c>
    </row>
    <row r="214" spans="1:6" x14ac:dyDescent="0.35">
      <c r="A214">
        <v>6391</v>
      </c>
      <c r="B214" s="1">
        <f>DATE(2041,7,1) + TIME(0,0,0)</f>
        <v>51683</v>
      </c>
      <c r="C214">
        <v>233532.59375</v>
      </c>
      <c r="D214">
        <v>220108.48438000001</v>
      </c>
      <c r="E214">
        <v>22244228</v>
      </c>
      <c r="F214">
        <v>513697.125</v>
      </c>
    </row>
    <row r="215" spans="1:6" x14ac:dyDescent="0.35">
      <c r="A215">
        <v>6422</v>
      </c>
      <c r="B215" s="1">
        <f>DATE(2041,8,1) + TIME(0,0,0)</f>
        <v>51714</v>
      </c>
      <c r="C215">
        <v>239275.90625</v>
      </c>
      <c r="D215">
        <v>229494.57811999999</v>
      </c>
      <c r="E215">
        <v>22795634</v>
      </c>
      <c r="F215">
        <v>530008.75</v>
      </c>
    </row>
    <row r="216" spans="1:6" x14ac:dyDescent="0.35">
      <c r="A216">
        <v>6453</v>
      </c>
      <c r="B216" s="1">
        <f>DATE(2041,9,1) + TIME(0,0,0)</f>
        <v>51745</v>
      </c>
      <c r="C216">
        <v>237270.09375</v>
      </c>
      <c r="D216">
        <v>231511.5625</v>
      </c>
      <c r="E216">
        <v>22609380</v>
      </c>
      <c r="F216">
        <v>529230.25</v>
      </c>
    </row>
    <row r="217" spans="1:6" x14ac:dyDescent="0.35">
      <c r="A217">
        <v>6483</v>
      </c>
      <c r="B217" s="1">
        <f>DATE(2041,10,1) + TIME(0,0,0)</f>
        <v>51775</v>
      </c>
      <c r="C217">
        <v>227718.21875</v>
      </c>
      <c r="D217">
        <v>225923.01561999999</v>
      </c>
      <c r="E217">
        <v>21701706</v>
      </c>
      <c r="F217">
        <v>511459.5</v>
      </c>
    </row>
    <row r="218" spans="1:6" x14ac:dyDescent="0.35">
      <c r="A218">
        <v>6514</v>
      </c>
      <c r="B218" s="1">
        <f>DATE(2041,11,1) + TIME(0,0,0)</f>
        <v>51806</v>
      </c>
      <c r="C218">
        <v>233401.65625</v>
      </c>
      <c r="D218">
        <v>235369.26561999999</v>
      </c>
      <c r="E218">
        <v>22246920</v>
      </c>
      <c r="F218">
        <v>527780.5625</v>
      </c>
    </row>
    <row r="219" spans="1:6" x14ac:dyDescent="0.35">
      <c r="A219">
        <v>6544</v>
      </c>
      <c r="B219" s="1">
        <f>DATE(2041,12,1) + TIME(0,0,0)</f>
        <v>51836</v>
      </c>
      <c r="C219">
        <v>224030.45311999999</v>
      </c>
      <c r="D219">
        <v>229571.35938000001</v>
      </c>
      <c r="E219">
        <v>21355690</v>
      </c>
      <c r="F219">
        <v>510098.25</v>
      </c>
    </row>
    <row r="220" spans="1:6" x14ac:dyDescent="0.35">
      <c r="A220">
        <v>6575</v>
      </c>
      <c r="B220" s="1">
        <f>DATE(2042,1,1) + TIME(0,0,0)</f>
        <v>51867</v>
      </c>
      <c r="C220">
        <v>229630.625</v>
      </c>
      <c r="D220">
        <v>239095.78125</v>
      </c>
      <c r="E220">
        <v>21893320</v>
      </c>
      <c r="F220">
        <v>526416.0625</v>
      </c>
    </row>
    <row r="221" spans="1:6" x14ac:dyDescent="0.35">
      <c r="A221">
        <v>6606</v>
      </c>
      <c r="B221" s="1">
        <f>DATE(2042,2,1) + TIME(0,0,0)</f>
        <v>51898</v>
      </c>
      <c r="C221">
        <v>227735.03125</v>
      </c>
      <c r="D221">
        <v>240985.40625</v>
      </c>
      <c r="E221">
        <v>21713272</v>
      </c>
      <c r="F221">
        <v>525756.6875</v>
      </c>
    </row>
    <row r="222" spans="1:6" x14ac:dyDescent="0.35">
      <c r="A222">
        <v>6634</v>
      </c>
      <c r="B222" s="1">
        <f>DATE(2042,3,1) + TIME(0,0,0)</f>
        <v>51926</v>
      </c>
      <c r="C222">
        <v>204062.375</v>
      </c>
      <c r="D222">
        <v>219189.53125</v>
      </c>
      <c r="E222">
        <v>19456842</v>
      </c>
      <c r="F222">
        <v>474357.03125</v>
      </c>
    </row>
    <row r="223" spans="1:6" x14ac:dyDescent="0.35">
      <c r="A223">
        <v>6665</v>
      </c>
      <c r="B223" s="1">
        <f>DATE(2042,4,1) + TIME(0,0,0)</f>
        <v>51957</v>
      </c>
      <c r="C223">
        <v>224111.89061999999</v>
      </c>
      <c r="D223">
        <v>244467.04688000001</v>
      </c>
      <c r="E223">
        <v>21369404</v>
      </c>
      <c r="F223">
        <v>524539.6875</v>
      </c>
    </row>
    <row r="224" spans="1:6" x14ac:dyDescent="0.35">
      <c r="A224">
        <v>6695</v>
      </c>
      <c r="B224" s="1">
        <f>DATE(2042,5,1) + TIME(0,0,0)</f>
        <v>51987</v>
      </c>
      <c r="C224">
        <v>215102.07811999999</v>
      </c>
      <c r="D224">
        <v>238397.57811999999</v>
      </c>
      <c r="E224">
        <v>20509846</v>
      </c>
      <c r="F224">
        <v>507044.03125</v>
      </c>
    </row>
    <row r="225" spans="1:6" x14ac:dyDescent="0.35">
      <c r="A225">
        <v>6726</v>
      </c>
      <c r="B225" s="1">
        <f>DATE(2042,6,1) + TIME(0,0,0)</f>
        <v>52018</v>
      </c>
      <c r="C225">
        <v>219974.26561999999</v>
      </c>
      <c r="D225">
        <v>248637.48438000001</v>
      </c>
      <c r="E225">
        <v>20964530</v>
      </c>
      <c r="F225">
        <v>523366.40625</v>
      </c>
    </row>
    <row r="226" spans="1:6" x14ac:dyDescent="0.35">
      <c r="A226">
        <v>6756</v>
      </c>
      <c r="B226" s="1">
        <f>DATE(2042,7,1) + TIME(0,0,0)</f>
        <v>52048</v>
      </c>
      <c r="C226">
        <v>210182.5</v>
      </c>
      <c r="D226">
        <v>243324.28125</v>
      </c>
      <c r="E226">
        <v>20009644</v>
      </c>
      <c r="F226">
        <v>506022.53125</v>
      </c>
    </row>
    <row r="227" spans="1:6" x14ac:dyDescent="0.35">
      <c r="A227">
        <v>6787</v>
      </c>
      <c r="B227" s="1">
        <f>DATE(2042,8,1) + TIME(0,0,0)</f>
        <v>52079</v>
      </c>
      <c r="C227">
        <v>214226.0625</v>
      </c>
      <c r="D227">
        <v>254395.20311999999</v>
      </c>
      <c r="E227">
        <v>20373058</v>
      </c>
      <c r="F227">
        <v>522452.40625</v>
      </c>
    </row>
    <row r="228" spans="1:6" x14ac:dyDescent="0.35">
      <c r="A228">
        <v>6818</v>
      </c>
      <c r="B228" s="1">
        <f>DATE(2042,9,1) + TIME(0,0,0)</f>
        <v>52110</v>
      </c>
      <c r="C228">
        <v>211272.875</v>
      </c>
      <c r="D228">
        <v>257358.85938000001</v>
      </c>
      <c r="E228">
        <v>20064746</v>
      </c>
      <c r="F228">
        <v>522116.71875</v>
      </c>
    </row>
    <row r="229" spans="1:6" x14ac:dyDescent="0.35">
      <c r="A229">
        <v>6848</v>
      </c>
      <c r="B229" s="1">
        <f>DATE(2042,10,1) + TIME(0,0,0)</f>
        <v>52140</v>
      </c>
      <c r="C229">
        <v>202083.0625</v>
      </c>
      <c r="D229">
        <v>251436.67188000001</v>
      </c>
      <c r="E229">
        <v>19176924</v>
      </c>
      <c r="F229">
        <v>505003.53125</v>
      </c>
    </row>
    <row r="230" spans="1:6" x14ac:dyDescent="0.35">
      <c r="A230">
        <v>6879</v>
      </c>
      <c r="B230" s="1">
        <f>DATE(2042,11,1) + TIME(0,0,0)</f>
        <v>52171</v>
      </c>
      <c r="C230">
        <v>206313.07811999999</v>
      </c>
      <c r="D230">
        <v>262324.5625</v>
      </c>
      <c r="E230">
        <v>19564740</v>
      </c>
      <c r="F230">
        <v>521568.34375</v>
      </c>
    </row>
    <row r="231" spans="1:6" x14ac:dyDescent="0.35">
      <c r="A231">
        <v>6909</v>
      </c>
      <c r="B231" s="1">
        <f>DATE(2042,12,1) + TIME(0,0,0)</f>
        <v>52201</v>
      </c>
      <c r="C231">
        <v>197384.78125</v>
      </c>
      <c r="D231">
        <v>256151.23438000001</v>
      </c>
      <c r="E231">
        <v>18706968</v>
      </c>
      <c r="F231">
        <v>504523</v>
      </c>
    </row>
    <row r="232" spans="1:6" x14ac:dyDescent="0.35">
      <c r="A232">
        <v>6940</v>
      </c>
      <c r="B232" s="1">
        <f>DATE(2043,1,1) + TIME(0,0,0)</f>
        <v>52232</v>
      </c>
      <c r="C232">
        <v>201725.78125</v>
      </c>
      <c r="D232">
        <v>266930.65625</v>
      </c>
      <c r="E232">
        <v>19109918</v>
      </c>
      <c r="F232">
        <v>521105.375</v>
      </c>
    </row>
    <row r="233" spans="1:6" x14ac:dyDescent="0.35">
      <c r="A233">
        <v>6971</v>
      </c>
      <c r="B233" s="1">
        <f>DATE(2043,2,1) + TIME(0,0,0)</f>
        <v>52263</v>
      </c>
      <c r="C233">
        <v>199606.96875</v>
      </c>
      <c r="D233">
        <v>269065.75</v>
      </c>
      <c r="E233">
        <v>18902172</v>
      </c>
      <c r="F233">
        <v>520864</v>
      </c>
    </row>
    <row r="234" spans="1:6" x14ac:dyDescent="0.35">
      <c r="A234">
        <v>6999</v>
      </c>
      <c r="B234" s="1">
        <f>DATE(2043,3,1) + TIME(0,0,0)</f>
        <v>52291</v>
      </c>
      <c r="C234">
        <v>178555.96875</v>
      </c>
      <c r="D234">
        <v>244756.84375</v>
      </c>
      <c r="E234">
        <v>16903332</v>
      </c>
      <c r="F234">
        <v>470248.46875</v>
      </c>
    </row>
    <row r="235" spans="1:6" x14ac:dyDescent="0.35">
      <c r="A235">
        <v>7030</v>
      </c>
      <c r="B235" s="1">
        <f>DATE(2043,4,1) + TIME(0,0,0)</f>
        <v>52322</v>
      </c>
      <c r="C235">
        <v>195794.53125</v>
      </c>
      <c r="D235">
        <v>272864.90625</v>
      </c>
      <c r="E235">
        <v>18530120</v>
      </c>
      <c r="F235">
        <v>520330.84375</v>
      </c>
    </row>
    <row r="236" spans="1:6" x14ac:dyDescent="0.35">
      <c r="A236">
        <v>7060</v>
      </c>
      <c r="B236" s="1">
        <f>DATE(2043,5,1) + TIME(0,0,0)</f>
        <v>52352</v>
      </c>
      <c r="C236">
        <v>187718.51561999999</v>
      </c>
      <c r="D236">
        <v>265834.125</v>
      </c>
      <c r="E236">
        <v>17761120</v>
      </c>
      <c r="F236">
        <v>503245.4375</v>
      </c>
    </row>
    <row r="237" spans="1:6" x14ac:dyDescent="0.35">
      <c r="A237">
        <v>7091</v>
      </c>
      <c r="B237" s="1">
        <f>DATE(2043,6,1) + TIME(0,0,0)</f>
        <v>52383</v>
      </c>
      <c r="C237">
        <v>192197.39061999999</v>
      </c>
      <c r="D237">
        <v>276488</v>
      </c>
      <c r="E237">
        <v>18180370</v>
      </c>
      <c r="F237">
        <v>519671.03125</v>
      </c>
    </row>
    <row r="238" spans="1:6" x14ac:dyDescent="0.35">
      <c r="A238">
        <v>7121</v>
      </c>
      <c r="B238" s="1">
        <f>DATE(2043,7,1) + TIME(0,0,0)</f>
        <v>52413</v>
      </c>
      <c r="C238">
        <v>184328.21875</v>
      </c>
      <c r="D238">
        <v>269248.3125</v>
      </c>
      <c r="E238">
        <v>17431544</v>
      </c>
      <c r="F238">
        <v>502555.9375</v>
      </c>
    </row>
    <row r="239" spans="1:6" x14ac:dyDescent="0.35">
      <c r="A239">
        <v>7152</v>
      </c>
      <c r="B239" s="1">
        <f>DATE(2043,8,1) + TIME(0,0,0)</f>
        <v>52444</v>
      </c>
      <c r="C239">
        <v>188765.5</v>
      </c>
      <c r="D239">
        <v>279913.21875</v>
      </c>
      <c r="E239">
        <v>17846458</v>
      </c>
      <c r="F239">
        <v>518895.09375</v>
      </c>
    </row>
    <row r="240" spans="1:6" x14ac:dyDescent="0.35">
      <c r="A240">
        <v>7183</v>
      </c>
      <c r="B240" s="1">
        <f>DATE(2043,9,1) + TIME(0,0,0)</f>
        <v>52475</v>
      </c>
      <c r="C240">
        <v>187096.26561999999</v>
      </c>
      <c r="D240">
        <v>281599.4375</v>
      </c>
      <c r="E240">
        <v>17683720</v>
      </c>
      <c r="F240">
        <v>518469.34375</v>
      </c>
    </row>
    <row r="241" spans="1:6" x14ac:dyDescent="0.35">
      <c r="A241">
        <v>7213</v>
      </c>
      <c r="B241" s="1">
        <f>DATE(2043,10,1) + TIME(0,0,0)</f>
        <v>52505</v>
      </c>
      <c r="C241">
        <v>176798.15625</v>
      </c>
      <c r="D241">
        <v>273118.65625</v>
      </c>
      <c r="E241">
        <v>16672529</v>
      </c>
      <c r="F241">
        <v>501208.28125</v>
      </c>
    </row>
    <row r="242" spans="1:6" x14ac:dyDescent="0.35">
      <c r="A242">
        <v>7244</v>
      </c>
      <c r="B242" s="1">
        <f>DATE(2043,11,1) + TIME(0,0,0)</f>
        <v>52536</v>
      </c>
      <c r="C242">
        <v>179049.25</v>
      </c>
      <c r="D242">
        <v>282204.65625</v>
      </c>
      <c r="E242">
        <v>16857902</v>
      </c>
      <c r="F242">
        <v>517038.4375</v>
      </c>
    </row>
    <row r="243" spans="1:6" x14ac:dyDescent="0.35">
      <c r="A243">
        <v>7274</v>
      </c>
      <c r="B243" s="1">
        <f>DATE(2043,12,1) + TIME(0,0,0)</f>
        <v>52566</v>
      </c>
      <c r="C243">
        <v>169969.0625</v>
      </c>
      <c r="D243">
        <v>273102.15625</v>
      </c>
      <c r="E243">
        <v>15978438</v>
      </c>
      <c r="F243">
        <v>499263.71875</v>
      </c>
    </row>
    <row r="244" spans="1:6" x14ac:dyDescent="0.35">
      <c r="A244">
        <v>7305</v>
      </c>
      <c r="B244" s="1">
        <f>DATE(2044,1,1) + TIME(0,0,0)</f>
        <v>52597</v>
      </c>
      <c r="C244">
        <v>172364.82811999999</v>
      </c>
      <c r="D244">
        <v>282202</v>
      </c>
      <c r="E244">
        <v>16179170</v>
      </c>
      <c r="F244">
        <v>514479.84375</v>
      </c>
    </row>
    <row r="245" spans="1:6" x14ac:dyDescent="0.35">
      <c r="A245">
        <v>7336</v>
      </c>
      <c r="B245" s="1">
        <f>DATE(2044,2,1) + TIME(0,0,0)</f>
        <v>52628</v>
      </c>
      <c r="C245">
        <v>169242.14061999999</v>
      </c>
      <c r="D245">
        <v>282224.4375</v>
      </c>
      <c r="E245">
        <v>15862409</v>
      </c>
      <c r="F245">
        <v>512844.1875</v>
      </c>
    </row>
    <row r="246" spans="1:6" x14ac:dyDescent="0.35">
      <c r="A246">
        <v>7365</v>
      </c>
      <c r="B246" s="1">
        <f>DATE(2044,3,1) + TIME(0,0,0)</f>
        <v>52657</v>
      </c>
      <c r="C246">
        <v>155566.51561999999</v>
      </c>
      <c r="D246">
        <v>263982.53125</v>
      </c>
      <c r="E246">
        <v>14558980</v>
      </c>
      <c r="F246">
        <v>478184.9375</v>
      </c>
    </row>
    <row r="247" spans="1:6" x14ac:dyDescent="0.35">
      <c r="A247">
        <v>7396</v>
      </c>
      <c r="B247" s="1">
        <f>DATE(2044,4,1) + TIME(0,0,0)</f>
        <v>52688</v>
      </c>
      <c r="C247">
        <v>163489.48438000001</v>
      </c>
      <c r="D247">
        <v>282202.78125</v>
      </c>
      <c r="E247">
        <v>15278753</v>
      </c>
      <c r="F247">
        <v>509212.75</v>
      </c>
    </row>
    <row r="248" spans="1:6" x14ac:dyDescent="0.35">
      <c r="A248">
        <v>7426</v>
      </c>
      <c r="B248" s="1">
        <f>DATE(2044,5,1) + TIME(0,0,0)</f>
        <v>52718</v>
      </c>
      <c r="C248">
        <v>155613.3125</v>
      </c>
      <c r="D248">
        <v>273114.4375</v>
      </c>
      <c r="E248">
        <v>14521815</v>
      </c>
      <c r="F248">
        <v>490857.71875</v>
      </c>
    </row>
    <row r="249" spans="1:6" x14ac:dyDescent="0.35">
      <c r="A249">
        <v>7457</v>
      </c>
      <c r="B249" s="1">
        <f>DATE(2044,6,1) + TIME(0,0,0)</f>
        <v>52749</v>
      </c>
      <c r="C249">
        <v>158028.125</v>
      </c>
      <c r="D249">
        <v>282127.34375</v>
      </c>
      <c r="E249">
        <v>14730785</v>
      </c>
      <c r="F249">
        <v>505083.09375</v>
      </c>
    </row>
    <row r="250" spans="1:6" x14ac:dyDescent="0.35">
      <c r="A250">
        <v>7487</v>
      </c>
      <c r="B250" s="1">
        <f>DATE(2044,7,1) + TIME(0,0,0)</f>
        <v>52779</v>
      </c>
      <c r="C250">
        <v>150794.01561999999</v>
      </c>
      <c r="D250">
        <v>272842.28125</v>
      </c>
      <c r="E250">
        <v>14052282</v>
      </c>
      <c r="F250">
        <v>486796.09375</v>
      </c>
    </row>
    <row r="251" spans="1:6" x14ac:dyDescent="0.35">
      <c r="A251">
        <v>7518</v>
      </c>
      <c r="B251" s="1">
        <f>DATE(2044,8,1) + TIME(0,0,0)</f>
        <v>52810</v>
      </c>
      <c r="C251">
        <v>154119.01561999999</v>
      </c>
      <c r="D251">
        <v>281972.46875</v>
      </c>
      <c r="E251">
        <v>14361247</v>
      </c>
      <c r="F251">
        <v>500973.40625</v>
      </c>
    </row>
    <row r="252" spans="1:6" x14ac:dyDescent="0.35">
      <c r="A252">
        <v>7549</v>
      </c>
      <c r="B252" s="1">
        <f>DATE(2044,9,1) + TIME(0,0,0)</f>
        <v>52841</v>
      </c>
      <c r="C252">
        <v>151914.57811999999</v>
      </c>
      <c r="D252">
        <v>281562.84375</v>
      </c>
      <c r="E252">
        <v>14156524</v>
      </c>
      <c r="F252">
        <v>499490.59375</v>
      </c>
    </row>
    <row r="253" spans="1:6" x14ac:dyDescent="0.35">
      <c r="A253">
        <v>7579</v>
      </c>
      <c r="B253" s="1">
        <f>DATE(2044,10,1) + TIME(0,0,0)</f>
        <v>52871</v>
      </c>
      <c r="C253">
        <v>144781.95311999999</v>
      </c>
      <c r="D253">
        <v>272558.59375</v>
      </c>
      <c r="E253">
        <v>13499004</v>
      </c>
      <c r="F253">
        <v>481083.03125</v>
      </c>
    </row>
    <row r="254" spans="1:6" x14ac:dyDescent="0.35">
      <c r="A254">
        <v>7610</v>
      </c>
      <c r="B254" s="1">
        <f>DATE(2044,11,1) + TIME(0,0,0)</f>
        <v>52902</v>
      </c>
      <c r="C254">
        <v>147750.35938000001</v>
      </c>
      <c r="D254">
        <v>281471.9375</v>
      </c>
      <c r="E254">
        <v>13777901</v>
      </c>
      <c r="F254">
        <v>495745.15625</v>
      </c>
    </row>
    <row r="255" spans="1:6" x14ac:dyDescent="0.35">
      <c r="A255">
        <v>7640</v>
      </c>
      <c r="B255" s="1">
        <f>DATE(2044,12,1) + TIME(0,0,0)</f>
        <v>52932</v>
      </c>
      <c r="C255">
        <v>141184.20311999999</v>
      </c>
      <c r="D255">
        <v>272531.1875</v>
      </c>
      <c r="E255">
        <v>13170512</v>
      </c>
      <c r="F255">
        <v>477657.46875</v>
      </c>
    </row>
    <row r="256" spans="1:6" x14ac:dyDescent="0.35">
      <c r="A256">
        <v>7671</v>
      </c>
      <c r="B256" s="1">
        <f>DATE(2045,1,1) + TIME(0,0,0)</f>
        <v>52963</v>
      </c>
      <c r="C256">
        <v>144387.70311999999</v>
      </c>
      <c r="D256">
        <v>281750.34375</v>
      </c>
      <c r="E256">
        <v>13473631</v>
      </c>
      <c r="F256">
        <v>491922.09375</v>
      </c>
    </row>
    <row r="257" spans="1:6" x14ac:dyDescent="0.35">
      <c r="A257">
        <v>7702</v>
      </c>
      <c r="B257" s="1">
        <f>DATE(2045,2,1) + TIME(0,0,0)</f>
        <v>52994</v>
      </c>
      <c r="C257">
        <v>142724.60938000001</v>
      </c>
      <c r="D257">
        <v>281771.71875</v>
      </c>
      <c r="E257">
        <v>13324706</v>
      </c>
      <c r="F257">
        <v>490350.5</v>
      </c>
    </row>
    <row r="258" spans="1:6" x14ac:dyDescent="0.35">
      <c r="A258">
        <v>7730</v>
      </c>
      <c r="B258" s="1">
        <f>DATE(2045,3,1) + TIME(0,0,0)</f>
        <v>53022</v>
      </c>
      <c r="C258">
        <v>127435.11719</v>
      </c>
      <c r="D258">
        <v>254468.1875</v>
      </c>
      <c r="E258">
        <v>11903538</v>
      </c>
      <c r="F258">
        <v>441659.03125</v>
      </c>
    </row>
    <row r="259" spans="1:6" x14ac:dyDescent="0.35">
      <c r="A259">
        <v>7761</v>
      </c>
      <c r="B259" s="1">
        <f>DATE(2045,4,1) + TIME(0,0,0)</f>
        <v>53053</v>
      </c>
      <c r="C259">
        <v>139488.78125</v>
      </c>
      <c r="D259">
        <v>281740.625</v>
      </c>
      <c r="E259">
        <v>13038080</v>
      </c>
      <c r="F259">
        <v>487504.40625</v>
      </c>
    </row>
    <row r="260" spans="1:6" x14ac:dyDescent="0.35">
      <c r="A260">
        <v>7791</v>
      </c>
      <c r="B260" s="1">
        <f>DATE(2045,5,1) + TIME(0,0,0)</f>
        <v>53083</v>
      </c>
      <c r="C260">
        <v>133451.34375</v>
      </c>
      <c r="D260">
        <v>272655</v>
      </c>
      <c r="E260">
        <v>12483032</v>
      </c>
      <c r="F260">
        <v>470437.125</v>
      </c>
    </row>
    <row r="261" spans="1:6" x14ac:dyDescent="0.35">
      <c r="A261">
        <v>7822</v>
      </c>
      <c r="B261" s="1">
        <f>DATE(2045,6,1) + TIME(0,0,0)</f>
        <v>53114</v>
      </c>
      <c r="C261">
        <v>136313.90625</v>
      </c>
      <c r="D261">
        <v>281748.5</v>
      </c>
      <c r="E261">
        <v>12761993</v>
      </c>
      <c r="F261">
        <v>484729.5625</v>
      </c>
    </row>
    <row r="262" spans="1:6" x14ac:dyDescent="0.35">
      <c r="A262">
        <v>7852</v>
      </c>
      <c r="B262" s="1">
        <f>DATE(2045,7,1) + TIME(0,0,0)</f>
        <v>53144</v>
      </c>
      <c r="C262">
        <v>130406.99219</v>
      </c>
      <c r="D262">
        <v>272641.40625</v>
      </c>
      <c r="E262">
        <v>12219602</v>
      </c>
      <c r="F262">
        <v>467822.9375</v>
      </c>
    </row>
    <row r="263" spans="1:6" x14ac:dyDescent="0.35">
      <c r="A263">
        <v>7883</v>
      </c>
      <c r="B263" s="1">
        <f>DATE(2045,8,1) + TIME(0,0,0)</f>
        <v>53175</v>
      </c>
      <c r="C263">
        <v>133219.40625</v>
      </c>
      <c r="D263">
        <v>281597.65625</v>
      </c>
      <c r="E263">
        <v>12494485</v>
      </c>
      <c r="F263">
        <v>482067.3125</v>
      </c>
    </row>
    <row r="264" spans="1:6" x14ac:dyDescent="0.35">
      <c r="A264">
        <v>7914</v>
      </c>
      <c r="B264" s="1">
        <f>DATE(2045,9,1) + TIME(0,0,0)</f>
        <v>53206</v>
      </c>
      <c r="C264">
        <v>131950</v>
      </c>
      <c r="D264">
        <v>281590.34375</v>
      </c>
      <c r="E264">
        <v>12384978</v>
      </c>
      <c r="F264">
        <v>480713.75</v>
      </c>
    </row>
    <row r="265" spans="1:6" x14ac:dyDescent="0.35">
      <c r="A265">
        <v>7944</v>
      </c>
      <c r="B265" s="1">
        <f>DATE(2045,10,1) + TIME(0,0,0)</f>
        <v>53236</v>
      </c>
      <c r="C265">
        <v>126469.6875</v>
      </c>
      <c r="D265">
        <v>272495.65625</v>
      </c>
      <c r="E265">
        <v>11880811</v>
      </c>
      <c r="F265">
        <v>463932.6875</v>
      </c>
    </row>
    <row r="266" spans="1:6" x14ac:dyDescent="0.35">
      <c r="A266">
        <v>7975</v>
      </c>
      <c r="B266" s="1">
        <f>DATE(2045,11,1) + TIME(0,0,0)</f>
        <v>53267</v>
      </c>
      <c r="C266">
        <v>129418.72656</v>
      </c>
      <c r="D266">
        <v>281577.875</v>
      </c>
      <c r="E266">
        <v>12169601</v>
      </c>
      <c r="F266">
        <v>478031.6875</v>
      </c>
    </row>
    <row r="267" spans="1:6" x14ac:dyDescent="0.35">
      <c r="A267">
        <v>8005</v>
      </c>
      <c r="B267" s="1">
        <f>DATE(2045,12,1) + TIME(0,0,0)</f>
        <v>53297</v>
      </c>
      <c r="C267">
        <v>124031.04687999999</v>
      </c>
      <c r="D267">
        <v>272487.28125</v>
      </c>
      <c r="E267">
        <v>11674434</v>
      </c>
      <c r="F267">
        <v>461332.375</v>
      </c>
    </row>
    <row r="268" spans="1:6" x14ac:dyDescent="0.35">
      <c r="A268">
        <v>8036</v>
      </c>
      <c r="B268" s="1">
        <f>DATE(2046,1,1) + TIME(0,0,0)</f>
        <v>53328</v>
      </c>
      <c r="C268">
        <v>126930.33594</v>
      </c>
      <c r="D268">
        <v>281565.15625</v>
      </c>
      <c r="E268">
        <v>11960168</v>
      </c>
      <c r="F268">
        <v>473396.09375</v>
      </c>
    </row>
    <row r="269" spans="1:6" x14ac:dyDescent="0.35">
      <c r="A269">
        <v>8067</v>
      </c>
      <c r="B269" s="1">
        <f>DATE(2046,2,1) + TIME(0,0,0)</f>
        <v>53359</v>
      </c>
      <c r="C269">
        <v>125715.42969</v>
      </c>
      <c r="D269">
        <v>281562.3125</v>
      </c>
      <c r="E269">
        <v>11856763</v>
      </c>
      <c r="F269">
        <v>471499.46875</v>
      </c>
    </row>
    <row r="270" spans="1:6" x14ac:dyDescent="0.35">
      <c r="A270">
        <v>8095</v>
      </c>
      <c r="B270" s="1">
        <f>DATE(2046,3,1) + TIME(0,0,0)</f>
        <v>53387</v>
      </c>
      <c r="C270">
        <v>112505.03125</v>
      </c>
      <c r="D270">
        <v>254277.375</v>
      </c>
      <c r="E270">
        <v>10620296</v>
      </c>
      <c r="F270">
        <v>424351.53125</v>
      </c>
    </row>
    <row r="271" spans="1:6" x14ac:dyDescent="0.35">
      <c r="A271">
        <v>8126</v>
      </c>
      <c r="B271" s="1">
        <f>DATE(2046,4,1) + TIME(0,0,0)</f>
        <v>53418</v>
      </c>
      <c r="C271">
        <v>123426.33594</v>
      </c>
      <c r="D271">
        <v>281516.4375</v>
      </c>
      <c r="E271">
        <v>11663582</v>
      </c>
      <c r="F271">
        <v>468023.25</v>
      </c>
    </row>
    <row r="272" spans="1:6" x14ac:dyDescent="0.35">
      <c r="A272">
        <v>8156</v>
      </c>
      <c r="B272" s="1">
        <f>DATE(2046,5,1) + TIME(0,0,0)</f>
        <v>53448</v>
      </c>
      <c r="C272">
        <v>118357.51562000001</v>
      </c>
      <c r="D272">
        <v>272433.25</v>
      </c>
      <c r="E272">
        <v>11194209</v>
      </c>
      <c r="F272">
        <v>451315.96875</v>
      </c>
    </row>
    <row r="273" spans="1:6" x14ac:dyDescent="0.35">
      <c r="A273">
        <v>8187</v>
      </c>
      <c r="B273" s="1">
        <f>DATE(2046,6,1) + TIME(0,0,0)</f>
        <v>53479</v>
      </c>
      <c r="C273">
        <v>121181.27344</v>
      </c>
      <c r="D273">
        <v>281508.28125</v>
      </c>
      <c r="E273">
        <v>11472149</v>
      </c>
      <c r="F273">
        <v>464689.75</v>
      </c>
    </row>
    <row r="274" spans="1:6" x14ac:dyDescent="0.35">
      <c r="A274">
        <v>8217</v>
      </c>
      <c r="B274" s="1">
        <f>DATE(2046,7,1) + TIME(0,0,0)</f>
        <v>53509</v>
      </c>
      <c r="C274">
        <v>116218.25781</v>
      </c>
      <c r="D274">
        <v>272414.4375</v>
      </c>
      <c r="E274">
        <v>11012832</v>
      </c>
      <c r="F274">
        <v>448181.40625</v>
      </c>
    </row>
    <row r="275" spans="1:6" x14ac:dyDescent="0.35">
      <c r="A275">
        <v>8248</v>
      </c>
      <c r="B275" s="1">
        <f>DATE(2046,8,1) + TIME(0,0,0)</f>
        <v>53540</v>
      </c>
      <c r="C275">
        <v>119015.57812000001</v>
      </c>
      <c r="D275">
        <v>281487.4375</v>
      </c>
      <c r="E275">
        <v>11289802</v>
      </c>
      <c r="F275">
        <v>461533.625</v>
      </c>
    </row>
    <row r="276" spans="1:6" x14ac:dyDescent="0.35">
      <c r="A276">
        <v>8279</v>
      </c>
      <c r="B276" s="1">
        <f>DATE(2046,9,1) + TIME(0,0,0)</f>
        <v>53571</v>
      </c>
      <c r="C276">
        <v>117956.61719</v>
      </c>
      <c r="D276">
        <v>281480.28125</v>
      </c>
      <c r="E276">
        <v>11201548</v>
      </c>
      <c r="F276">
        <v>459986.59375</v>
      </c>
    </row>
    <row r="277" spans="1:6" x14ac:dyDescent="0.35">
      <c r="A277">
        <v>8309</v>
      </c>
      <c r="B277" s="1">
        <f>DATE(2046,10,1) + TIME(0,0,0)</f>
        <v>53601</v>
      </c>
      <c r="C277">
        <v>113154.19531</v>
      </c>
      <c r="D277">
        <v>272384.125</v>
      </c>
      <c r="E277">
        <v>10757154</v>
      </c>
      <c r="F277">
        <v>443720.25</v>
      </c>
    </row>
    <row r="278" spans="1:6" x14ac:dyDescent="0.35">
      <c r="A278">
        <v>8340</v>
      </c>
      <c r="B278" s="1">
        <f>DATE(2046,11,1) + TIME(0,0,0)</f>
        <v>53632</v>
      </c>
      <c r="C278">
        <v>115902.42187999999</v>
      </c>
      <c r="D278">
        <v>281453.9375</v>
      </c>
      <c r="E278">
        <v>11031077</v>
      </c>
      <c r="F278">
        <v>457016.28125</v>
      </c>
    </row>
    <row r="279" spans="1:6" x14ac:dyDescent="0.35">
      <c r="A279">
        <v>8370</v>
      </c>
      <c r="B279" s="1">
        <f>DATE(2046,12,1) + TIME(0,0,0)</f>
        <v>53662</v>
      </c>
      <c r="C279">
        <v>111214.05469</v>
      </c>
      <c r="D279">
        <v>272364.8125</v>
      </c>
      <c r="E279">
        <v>10596229</v>
      </c>
      <c r="F279">
        <v>440892.0625</v>
      </c>
    </row>
    <row r="280" spans="1:6" x14ac:dyDescent="0.35">
      <c r="A280">
        <v>8401</v>
      </c>
      <c r="B280" s="1">
        <f>DATE(2047,1,1) + TIME(0,0,0)</f>
        <v>53693</v>
      </c>
      <c r="C280">
        <v>113946.91406</v>
      </c>
      <c r="D280">
        <v>281436</v>
      </c>
      <c r="E280">
        <v>10869131</v>
      </c>
      <c r="F280">
        <v>454135.03125</v>
      </c>
    </row>
    <row r="281" spans="1:6" x14ac:dyDescent="0.35">
      <c r="A281">
        <v>8432</v>
      </c>
      <c r="B281" s="1">
        <f>DATE(2047,2,1) + TIME(0,0,0)</f>
        <v>53724</v>
      </c>
      <c r="C281">
        <v>112995.26562000001</v>
      </c>
      <c r="D281">
        <v>281427.0625</v>
      </c>
      <c r="E281">
        <v>10790643</v>
      </c>
      <c r="F281">
        <v>448873.125</v>
      </c>
    </row>
    <row r="282" spans="1:6" x14ac:dyDescent="0.35">
      <c r="A282">
        <v>8460</v>
      </c>
      <c r="B282" s="1">
        <f>DATE(2047,3,1) + TIME(0,0,0)</f>
        <v>53752</v>
      </c>
      <c r="C282">
        <v>101249.63281</v>
      </c>
      <c r="D282">
        <v>254159.75</v>
      </c>
      <c r="E282">
        <v>9678203</v>
      </c>
      <c r="F282">
        <v>403982</v>
      </c>
    </row>
    <row r="283" spans="1:6" x14ac:dyDescent="0.35">
      <c r="A283">
        <v>8491</v>
      </c>
      <c r="B283" s="1">
        <f>DATE(2047,4,1) + TIME(0,0,0)</f>
        <v>53783</v>
      </c>
      <c r="C283">
        <v>111202.35937999999</v>
      </c>
      <c r="D283">
        <v>281385.0625</v>
      </c>
      <c r="E283">
        <v>10641136</v>
      </c>
      <c r="F283">
        <v>445139.90625</v>
      </c>
    </row>
    <row r="284" spans="1:6" x14ac:dyDescent="0.35">
      <c r="A284">
        <v>8521</v>
      </c>
      <c r="B284" s="1">
        <f>DATE(2047,5,1) + TIME(0,0,0)</f>
        <v>53813</v>
      </c>
      <c r="C284">
        <v>106774.71875</v>
      </c>
      <c r="D284">
        <v>272298.03125</v>
      </c>
      <c r="E284">
        <v>10227621</v>
      </c>
      <c r="F284">
        <v>428836.5625</v>
      </c>
    </row>
    <row r="285" spans="1:6" x14ac:dyDescent="0.35">
      <c r="A285">
        <v>8552</v>
      </c>
      <c r="B285" s="1">
        <f>DATE(2047,6,1) + TIME(0,0,0)</f>
        <v>53844</v>
      </c>
      <c r="C285">
        <v>109463.71875</v>
      </c>
      <c r="D285">
        <v>281365.25</v>
      </c>
      <c r="E285">
        <v>10495980</v>
      </c>
      <c r="F285">
        <v>441111.75</v>
      </c>
    </row>
    <row r="286" spans="1:6" x14ac:dyDescent="0.35">
      <c r="A286">
        <v>8582</v>
      </c>
      <c r="B286" s="1">
        <f>DATE(2047,7,1) + TIME(0,0,0)</f>
        <v>53874</v>
      </c>
      <c r="C286">
        <v>105125.125</v>
      </c>
      <c r="D286">
        <v>272275.3125</v>
      </c>
      <c r="E286">
        <v>10089563</v>
      </c>
      <c r="F286">
        <v>425057.1875</v>
      </c>
    </row>
    <row r="287" spans="1:6" x14ac:dyDescent="0.35">
      <c r="A287">
        <v>8613</v>
      </c>
      <c r="B287" s="1">
        <f>DATE(2047,8,1) + TIME(0,0,0)</f>
        <v>53905</v>
      </c>
      <c r="C287">
        <v>107806.02344</v>
      </c>
      <c r="D287">
        <v>281343.5625</v>
      </c>
      <c r="E287">
        <v>10356942</v>
      </c>
      <c r="F287">
        <v>437332.5</v>
      </c>
    </row>
    <row r="288" spans="1:6" x14ac:dyDescent="0.35">
      <c r="A288">
        <v>8644</v>
      </c>
      <c r="B288" s="1">
        <f>DATE(2047,9,1) + TIME(0,0,0)</f>
        <v>53936</v>
      </c>
      <c r="C288">
        <v>106996.14062000001</v>
      </c>
      <c r="D288">
        <v>281334.5</v>
      </c>
      <c r="E288">
        <v>10288921</v>
      </c>
      <c r="F288">
        <v>435503.15625</v>
      </c>
    </row>
    <row r="289" spans="1:6" x14ac:dyDescent="0.35">
      <c r="A289">
        <v>8674</v>
      </c>
      <c r="B289" s="1">
        <f>DATE(2047,10,1) + TIME(0,0,0)</f>
        <v>53966</v>
      </c>
      <c r="C289">
        <v>102788.86719</v>
      </c>
      <c r="D289">
        <v>272241.6875</v>
      </c>
      <c r="E289">
        <v>9893204</v>
      </c>
      <c r="F289">
        <v>419800.1875</v>
      </c>
    </row>
    <row r="290" spans="1:6" x14ac:dyDescent="0.35">
      <c r="A290">
        <v>8705</v>
      </c>
      <c r="B290" s="1">
        <f>DATE(2047,11,1) + TIME(0,0,0)</f>
        <v>53997</v>
      </c>
      <c r="C290">
        <v>105442.89062000001</v>
      </c>
      <c r="D290">
        <v>281313.78125</v>
      </c>
      <c r="E290">
        <v>10158044</v>
      </c>
      <c r="F290">
        <v>432076.4375</v>
      </c>
    </row>
    <row r="291" spans="1:6" x14ac:dyDescent="0.35">
      <c r="A291">
        <v>8735</v>
      </c>
      <c r="B291" s="1">
        <f>DATE(2047,12,1) + TIME(0,0,0)</f>
        <v>54027</v>
      </c>
      <c r="C291">
        <v>101342.60156</v>
      </c>
      <c r="D291">
        <v>272181.25</v>
      </c>
      <c r="E291">
        <v>9770163</v>
      </c>
      <c r="F291">
        <v>416610.28125</v>
      </c>
    </row>
    <row r="292" spans="1:6" x14ac:dyDescent="0.35">
      <c r="A292">
        <v>8766</v>
      </c>
      <c r="B292" s="1">
        <f>DATE(2048,1,1) + TIME(0,0,0)</f>
        <v>54058</v>
      </c>
      <c r="C292">
        <v>104024.89062000001</v>
      </c>
      <c r="D292">
        <v>281258.53125</v>
      </c>
      <c r="E292">
        <v>10036176</v>
      </c>
      <c r="F292">
        <v>428951.78125</v>
      </c>
    </row>
    <row r="293" spans="1:6" x14ac:dyDescent="0.35">
      <c r="A293">
        <v>8797</v>
      </c>
      <c r="B293" s="1">
        <f>DATE(2048,2,1) + TIME(0,0,0)</f>
        <v>54089</v>
      </c>
      <c r="C293">
        <v>103330.46094</v>
      </c>
      <c r="D293">
        <v>281264.8125</v>
      </c>
      <c r="E293">
        <v>9976393</v>
      </c>
      <c r="F293">
        <v>427490.78125</v>
      </c>
    </row>
    <row r="294" spans="1:6" x14ac:dyDescent="0.35">
      <c r="A294">
        <v>8826</v>
      </c>
      <c r="B294" s="1">
        <f>DATE(2048,3,1) + TIME(0,0,0)</f>
        <v>54118</v>
      </c>
      <c r="C294">
        <v>96041.125</v>
      </c>
      <c r="D294">
        <v>263110.5</v>
      </c>
      <c r="E294">
        <v>9278699</v>
      </c>
      <c r="F294">
        <v>398694.34375</v>
      </c>
    </row>
    <row r="295" spans="1:6" x14ac:dyDescent="0.35">
      <c r="A295">
        <v>8857</v>
      </c>
      <c r="B295" s="1">
        <f>DATE(2048,4,1) + TIME(0,0,0)</f>
        <v>54149</v>
      </c>
      <c r="C295">
        <v>102001.71094</v>
      </c>
      <c r="D295">
        <v>281261.625</v>
      </c>
      <c r="E295">
        <v>9861651</v>
      </c>
      <c r="F295">
        <v>424848.9375</v>
      </c>
    </row>
    <row r="296" spans="1:6" x14ac:dyDescent="0.35">
      <c r="A296">
        <v>8887</v>
      </c>
      <c r="B296" s="1">
        <f>DATE(2048,5,1) + TIME(0,0,0)</f>
        <v>54179</v>
      </c>
      <c r="C296">
        <v>98090.96875</v>
      </c>
      <c r="D296">
        <v>272193.3125</v>
      </c>
      <c r="E296">
        <v>9489924</v>
      </c>
      <c r="F296">
        <v>409945.8125</v>
      </c>
    </row>
    <row r="297" spans="1:6" x14ac:dyDescent="0.35">
      <c r="A297">
        <v>8918</v>
      </c>
      <c r="B297" s="1">
        <f>DATE(2048,6,1) + TIME(0,0,0)</f>
        <v>54210</v>
      </c>
      <c r="C297">
        <v>100719.22656</v>
      </c>
      <c r="D297">
        <v>281272.9375</v>
      </c>
      <c r="E297">
        <v>9751064</v>
      </c>
      <c r="F297">
        <v>422372.59375</v>
      </c>
    </row>
    <row r="298" spans="1:6" x14ac:dyDescent="0.35">
      <c r="A298">
        <v>8948</v>
      </c>
      <c r="B298" s="1">
        <f>DATE(2048,7,1) + TIME(0,0,0)</f>
        <v>54240</v>
      </c>
      <c r="C298">
        <v>96869.007811999996</v>
      </c>
      <c r="D298">
        <v>272201.96875</v>
      </c>
      <c r="E298">
        <v>9384549</v>
      </c>
      <c r="F298">
        <v>407636.0625</v>
      </c>
    </row>
    <row r="299" spans="1:6" x14ac:dyDescent="0.35">
      <c r="A299">
        <v>8979</v>
      </c>
      <c r="B299" s="1">
        <f>DATE(2048,8,1) + TIME(0,0,0)</f>
        <v>54271</v>
      </c>
      <c r="C299">
        <v>99476.6875</v>
      </c>
      <c r="D299">
        <v>281279.59375</v>
      </c>
      <c r="E299">
        <v>9643973</v>
      </c>
      <c r="F299">
        <v>420069.15625</v>
      </c>
    </row>
    <row r="300" spans="1:6" x14ac:dyDescent="0.35">
      <c r="A300">
        <v>9010</v>
      </c>
      <c r="B300" s="1">
        <f>DATE(2048,9,1) + TIME(0,0,0)</f>
        <v>54302</v>
      </c>
      <c r="C300">
        <v>98868.078125</v>
      </c>
      <c r="D300">
        <v>281284.3125</v>
      </c>
      <c r="E300">
        <v>9591633</v>
      </c>
      <c r="F300">
        <v>418952.625</v>
      </c>
    </row>
    <row r="301" spans="1:6" x14ac:dyDescent="0.35">
      <c r="A301">
        <v>9040</v>
      </c>
      <c r="B301" s="1">
        <f>DATE(2048,10,1) + TIME(0,0,0)</f>
        <v>54332</v>
      </c>
      <c r="C301">
        <v>95114.195311999996</v>
      </c>
      <c r="D301">
        <v>272176.5625</v>
      </c>
      <c r="E301">
        <v>9232978</v>
      </c>
      <c r="F301">
        <v>404433.21875</v>
      </c>
    </row>
    <row r="302" spans="1:6" x14ac:dyDescent="0.35">
      <c r="A302">
        <v>9071</v>
      </c>
      <c r="B302" s="1">
        <f>DATE(2048,11,1) + TIME(0,0,0)</f>
        <v>54363</v>
      </c>
      <c r="C302">
        <v>97711.15625</v>
      </c>
      <c r="D302">
        <v>281256.40625</v>
      </c>
      <c r="E302">
        <v>9490217</v>
      </c>
      <c r="F302">
        <v>416876.3125</v>
      </c>
    </row>
    <row r="303" spans="1:6" x14ac:dyDescent="0.35">
      <c r="A303">
        <v>9101</v>
      </c>
      <c r="B303" s="1">
        <f>DATE(2048,12,1) + TIME(0,0,0)</f>
        <v>54393</v>
      </c>
      <c r="C303">
        <v>94013.8125</v>
      </c>
      <c r="D303">
        <v>272183.28125</v>
      </c>
      <c r="E303">
        <v>9135773</v>
      </c>
      <c r="F303">
        <v>402502.3125</v>
      </c>
    </row>
    <row r="304" spans="1:6" x14ac:dyDescent="0.35">
      <c r="A304">
        <v>9132</v>
      </c>
      <c r="B304" s="1">
        <f>DATE(2049,1,1) + TIME(0,0,0)</f>
        <v>54424</v>
      </c>
      <c r="C304">
        <v>96585.398438000004</v>
      </c>
      <c r="D304">
        <v>281257.28125</v>
      </c>
      <c r="E304">
        <v>9390685</v>
      </c>
      <c r="F304">
        <v>414957.46875</v>
      </c>
    </row>
    <row r="305" spans="1:6" x14ac:dyDescent="0.35">
      <c r="A305">
        <v>9163</v>
      </c>
      <c r="B305" s="1">
        <f>DATE(2049,2,1) + TIME(0,0,0)</f>
        <v>54455</v>
      </c>
      <c r="C305">
        <v>96032.085938000004</v>
      </c>
      <c r="D305">
        <v>281260.15625</v>
      </c>
      <c r="E305">
        <v>9341798</v>
      </c>
      <c r="F305">
        <v>414029.3125</v>
      </c>
    </row>
    <row r="306" spans="1:6" x14ac:dyDescent="0.35">
      <c r="A306">
        <v>9191</v>
      </c>
      <c r="B306" s="1">
        <f>DATE(2049,3,1) + TIME(0,0,0)</f>
        <v>54483</v>
      </c>
      <c r="C306">
        <v>86266.242188000004</v>
      </c>
      <c r="D306">
        <v>254028.59375</v>
      </c>
      <c r="E306">
        <v>8395053</v>
      </c>
      <c r="F306">
        <v>373233.09375</v>
      </c>
    </row>
    <row r="307" spans="1:6" x14ac:dyDescent="0.35">
      <c r="A307">
        <v>9222</v>
      </c>
      <c r="B307" s="1">
        <f>DATE(2049,4,1) + TIME(0,0,0)</f>
        <v>54514</v>
      </c>
      <c r="C307">
        <v>94962.210938000004</v>
      </c>
      <c r="D307">
        <v>281254.6875</v>
      </c>
      <c r="E307">
        <v>9245880</v>
      </c>
      <c r="F307">
        <v>412336.875</v>
      </c>
    </row>
    <row r="308" spans="1:6" x14ac:dyDescent="0.35">
      <c r="A308">
        <v>9252</v>
      </c>
      <c r="B308" s="1">
        <f>DATE(2049,5,1) + TIME(0,0,0)</f>
        <v>54544</v>
      </c>
      <c r="C308">
        <v>91383.210938000004</v>
      </c>
      <c r="D308">
        <v>272183.1875</v>
      </c>
      <c r="E308">
        <v>8901705</v>
      </c>
      <c r="F308">
        <v>398234.75</v>
      </c>
    </row>
    <row r="309" spans="1:6" x14ac:dyDescent="0.35">
      <c r="A309">
        <v>9283</v>
      </c>
      <c r="B309" s="1">
        <f>DATE(2049,6,1) + TIME(0,0,0)</f>
        <v>54575</v>
      </c>
      <c r="C309">
        <v>93889.78125</v>
      </c>
      <c r="D309">
        <v>281261</v>
      </c>
      <c r="E309">
        <v>9150316</v>
      </c>
      <c r="F309">
        <v>410671.71875</v>
      </c>
    </row>
    <row r="310" spans="1:6" x14ac:dyDescent="0.35">
      <c r="A310">
        <v>9313</v>
      </c>
      <c r="B310" s="1">
        <f>DATE(2049,7,1) + TIME(0,0,0)</f>
        <v>54605</v>
      </c>
      <c r="C310">
        <v>90345.984375</v>
      </c>
      <c r="D310">
        <v>272185.46875</v>
      </c>
      <c r="E310">
        <v>8809031</v>
      </c>
      <c r="F310">
        <v>396664.1875</v>
      </c>
    </row>
    <row r="311" spans="1:6" x14ac:dyDescent="0.35">
      <c r="A311">
        <v>9344</v>
      </c>
      <c r="B311" s="1">
        <f>DATE(2049,8,1) + TIME(0,0,0)</f>
        <v>54636</v>
      </c>
      <c r="C311">
        <v>92830.609375</v>
      </c>
      <c r="D311">
        <v>281256.9375</v>
      </c>
      <c r="E311">
        <v>9055737</v>
      </c>
      <c r="F311">
        <v>409081.0625</v>
      </c>
    </row>
    <row r="312" spans="1:6" x14ac:dyDescent="0.35">
      <c r="A312">
        <v>9375</v>
      </c>
      <c r="B312" s="1">
        <f>DATE(2049,9,1) + TIME(0,0,0)</f>
        <v>54667</v>
      </c>
      <c r="C312">
        <v>92308.75</v>
      </c>
      <c r="D312">
        <v>281262.75</v>
      </c>
      <c r="E312">
        <v>9009422</v>
      </c>
      <c r="F312">
        <v>408295.9375</v>
      </c>
    </row>
    <row r="313" spans="1:6" x14ac:dyDescent="0.35">
      <c r="A313">
        <v>9405</v>
      </c>
      <c r="B313" s="1">
        <f>DATE(2049,10,1) + TIME(0,0,0)</f>
        <v>54697</v>
      </c>
      <c r="C313">
        <v>88832.546875</v>
      </c>
      <c r="D313">
        <v>272182.28125</v>
      </c>
      <c r="E313">
        <v>8674577</v>
      </c>
      <c r="F313">
        <v>394403.28125</v>
      </c>
    </row>
    <row r="314" spans="1:6" x14ac:dyDescent="0.35">
      <c r="A314">
        <v>9436</v>
      </c>
      <c r="B314" s="1">
        <f>DATE(2049,11,1) + TIME(0,0,0)</f>
        <v>54728</v>
      </c>
      <c r="C314">
        <v>91281.992188000004</v>
      </c>
      <c r="D314">
        <v>281256.53125</v>
      </c>
      <c r="E314">
        <v>8918325</v>
      </c>
      <c r="F314">
        <v>406783.46875</v>
      </c>
    </row>
    <row r="315" spans="1:6" x14ac:dyDescent="0.35">
      <c r="A315">
        <v>9466</v>
      </c>
      <c r="B315" s="1">
        <f>DATE(2049,12,1) + TIME(0,0,0)</f>
        <v>54758</v>
      </c>
      <c r="C315">
        <v>87844.304688000004</v>
      </c>
      <c r="D315">
        <v>272183.1875</v>
      </c>
      <c r="E315">
        <v>8586148</v>
      </c>
      <c r="F315">
        <v>392957.96875</v>
      </c>
    </row>
    <row r="316" spans="1:6" x14ac:dyDescent="0.35">
      <c r="A316">
        <v>9497</v>
      </c>
      <c r="B316" s="1">
        <f>DATE(2050,1,1) + TIME(0,0,0)</f>
        <v>54789</v>
      </c>
      <c r="C316">
        <v>90255.757811999996</v>
      </c>
      <c r="D316">
        <v>281258.0625</v>
      </c>
      <c r="E316">
        <v>8826067</v>
      </c>
      <c r="F316">
        <v>405310.34375</v>
      </c>
    </row>
    <row r="317" spans="1:6" x14ac:dyDescent="0.35">
      <c r="A317">
        <v>9528</v>
      </c>
      <c r="B317" s="1">
        <f>DATE(2050,2,1) + TIME(0,0,0)</f>
        <v>54820</v>
      </c>
      <c r="C317">
        <v>89737.984375</v>
      </c>
      <c r="D317">
        <v>281258.53125</v>
      </c>
      <c r="E317">
        <v>8779807</v>
      </c>
      <c r="F317">
        <v>404577.90625</v>
      </c>
    </row>
    <row r="318" spans="1:6" x14ac:dyDescent="0.35">
      <c r="A318">
        <v>9556</v>
      </c>
      <c r="B318" s="1">
        <f>DATE(2050,3,1) + TIME(0,0,0)</f>
        <v>54848</v>
      </c>
      <c r="C318">
        <v>80602.21875</v>
      </c>
      <c r="D318">
        <v>254030.82811999999</v>
      </c>
      <c r="E318">
        <v>7889743.5</v>
      </c>
      <c r="F318">
        <v>364839.0625</v>
      </c>
    </row>
    <row r="319" spans="1:6" x14ac:dyDescent="0.35">
      <c r="A319">
        <v>9587</v>
      </c>
      <c r="B319" s="1">
        <f>DATE(2050,4,1) + TIME(0,0,0)</f>
        <v>54879</v>
      </c>
      <c r="C319">
        <v>88734.890625</v>
      </c>
      <c r="D319">
        <v>281251.78125</v>
      </c>
      <c r="E319">
        <v>8690148</v>
      </c>
      <c r="F319">
        <v>403201.03125</v>
      </c>
    </row>
    <row r="320" spans="1:6" x14ac:dyDescent="0.35">
      <c r="A320">
        <v>9617</v>
      </c>
      <c r="B320" s="1">
        <f>DATE(2050,5,1) + TIME(0,0,0)</f>
        <v>54909</v>
      </c>
      <c r="C320">
        <v>85402.382811999996</v>
      </c>
      <c r="D320">
        <v>272175.59375</v>
      </c>
      <c r="E320">
        <v>8367998</v>
      </c>
      <c r="F320">
        <v>389527.875</v>
      </c>
    </row>
    <row r="321" spans="1:6" x14ac:dyDescent="0.35">
      <c r="A321">
        <v>9648</v>
      </c>
      <c r="B321" s="1">
        <f>DATE(2050,6,1) + TIME(0,0,0)</f>
        <v>54940</v>
      </c>
      <c r="C321">
        <v>87756.375</v>
      </c>
      <c r="D321">
        <v>281250.28125</v>
      </c>
      <c r="E321">
        <v>8603178</v>
      </c>
      <c r="F321">
        <v>401808.21875</v>
      </c>
    </row>
    <row r="322" spans="1:6" x14ac:dyDescent="0.35">
      <c r="A322">
        <v>9678</v>
      </c>
      <c r="B322" s="1">
        <f>DATE(2050,7,1) + TIME(0,0,0)</f>
        <v>54970</v>
      </c>
      <c r="C322">
        <v>84453.726561999996</v>
      </c>
      <c r="D322">
        <v>272170.625</v>
      </c>
      <c r="E322">
        <v>8283159</v>
      </c>
      <c r="F322">
        <v>388197.375</v>
      </c>
    </row>
    <row r="323" spans="1:6" x14ac:dyDescent="0.35">
      <c r="A323">
        <v>9709</v>
      </c>
      <c r="B323" s="1">
        <f>DATE(2050,8,1) + TIME(0,0,0)</f>
        <v>55001</v>
      </c>
      <c r="C323">
        <v>86783.859375</v>
      </c>
      <c r="D323">
        <v>281242.375</v>
      </c>
      <c r="E323">
        <v>8515660</v>
      </c>
      <c r="F323">
        <v>400442.1875</v>
      </c>
    </row>
    <row r="324" spans="1:6" x14ac:dyDescent="0.35">
      <c r="A324">
        <v>9740</v>
      </c>
      <c r="B324" s="1">
        <f>DATE(2050,9,1) + TIME(0,0,0)</f>
        <v>55032</v>
      </c>
      <c r="C324">
        <v>86300.273438000004</v>
      </c>
      <c r="D324">
        <v>281242.375</v>
      </c>
      <c r="E324">
        <v>8472308</v>
      </c>
      <c r="F324">
        <v>399756.5</v>
      </c>
    </row>
    <row r="325" spans="1:6" x14ac:dyDescent="0.35">
      <c r="A325">
        <v>9770</v>
      </c>
      <c r="B325" s="1">
        <f>DATE(2050,10,1) + TIME(0,0,0)</f>
        <v>55062</v>
      </c>
      <c r="C325">
        <v>83057.03125</v>
      </c>
      <c r="D325">
        <v>272160.375</v>
      </c>
      <c r="E325">
        <v>8157944.5</v>
      </c>
      <c r="F325">
        <v>386222</v>
      </c>
    </row>
    <row r="326" spans="1:6" x14ac:dyDescent="0.35">
      <c r="A326">
        <v>9801</v>
      </c>
      <c r="B326" s="1">
        <f>DATE(2050,11,1) + TIME(0,0,0)</f>
        <v>55093</v>
      </c>
      <c r="C326">
        <v>85349.734375</v>
      </c>
      <c r="D326">
        <v>281235.28125</v>
      </c>
      <c r="E326">
        <v>8387617.5</v>
      </c>
      <c r="F326">
        <v>398417.0625</v>
      </c>
    </row>
    <row r="327" spans="1:6" x14ac:dyDescent="0.35">
      <c r="A327">
        <v>9831</v>
      </c>
      <c r="B327" s="1">
        <f>DATE(2050,12,1) + TIME(0,0,0)</f>
        <v>55123</v>
      </c>
      <c r="C327">
        <v>82100.867188000004</v>
      </c>
      <c r="D327">
        <v>271967.28125</v>
      </c>
      <c r="E327">
        <v>8072844.5</v>
      </c>
      <c r="F327">
        <v>384940.5625</v>
      </c>
    </row>
    <row r="328" spans="1:6" x14ac:dyDescent="0.35">
      <c r="A328">
        <v>9862</v>
      </c>
      <c r="B328" s="1">
        <f>DATE(2051,1,1) + TIME(0,0,0)</f>
        <v>55154</v>
      </c>
      <c r="C328">
        <v>84385.578125</v>
      </c>
      <c r="D328">
        <v>281030.96875</v>
      </c>
      <c r="E328">
        <v>8302197</v>
      </c>
      <c r="F328">
        <v>397124.09375</v>
      </c>
    </row>
    <row r="329" spans="1:6" x14ac:dyDescent="0.35">
      <c r="A329">
        <v>9893</v>
      </c>
      <c r="B329" s="1">
        <f>DATE(2051,2,1) + TIME(0,0,0)</f>
        <v>55185</v>
      </c>
      <c r="C329">
        <v>83931.492188000004</v>
      </c>
      <c r="D329">
        <v>281031.1875</v>
      </c>
      <c r="E329">
        <v>8261753</v>
      </c>
      <c r="F329">
        <v>396496.75</v>
      </c>
    </row>
    <row r="330" spans="1:6" x14ac:dyDescent="0.35">
      <c r="A330">
        <v>9921</v>
      </c>
      <c r="B330" s="1">
        <f>DATE(2051,3,1) + TIME(0,0,0)</f>
        <v>55213</v>
      </c>
      <c r="C330">
        <v>75424.734375</v>
      </c>
      <c r="D330">
        <v>253830.125</v>
      </c>
      <c r="E330">
        <v>7427908.5</v>
      </c>
      <c r="F330">
        <v>357633.25</v>
      </c>
    </row>
    <row r="331" spans="1:6" x14ac:dyDescent="0.35">
      <c r="A331">
        <v>9952</v>
      </c>
      <c r="B331" s="1">
        <f>DATE(2051,4,1) + TIME(0,0,0)</f>
        <v>55244</v>
      </c>
      <c r="C331">
        <v>83063.132811999996</v>
      </c>
      <c r="D331">
        <v>281026.28125</v>
      </c>
      <c r="E331">
        <v>8184485</v>
      </c>
      <c r="F331">
        <v>395345.3125</v>
      </c>
    </row>
    <row r="332" spans="1:6" x14ac:dyDescent="0.35">
      <c r="A332">
        <v>9982</v>
      </c>
      <c r="B332" s="1">
        <f>DATE(2051,5,1) + TIME(0,0,0)</f>
        <v>55274</v>
      </c>
      <c r="C332">
        <v>79961.898438000004</v>
      </c>
      <c r="D332">
        <v>271961.4375</v>
      </c>
      <c r="E332">
        <v>7882911</v>
      </c>
      <c r="F332">
        <v>382043.75</v>
      </c>
    </row>
    <row r="333" spans="1:6" x14ac:dyDescent="0.35">
      <c r="A333">
        <v>10013</v>
      </c>
      <c r="B333" s="1">
        <f>DATE(2051,6,1) + TIME(0,0,0)</f>
        <v>55305</v>
      </c>
      <c r="C333">
        <v>82184.703125</v>
      </c>
      <c r="D333">
        <v>281027.09375</v>
      </c>
      <c r="E333">
        <v>8106370</v>
      </c>
      <c r="F333">
        <v>394199.40625</v>
      </c>
    </row>
    <row r="334" spans="1:6" x14ac:dyDescent="0.35">
      <c r="A334">
        <v>10043</v>
      </c>
      <c r="B334" s="1">
        <f>DATE(2051,7,1) + TIME(0,0,0)</f>
        <v>55335</v>
      </c>
      <c r="C334">
        <v>79115.523438000004</v>
      </c>
      <c r="D334">
        <v>271960.71875</v>
      </c>
      <c r="E334">
        <v>7807682</v>
      </c>
      <c r="F334">
        <v>380952.59375</v>
      </c>
    </row>
    <row r="335" spans="1:6" x14ac:dyDescent="0.35">
      <c r="A335">
        <v>10074</v>
      </c>
      <c r="B335" s="1">
        <f>DATE(2051,8,1) + TIME(0,0,0)</f>
        <v>55366</v>
      </c>
      <c r="C335">
        <v>81314.484375</v>
      </c>
      <c r="D335">
        <v>281024.8125</v>
      </c>
      <c r="E335">
        <v>8028849.5</v>
      </c>
      <c r="F335">
        <v>393087.8125</v>
      </c>
    </row>
    <row r="336" spans="1:6" x14ac:dyDescent="0.35">
      <c r="A336">
        <v>10105</v>
      </c>
      <c r="B336" s="1">
        <f>DATE(2051,9,1) + TIME(0,0,0)</f>
        <v>55397</v>
      </c>
      <c r="C336">
        <v>80885.195311999996</v>
      </c>
      <c r="D336">
        <v>281018.65625</v>
      </c>
      <c r="E336">
        <v>7988384</v>
      </c>
      <c r="F336">
        <v>392529.9375</v>
      </c>
    </row>
    <row r="337" spans="1:6" x14ac:dyDescent="0.35">
      <c r="A337">
        <v>10135</v>
      </c>
      <c r="B337" s="1">
        <f>DATE(2051,10,1) + TIME(0,0,0)</f>
        <v>55427</v>
      </c>
      <c r="C337">
        <v>77877.265625</v>
      </c>
      <c r="D337">
        <v>271951.46875</v>
      </c>
      <c r="E337">
        <v>7693542</v>
      </c>
      <c r="F337">
        <v>379354.40625</v>
      </c>
    </row>
    <row r="338" spans="1:6" x14ac:dyDescent="0.35">
      <c r="A338">
        <v>10166</v>
      </c>
      <c r="B338" s="1">
        <f>DATE(2051,11,1) + TIME(0,0,0)</f>
        <v>55458</v>
      </c>
      <c r="C338">
        <v>80054.515625</v>
      </c>
      <c r="D338">
        <v>281017.34375</v>
      </c>
      <c r="E338">
        <v>7911516.5</v>
      </c>
      <c r="F338">
        <v>391452.25</v>
      </c>
    </row>
    <row r="339" spans="1:6" x14ac:dyDescent="0.35">
      <c r="A339">
        <v>10196</v>
      </c>
      <c r="B339" s="1">
        <f>DATE(2051,12,1) + TIME(0,0,0)</f>
        <v>55488</v>
      </c>
      <c r="C339">
        <v>77073.835938000004</v>
      </c>
      <c r="D339">
        <v>271953.25</v>
      </c>
      <c r="E339">
        <v>7619931.5</v>
      </c>
      <c r="F339">
        <v>378319.78125</v>
      </c>
    </row>
    <row r="340" spans="1:6" x14ac:dyDescent="0.35">
      <c r="A340">
        <v>10227</v>
      </c>
      <c r="B340" s="1">
        <f>DATE(2052,1,1) + TIME(0,0,0)</f>
        <v>55519</v>
      </c>
      <c r="C340">
        <v>79226.023438000004</v>
      </c>
      <c r="D340">
        <v>281019.3125</v>
      </c>
      <c r="E340">
        <v>7835667.5</v>
      </c>
      <c r="F340">
        <v>390391.3125</v>
      </c>
    </row>
    <row r="341" spans="1:6" x14ac:dyDescent="0.35">
      <c r="A341">
        <v>10258</v>
      </c>
      <c r="B341" s="1">
        <f>DATE(2052,2,1) + TIME(0,0,0)</f>
        <v>55550</v>
      </c>
      <c r="C341">
        <v>78809.492188000004</v>
      </c>
      <c r="D341">
        <v>281019.125</v>
      </c>
      <c r="E341">
        <v>7797649.5</v>
      </c>
      <c r="F341">
        <v>389858.09375</v>
      </c>
    </row>
    <row r="342" spans="1:6" x14ac:dyDescent="0.35">
      <c r="A342">
        <v>10287</v>
      </c>
      <c r="B342" s="1">
        <f>DATE(2052,3,1) + TIME(0,0,0)</f>
        <v>55579</v>
      </c>
      <c r="C342">
        <v>73351.234375</v>
      </c>
      <c r="D342">
        <v>262887.21875</v>
      </c>
      <c r="E342">
        <v>7260529</v>
      </c>
      <c r="F342">
        <v>364246.34375</v>
      </c>
    </row>
    <row r="343" spans="1:6" x14ac:dyDescent="0.35">
      <c r="A343">
        <v>10318</v>
      </c>
      <c r="B343" s="1">
        <f>DATE(2052,4,1) + TIME(0,0,0)</f>
        <v>55610</v>
      </c>
      <c r="C343">
        <v>78002.632811999996</v>
      </c>
      <c r="D343">
        <v>281017.875</v>
      </c>
      <c r="E343">
        <v>7724519</v>
      </c>
      <c r="F343">
        <v>388835.9375</v>
      </c>
    </row>
    <row r="344" spans="1:6" x14ac:dyDescent="0.35">
      <c r="A344">
        <v>10348</v>
      </c>
      <c r="B344" s="1">
        <f>DATE(2052,5,1) + TIME(0,0,0)</f>
        <v>55640</v>
      </c>
      <c r="C344">
        <v>75092.601561999996</v>
      </c>
      <c r="D344">
        <v>271952.5</v>
      </c>
      <c r="E344">
        <v>7439394.5</v>
      </c>
      <c r="F344">
        <v>375803.34375</v>
      </c>
    </row>
    <row r="345" spans="1:6" x14ac:dyDescent="0.35">
      <c r="A345">
        <v>10379</v>
      </c>
      <c r="B345" s="1">
        <f>DATE(2052,6,1) + TIME(0,0,0)</f>
        <v>55671</v>
      </c>
      <c r="C345">
        <v>77186.726561999996</v>
      </c>
      <c r="D345">
        <v>281017.25</v>
      </c>
      <c r="E345">
        <v>7649097</v>
      </c>
      <c r="F345">
        <v>387810.34375</v>
      </c>
    </row>
    <row r="346" spans="1:6" x14ac:dyDescent="0.35">
      <c r="A346">
        <v>10409</v>
      </c>
      <c r="B346" s="1">
        <f>DATE(2052,7,1) + TIME(0,0,0)</f>
        <v>55701</v>
      </c>
      <c r="C346">
        <v>74309.570311999996</v>
      </c>
      <c r="D346">
        <v>271951.375</v>
      </c>
      <c r="E346">
        <v>7366517.5</v>
      </c>
      <c r="F346">
        <v>374816.96875</v>
      </c>
    </row>
    <row r="347" spans="1:6" x14ac:dyDescent="0.35">
      <c r="A347">
        <v>10440</v>
      </c>
      <c r="B347" s="1">
        <f>DATE(2052,8,1) + TIME(0,0,0)</f>
        <v>55732</v>
      </c>
      <c r="C347">
        <v>76385.632811999996</v>
      </c>
      <c r="D347">
        <v>281016.0625</v>
      </c>
      <c r="E347">
        <v>7575428</v>
      </c>
      <c r="F347">
        <v>386791.90625</v>
      </c>
    </row>
    <row r="348" spans="1:6" x14ac:dyDescent="0.35">
      <c r="A348">
        <v>10471</v>
      </c>
      <c r="B348" s="1">
        <f>DATE(2052,9,1) + TIME(0,0,0)</f>
        <v>55763</v>
      </c>
      <c r="C348">
        <v>75984.164061999996</v>
      </c>
      <c r="D348">
        <v>281017.25</v>
      </c>
      <c r="E348">
        <v>7538902.5</v>
      </c>
      <c r="F348">
        <v>386276.96875</v>
      </c>
    </row>
    <row r="349" spans="1:6" x14ac:dyDescent="0.35">
      <c r="A349">
        <v>10501</v>
      </c>
      <c r="B349" s="1">
        <f>DATE(2052,10,1) + TIME(0,0,0)</f>
        <v>55793</v>
      </c>
      <c r="C349">
        <v>73150.734375</v>
      </c>
      <c r="D349">
        <v>271950.375</v>
      </c>
      <c r="E349">
        <v>7261058.5</v>
      </c>
      <c r="F349">
        <v>373336.75</v>
      </c>
    </row>
    <row r="350" spans="1:6" x14ac:dyDescent="0.35">
      <c r="A350">
        <v>10532</v>
      </c>
      <c r="B350" s="1">
        <f>DATE(2052,11,1) + TIME(0,0,0)</f>
        <v>55824</v>
      </c>
      <c r="C350">
        <v>75189.554688000004</v>
      </c>
      <c r="D350">
        <v>281017.59375</v>
      </c>
      <c r="E350">
        <v>7467080.5</v>
      </c>
      <c r="F350">
        <v>385266.28125</v>
      </c>
    </row>
    <row r="351" spans="1:6" x14ac:dyDescent="0.35">
      <c r="A351">
        <v>10562</v>
      </c>
      <c r="B351" s="1">
        <f>DATE(2052,12,1) + TIME(0,0,0)</f>
        <v>55854</v>
      </c>
      <c r="C351">
        <v>72384.40625</v>
      </c>
      <c r="D351">
        <v>271951.8125</v>
      </c>
      <c r="E351">
        <v>7191963.5</v>
      </c>
      <c r="F351">
        <v>372360.4375</v>
      </c>
    </row>
    <row r="352" spans="1:6" x14ac:dyDescent="0.35">
      <c r="A352">
        <v>10593</v>
      </c>
      <c r="B352" s="1">
        <f>DATE(2053,1,1) + TIME(0,0,0)</f>
        <v>55885</v>
      </c>
      <c r="C352">
        <v>74402.71875</v>
      </c>
      <c r="D352">
        <v>281015.96875</v>
      </c>
      <c r="E352">
        <v>7395817.5</v>
      </c>
      <c r="F352">
        <v>384261.03125</v>
      </c>
    </row>
    <row r="353" spans="1:6" x14ac:dyDescent="0.35">
      <c r="A353">
        <v>10624</v>
      </c>
      <c r="B353" s="1">
        <f>DATE(2053,2,1) + TIME(0,0,0)</f>
        <v>55916</v>
      </c>
      <c r="C353">
        <v>74008.6875</v>
      </c>
      <c r="D353">
        <v>281016.25</v>
      </c>
      <c r="E353">
        <v>7360081</v>
      </c>
      <c r="F353">
        <v>383750.59375</v>
      </c>
    </row>
    <row r="354" spans="1:6" x14ac:dyDescent="0.35">
      <c r="A354">
        <v>10652</v>
      </c>
      <c r="B354" s="1">
        <f>DATE(2053,3,1) + TIME(0,0,0)</f>
        <v>55944</v>
      </c>
      <c r="C354">
        <v>66520.945311999996</v>
      </c>
      <c r="D354">
        <v>253817.25</v>
      </c>
      <c r="E354">
        <v>6618293.5</v>
      </c>
      <c r="F354">
        <v>346204.125</v>
      </c>
    </row>
    <row r="355" spans="1:6" x14ac:dyDescent="0.35">
      <c r="A355">
        <v>10683</v>
      </c>
      <c r="B355" s="1">
        <f>DATE(2053,4,1) + TIME(0,0,0)</f>
        <v>55975</v>
      </c>
      <c r="C355">
        <v>73265.203125</v>
      </c>
      <c r="D355">
        <v>281011.28125</v>
      </c>
      <c r="E355">
        <v>7292718.5</v>
      </c>
      <c r="F355">
        <v>382789.9375</v>
      </c>
    </row>
    <row r="356" spans="1:6" x14ac:dyDescent="0.35">
      <c r="A356">
        <v>10713</v>
      </c>
      <c r="B356" s="1">
        <f>DATE(2053,5,1) + TIME(0,0,0)</f>
        <v>56005</v>
      </c>
      <c r="C356">
        <v>70539.460938000004</v>
      </c>
      <c r="D356">
        <v>271947.21875</v>
      </c>
      <c r="E356">
        <v>7024645.5</v>
      </c>
      <c r="F356">
        <v>369972.875</v>
      </c>
    </row>
    <row r="357" spans="1:6" x14ac:dyDescent="0.35">
      <c r="A357">
        <v>10744</v>
      </c>
      <c r="B357" s="1">
        <f>DATE(2053,6,1) + TIME(0,0,0)</f>
        <v>56036</v>
      </c>
      <c r="C357">
        <v>72510.351561999996</v>
      </c>
      <c r="D357">
        <v>281012.875</v>
      </c>
      <c r="E357">
        <v>7224362.5</v>
      </c>
      <c r="F357">
        <v>381802.6875</v>
      </c>
    </row>
    <row r="358" spans="1:6" x14ac:dyDescent="0.35">
      <c r="A358">
        <v>10774</v>
      </c>
      <c r="B358" s="1">
        <f>DATE(2053,7,1) + TIME(0,0,0)</f>
        <v>56066</v>
      </c>
      <c r="C358">
        <v>69810.992188000004</v>
      </c>
      <c r="D358">
        <v>271948.625</v>
      </c>
      <c r="E358">
        <v>6958593</v>
      </c>
      <c r="F358">
        <v>369019.84375</v>
      </c>
    </row>
    <row r="359" spans="1:6" x14ac:dyDescent="0.35">
      <c r="A359">
        <v>10805</v>
      </c>
      <c r="B359" s="1">
        <f>DATE(2053,8,1) + TIME(0,0,0)</f>
        <v>56097</v>
      </c>
      <c r="C359">
        <v>71772.109375</v>
      </c>
      <c r="D359">
        <v>281001.46875</v>
      </c>
      <c r="E359">
        <v>7157377.5</v>
      </c>
      <c r="F359">
        <v>380819.625</v>
      </c>
    </row>
    <row r="360" spans="1:6" x14ac:dyDescent="0.35">
      <c r="A360">
        <v>10836</v>
      </c>
      <c r="B360" s="1">
        <f>DATE(2053,9,1) + TIME(0,0,0)</f>
        <v>56128</v>
      </c>
      <c r="C360">
        <v>71389.875</v>
      </c>
      <c r="D360">
        <v>281021.75</v>
      </c>
      <c r="E360">
        <v>7122339.5</v>
      </c>
      <c r="F360">
        <v>380325.53125</v>
      </c>
    </row>
    <row r="361" spans="1:6" x14ac:dyDescent="0.35">
      <c r="A361">
        <v>10866</v>
      </c>
      <c r="B361" s="1">
        <f>DATE(2053,10,1) + TIME(0,0,0)</f>
        <v>56158</v>
      </c>
      <c r="C361">
        <v>68726.179688000004</v>
      </c>
      <c r="D361">
        <v>271946.96875</v>
      </c>
      <c r="E361">
        <v>6859266.5</v>
      </c>
      <c r="F361">
        <v>367596.53125</v>
      </c>
    </row>
    <row r="362" spans="1:6" x14ac:dyDescent="0.35">
      <c r="A362">
        <v>10897</v>
      </c>
      <c r="B362" s="1">
        <f>DATE(2053,11,1) + TIME(0,0,0)</f>
        <v>56189</v>
      </c>
      <c r="C362">
        <v>70641.992188000004</v>
      </c>
      <c r="D362">
        <v>281012.78125</v>
      </c>
      <c r="E362">
        <v>7053346</v>
      </c>
      <c r="F362">
        <v>379349.59375</v>
      </c>
    </row>
    <row r="363" spans="1:6" x14ac:dyDescent="0.35">
      <c r="A363">
        <v>10927</v>
      </c>
      <c r="B363" s="1">
        <f>DATE(2053,12,1) + TIME(0,0,0)</f>
        <v>56219</v>
      </c>
      <c r="C363">
        <v>68005.726561999996</v>
      </c>
      <c r="D363">
        <v>271945.90625</v>
      </c>
      <c r="E363">
        <v>6792703.5</v>
      </c>
      <c r="F363">
        <v>366653.75</v>
      </c>
    </row>
    <row r="364" spans="1:6" x14ac:dyDescent="0.35">
      <c r="A364">
        <v>10958</v>
      </c>
      <c r="B364" s="1">
        <f>DATE(2054,1,1) + TIME(0,0,0)</f>
        <v>56250</v>
      </c>
      <c r="C364">
        <v>69905.585938000004</v>
      </c>
      <c r="D364">
        <v>281010.96875</v>
      </c>
      <c r="E364">
        <v>6984231.5</v>
      </c>
      <c r="F364">
        <v>378383.15625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Hygor Vinicius Costa Silva</dc:creator>
  <cp:lastModifiedBy>Hygor Vinicius Costa Silva</cp:lastModifiedBy>
  <dcterms:created xsi:type="dcterms:W3CDTF">2023-03-20T14:02:15Z</dcterms:created>
  <dcterms:modified xsi:type="dcterms:W3CDTF">2023-03-20T14:02:33Z</dcterms:modified>
</cp:coreProperties>
</file>