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_TeachingMaterial\4.MiddleProject\1234\산출물\"/>
    </mc:Choice>
  </mc:AlternateContent>
  <bookViews>
    <workbookView xWindow="0" yWindow="0" windowWidth="28500" windowHeight="11205" tabRatio="690" activeTab="4"/>
  </bookViews>
  <sheets>
    <sheet name="표지" sheetId="1" r:id="rId1"/>
    <sheet name="검토" sheetId="2" r:id="rId2"/>
    <sheet name="문서개요" sheetId="3" r:id="rId3"/>
    <sheet name="결함관리대장" sheetId="4" r:id="rId4"/>
    <sheet name="결함집계" sheetId="5" r:id="rId5"/>
  </sheets>
  <definedNames>
    <definedName name="_xlnm._FilterDatabase" localSheetId="3" hidden="1">결함관리대장!$A$3:$K$3</definedName>
    <definedName name="cause">#REF!</definedName>
    <definedName name="Comments">#REF!</definedName>
    <definedName name="Ltst_TestLog">"'Test log'"</definedName>
    <definedName name="_xlnm.Print_Area" localSheetId="1">검토!$A$1:$G$17</definedName>
    <definedName name="_xlnm.Print_Area" localSheetId="3">결함관리대장!$A$1:$K$14</definedName>
    <definedName name="_xlnm.Print_Area" localSheetId="2">문서개요!$A$1:$M$27</definedName>
    <definedName name="_xlnm.Print_Area" localSheetId="0">표지!$A$1:$L$33</definedName>
    <definedName name="_xlnm.Print_Titles" localSheetId="1">검토!$1:$1</definedName>
    <definedName name="_xlnm.Print_Titles" localSheetId="3">결함관리대장!$3:$3</definedName>
    <definedName name="_xlnm.Print_Titles" localSheetId="2">문서개요!$1:$2</definedName>
    <definedName name="Severity">#REF!</definedName>
    <definedName name="State_of_Origin">#REF!</definedName>
  </definedNames>
  <calcPr calcId="162913"/>
</workbook>
</file>

<file path=xl/calcChain.xml><?xml version="1.0" encoding="utf-8"?>
<calcChain xmlns="http://schemas.openxmlformats.org/spreadsheetml/2006/main">
  <c r="I30" i="5" l="1"/>
  <c r="C4" i="5" l="1"/>
  <c r="D4" i="5"/>
  <c r="E4" i="5"/>
  <c r="F4" i="5"/>
  <c r="G4" i="5"/>
  <c r="I4" i="5"/>
  <c r="C5" i="5"/>
  <c r="D5" i="5"/>
  <c r="E5" i="5"/>
  <c r="F5" i="5"/>
  <c r="G5" i="5"/>
  <c r="I5" i="5"/>
  <c r="C6" i="5"/>
  <c r="D6" i="5"/>
  <c r="E6" i="5"/>
  <c r="F6" i="5"/>
  <c r="G6" i="5"/>
  <c r="I6" i="5"/>
  <c r="C7" i="5"/>
  <c r="D7" i="5"/>
  <c r="E7" i="5"/>
  <c r="F7" i="5"/>
  <c r="G7" i="5"/>
  <c r="I7" i="5"/>
  <c r="C8" i="5"/>
  <c r="D8" i="5"/>
  <c r="E8" i="5"/>
  <c r="F8" i="5"/>
  <c r="G8" i="5"/>
  <c r="I8" i="5"/>
  <c r="C9" i="5"/>
  <c r="D9" i="5"/>
  <c r="E9" i="5"/>
  <c r="F9" i="5"/>
  <c r="G9" i="5"/>
  <c r="I9" i="5"/>
  <c r="C10" i="5"/>
  <c r="D10" i="5"/>
  <c r="E10" i="5"/>
  <c r="F10" i="5"/>
  <c r="G10" i="5"/>
  <c r="I10" i="5"/>
  <c r="C11" i="5"/>
  <c r="D11" i="5"/>
  <c r="E11" i="5"/>
  <c r="F11" i="5"/>
  <c r="G11" i="5"/>
  <c r="I11" i="5"/>
  <c r="C12" i="5"/>
  <c r="D12" i="5"/>
  <c r="E12" i="5"/>
  <c r="F12" i="5"/>
  <c r="G12" i="5"/>
  <c r="I12" i="5"/>
  <c r="C13" i="5"/>
  <c r="D13" i="5"/>
  <c r="E13" i="5"/>
  <c r="F13" i="5"/>
  <c r="G13" i="5"/>
  <c r="I13" i="5"/>
  <c r="C14" i="5"/>
  <c r="D14" i="5"/>
  <c r="E14" i="5"/>
  <c r="F14" i="5"/>
  <c r="G14" i="5"/>
  <c r="I14" i="5"/>
  <c r="C15" i="5"/>
  <c r="D15" i="5"/>
  <c r="E15" i="5"/>
  <c r="F15" i="5"/>
  <c r="G15" i="5"/>
  <c r="I15" i="5"/>
  <c r="C16" i="5"/>
  <c r="D16" i="5"/>
  <c r="E16" i="5"/>
  <c r="F16" i="5"/>
  <c r="G16" i="5"/>
  <c r="I16" i="5"/>
  <c r="C17" i="5"/>
  <c r="D17" i="5"/>
  <c r="E17" i="5"/>
  <c r="F17" i="5"/>
  <c r="G17" i="5"/>
  <c r="I17" i="5"/>
  <c r="C18" i="5"/>
  <c r="D18" i="5"/>
  <c r="E18" i="5"/>
  <c r="F18" i="5"/>
  <c r="G18" i="5"/>
  <c r="D22" i="5"/>
  <c r="E22" i="5"/>
  <c r="F22" i="5"/>
  <c r="G22" i="5"/>
  <c r="H22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C32" i="5"/>
  <c r="D32" i="5"/>
  <c r="E32" i="5"/>
  <c r="F32" i="5"/>
  <c r="G32" i="5"/>
  <c r="H32" i="5"/>
  <c r="C33" i="5"/>
  <c r="E33" i="5"/>
  <c r="F33" i="5"/>
  <c r="H33" i="5"/>
  <c r="C34" i="5"/>
  <c r="D34" i="5"/>
  <c r="E34" i="5"/>
  <c r="F34" i="5"/>
  <c r="G34" i="5"/>
  <c r="H34" i="5"/>
  <c r="C35" i="5"/>
  <c r="D35" i="5"/>
  <c r="F35" i="5"/>
  <c r="G35" i="5"/>
  <c r="C40" i="5"/>
  <c r="E40" i="5"/>
  <c r="F40" i="5"/>
  <c r="G40" i="5"/>
  <c r="I40" i="5"/>
  <c r="I44" i="5"/>
  <c r="C41" i="5"/>
  <c r="E41" i="5"/>
  <c r="F41" i="5"/>
  <c r="G41" i="5"/>
  <c r="I41" i="5"/>
  <c r="C42" i="5"/>
  <c r="E42" i="5"/>
  <c r="F42" i="5"/>
  <c r="G42" i="5"/>
  <c r="I42" i="5"/>
  <c r="C43" i="5"/>
  <c r="E43" i="5"/>
  <c r="F43" i="5"/>
  <c r="G43" i="5"/>
  <c r="I43" i="5"/>
  <c r="C44" i="5"/>
  <c r="E44" i="5"/>
  <c r="F44" i="5"/>
  <c r="G44" i="5"/>
  <c r="G36" i="5" l="1"/>
  <c r="I31" i="5"/>
  <c r="C36" i="5"/>
  <c r="I27" i="5"/>
  <c r="D36" i="5"/>
  <c r="H36" i="5"/>
  <c r="I34" i="5"/>
  <c r="I25" i="5"/>
  <c r="I24" i="5"/>
  <c r="I32" i="5"/>
  <c r="I29" i="5"/>
  <c r="I23" i="5"/>
  <c r="I22" i="5"/>
  <c r="F36" i="5"/>
  <c r="I35" i="5"/>
  <c r="I33" i="5"/>
  <c r="I18" i="5"/>
  <c r="E36" i="5"/>
  <c r="I26" i="5"/>
  <c r="I28" i="5"/>
  <c r="I36" i="5" l="1"/>
</calcChain>
</file>

<file path=xl/sharedStrings.xml><?xml version="1.0" encoding="utf-8"?>
<sst xmlns="http://schemas.openxmlformats.org/spreadsheetml/2006/main" count="186" uniqueCount="127">
  <si>
    <r>
      <rPr>
        <b/>
        <sz val="20"/>
        <color indexed="8"/>
        <rFont val="굴림"/>
        <family val="3"/>
        <charset val="129"/>
      </rPr>
      <t>제</t>
    </r>
    <r>
      <rPr>
        <b/>
        <sz val="20"/>
        <color indexed="8"/>
        <rFont val="Times New Roman"/>
        <family val="1"/>
      </rPr>
      <t>.</t>
    </r>
    <r>
      <rPr>
        <b/>
        <sz val="20"/>
        <color indexed="8"/>
        <rFont val="굴림"/>
        <family val="3"/>
        <charset val="129"/>
      </rPr>
      <t>개정</t>
    </r>
    <r>
      <rPr>
        <b/>
        <sz val="20"/>
        <color indexed="8"/>
        <rFont val="Times New Roman"/>
        <family val="1"/>
      </rPr>
      <t xml:space="preserve"> </t>
    </r>
    <r>
      <rPr>
        <b/>
        <sz val="20"/>
        <color indexed="8"/>
        <rFont val="굴림"/>
        <family val="3"/>
        <charset val="129"/>
      </rPr>
      <t>이력</t>
    </r>
    <phoneticPr fontId="1" type="noConversion"/>
  </si>
  <si>
    <r>
      <rPr>
        <b/>
        <sz val="10"/>
        <color indexed="8"/>
        <rFont val="굴림"/>
        <family val="3"/>
        <charset val="129"/>
      </rPr>
      <t>개정번호</t>
    </r>
    <phoneticPr fontId="1" type="noConversion"/>
  </si>
  <si>
    <r>
      <rPr>
        <b/>
        <sz val="10"/>
        <color indexed="8"/>
        <rFont val="굴림"/>
        <family val="3"/>
        <charset val="129"/>
      </rPr>
      <t>제.개정 페이지 및 내용</t>
    </r>
    <phoneticPr fontId="1" type="noConversion"/>
  </si>
  <si>
    <r>
      <rPr>
        <b/>
        <sz val="10"/>
        <color indexed="8"/>
        <rFont val="굴림"/>
        <family val="3"/>
        <charset val="129"/>
      </rPr>
      <t>제.개정 일자</t>
    </r>
    <phoneticPr fontId="1" type="noConversion"/>
  </si>
  <si>
    <t>검토이력</t>
    <phoneticPr fontId="1" type="noConversion"/>
  </si>
  <si>
    <t xml:space="preserve"> </t>
  </si>
  <si>
    <t>구분</t>
    <phoneticPr fontId="1" type="noConversion"/>
  </si>
  <si>
    <t>직위</t>
    <phoneticPr fontId="1" type="noConversion"/>
  </si>
  <si>
    <t>성명</t>
    <phoneticPr fontId="1" type="noConversion"/>
  </si>
  <si>
    <t>검토일자/시간</t>
    <phoneticPr fontId="1" type="noConversion"/>
  </si>
  <si>
    <t>서명</t>
    <phoneticPr fontId="1" type="noConversion"/>
  </si>
  <si>
    <t>작성자</t>
    <phoneticPr fontId="1" type="noConversion"/>
  </si>
  <si>
    <t>결함관리대장</t>
    <phoneticPr fontId="1" type="noConversion"/>
  </si>
  <si>
    <t>조치자</t>
    <phoneticPr fontId="1" type="noConversion"/>
  </si>
  <si>
    <t>조치내용</t>
    <phoneticPr fontId="1" type="noConversion"/>
  </si>
  <si>
    <t>심각도</t>
    <phoneticPr fontId="1" type="noConversion"/>
  </si>
  <si>
    <t>번호</t>
    <phoneticPr fontId="1" type="noConversion"/>
  </si>
  <si>
    <t>DEFERRED</t>
  </si>
  <si>
    <t>OPEN</t>
  </si>
  <si>
    <t>ASSIGNED</t>
  </si>
  <si>
    <t>FIXED</t>
  </si>
  <si>
    <t>CLOSED</t>
  </si>
  <si>
    <t>합계</t>
    <phoneticPr fontId="1" type="noConversion"/>
  </si>
  <si>
    <t>데이터결함</t>
    <phoneticPr fontId="1" type="noConversion"/>
  </si>
  <si>
    <t>기타</t>
    <phoneticPr fontId="1" type="noConversion"/>
  </si>
  <si>
    <t>기능</t>
    <phoneticPr fontId="1" type="noConversion"/>
  </si>
  <si>
    <t>개선사항</t>
    <phoneticPr fontId="1" type="noConversion"/>
  </si>
  <si>
    <t>전체</t>
    <phoneticPr fontId="1" type="noConversion"/>
  </si>
  <si>
    <t>구분</t>
    <phoneticPr fontId="1" type="noConversion"/>
  </si>
  <si>
    <t>결함유형</t>
    <phoneticPr fontId="1" type="noConversion"/>
  </si>
  <si>
    <t>결함유형</t>
    <phoneticPr fontId="1" type="noConversion"/>
  </si>
  <si>
    <t xml:space="preserve">운영체제 문제 </t>
    <phoneticPr fontId="1" type="noConversion"/>
  </si>
  <si>
    <t xml:space="preserve">하드웨어 문제 </t>
    <phoneticPr fontId="1" type="noConversion"/>
  </si>
  <si>
    <t xml:space="preserve">사용자 인터페이스 결함 </t>
    <phoneticPr fontId="1" type="noConversion"/>
  </si>
  <si>
    <t>세부추진과제</t>
    <phoneticPr fontId="1" type="noConversion"/>
  </si>
  <si>
    <t>결함원인 및 내용</t>
    <phoneticPr fontId="1" type="noConversion"/>
  </si>
  <si>
    <r>
      <t>결함</t>
    </r>
    <r>
      <rPr>
        <b/>
        <sz val="11"/>
        <color indexed="8"/>
        <rFont val="Times New Roman"/>
        <family val="1"/>
      </rPr>
      <t xml:space="preserve"> ID</t>
    </r>
    <phoneticPr fontId="1" type="noConversion"/>
  </si>
  <si>
    <t>[1차 통합테스트]</t>
    <phoneticPr fontId="1" type="noConversion"/>
  </si>
  <si>
    <t>소프트웨어 아키텍쳐 문제</t>
    <phoneticPr fontId="1" type="noConversion"/>
  </si>
  <si>
    <t>개발 케이스 툴 결함</t>
    <phoneticPr fontId="1" type="noConversion"/>
  </si>
  <si>
    <t>테스팅 자체의 결함 (Testing errors)</t>
    <phoneticPr fontId="1" type="noConversion"/>
  </si>
  <si>
    <t>운영상의 결함</t>
    <phoneticPr fontId="1" type="noConversion"/>
  </si>
  <si>
    <t xml:space="preserve">원인파악이 불가능한 결함 (Unknown) </t>
    <phoneticPr fontId="1" type="noConversion"/>
  </si>
  <si>
    <t>유럽과 삼극망 기반의 심사정보 열람시스템 구축</t>
    <phoneticPr fontId="1" type="noConversion"/>
  </si>
  <si>
    <t>미국과의 심사정보 열람시스템에 심사보고서 추가</t>
    <phoneticPr fontId="1" type="noConversion"/>
  </si>
  <si>
    <t>삼극망을 기반으로 한 WIPO DAS 시스템 구축</t>
    <phoneticPr fontId="1" type="noConversion"/>
  </si>
  <si>
    <t>인용서류의 전자적 교환을 위한 단방향 시스템 구축</t>
    <phoneticPr fontId="1" type="noConversion"/>
  </si>
  <si>
    <t>인용서류 교환 통계 및 모니터링 시스템 구축</t>
    <phoneticPr fontId="1" type="noConversion"/>
  </si>
  <si>
    <t>심사정보 열람시스템 분산 구성</t>
    <phoneticPr fontId="1" type="noConversion"/>
  </si>
  <si>
    <t>우선권 증명서류 교환시스템 분산 구성</t>
    <phoneticPr fontId="1" type="noConversion"/>
  </si>
  <si>
    <t>디자인 검색서비스 구축</t>
    <phoneticPr fontId="1" type="noConversion"/>
  </si>
  <si>
    <t>상표 검색서비스 구축</t>
    <phoneticPr fontId="1" type="noConversion"/>
  </si>
  <si>
    <t>한국어 PCT 문헌 검색서비스 구축</t>
    <phoneticPr fontId="1" type="noConversion"/>
  </si>
  <si>
    <t>심사문서에 포함된 첨부문서에 링크 제공</t>
    <phoneticPr fontId="1" type="noConversion"/>
  </si>
  <si>
    <t>심사보고서 제공</t>
    <phoneticPr fontId="1" type="noConversion"/>
  </si>
  <si>
    <t>포털 기능 및 헬프데스크 기능</t>
    <phoneticPr fontId="1" type="noConversion"/>
  </si>
  <si>
    <t>한영 미등록어 추출 및 관리 기능</t>
    <phoneticPr fontId="1" type="noConversion"/>
  </si>
  <si>
    <t>데이터 관련 결함 (Data bugs)</t>
    <phoneticPr fontId="1" type="noConversion"/>
  </si>
  <si>
    <t>시스템 인터페이스 관련 결함</t>
    <phoneticPr fontId="1" type="noConversion"/>
  </si>
  <si>
    <t>CLARIFIED</t>
  </si>
  <si>
    <t>PM</t>
  </si>
  <si>
    <t>PL</t>
  </si>
  <si>
    <t>세부항목</t>
    <phoneticPr fontId="1" type="noConversion"/>
  </si>
  <si>
    <t>프로세싱 결함 (Processing bugs)</t>
    <phoneticPr fontId="1" type="noConversion"/>
  </si>
  <si>
    <t>결함
발생일</t>
    <phoneticPr fontId="1" type="noConversion"/>
  </si>
  <si>
    <t>조치일</t>
    <phoneticPr fontId="1" type="noConversion"/>
  </si>
  <si>
    <t xml:space="preserve">기능에 관련된 결함 </t>
    <phoneticPr fontId="1" type="noConversion"/>
  </si>
  <si>
    <t>테스트 결함 관리현황</t>
    <phoneticPr fontId="1" type="noConversion"/>
  </si>
  <si>
    <t>표준화 관련 결함</t>
    <phoneticPr fontId="1" type="noConversion"/>
  </si>
  <si>
    <t xml:space="preserve">기능에 관련된 결함 </t>
    <phoneticPr fontId="1" type="noConversion"/>
  </si>
  <si>
    <t>하</t>
    <phoneticPr fontId="1" type="noConversion"/>
  </si>
  <si>
    <t>xml 파일 수정 및 컨트롤러 수정</t>
    <phoneticPr fontId="1" type="noConversion"/>
  </si>
  <si>
    <t>xml파일 수정 및 컨트롤러 수정</t>
    <phoneticPr fontId="1" type="noConversion"/>
  </si>
  <si>
    <t>송찬중</t>
    <phoneticPr fontId="1" type="noConversion"/>
  </si>
  <si>
    <t>문서화 결함(Documentation defects)</t>
    <phoneticPr fontId="1" type="noConversion"/>
  </si>
  <si>
    <t>조치완료</t>
    <phoneticPr fontId="1" type="noConversion"/>
  </si>
  <si>
    <t>상태</t>
    <phoneticPr fontId="1" type="noConversion"/>
  </si>
  <si>
    <r>
      <rPr>
        <sz val="10"/>
        <color indexed="8"/>
        <rFont val="굴림"/>
        <family val="3"/>
        <charset val="129"/>
      </rPr>
      <t>제정 및 내용 추가</t>
    </r>
    <phoneticPr fontId="1" type="noConversion"/>
  </si>
  <si>
    <t>이은혜</t>
    <phoneticPr fontId="1" type="noConversion"/>
  </si>
  <si>
    <t>2019.04.17</t>
    <phoneticPr fontId="22" type="noConversion"/>
  </si>
  <si>
    <t>일반 회원가입</t>
    <phoneticPr fontId="1" type="noConversion"/>
  </si>
  <si>
    <t>일반회원 가입에서 특정 개인 정보를 입력하지 않아도 가입이 되는 오류 발생</t>
    <phoneticPr fontId="1" type="noConversion"/>
  </si>
  <si>
    <t>2019.04.05</t>
    <phoneticPr fontId="22" type="noConversion"/>
  </si>
  <si>
    <t>컨트롤러 기능 추가</t>
    <phoneticPr fontId="1" type="noConversion"/>
  </si>
  <si>
    <t>이진호</t>
    <phoneticPr fontId="1" type="noConversion"/>
  </si>
  <si>
    <t>2018.04.05</t>
    <phoneticPr fontId="22" type="noConversion"/>
  </si>
  <si>
    <t>리뷰</t>
    <phoneticPr fontId="1" type="noConversion"/>
  </si>
  <si>
    <t>일반회원이 본인이 작성한 리뷰를 삭제 할 수 없는 오류 발생</t>
    <phoneticPr fontId="1" type="noConversion"/>
  </si>
  <si>
    <t>박혜영</t>
    <phoneticPr fontId="1" type="noConversion"/>
  </si>
  <si>
    <t>2018.04.08</t>
    <phoneticPr fontId="22" type="noConversion"/>
  </si>
  <si>
    <t>블랙회원 등록</t>
    <phoneticPr fontId="1" type="noConversion"/>
  </si>
  <si>
    <t>관리자가 블랙회원 대기 테이블에서 등록을 할 수 없는 오류 발생</t>
    <phoneticPr fontId="1" type="noConversion"/>
  </si>
  <si>
    <t>작성한 리뷰가 마이페이지에서 보이지 않는 오류 발생</t>
    <phoneticPr fontId="1" type="noConversion"/>
  </si>
  <si>
    <t>로그인 세션이 정상적으로 수행되지 않는 오류 발생</t>
    <phoneticPr fontId="1" type="noConversion"/>
  </si>
  <si>
    <t>멜로니지(마일리지)가 조회되지 않는 오류 발생</t>
    <phoneticPr fontId="1" type="noConversion"/>
  </si>
  <si>
    <t>비밀번호 찾기를 하였을 때 이메일로 임시 비밀번호가 발생되지 않는 오류 발생</t>
    <phoneticPr fontId="1" type="noConversion"/>
  </si>
  <si>
    <t>마이페이지 리뷰조회</t>
    <phoneticPr fontId="1" type="noConversion"/>
  </si>
  <si>
    <t>로그인 세션</t>
    <phoneticPr fontId="1" type="noConversion"/>
  </si>
  <si>
    <t>멜로니지 조회</t>
    <phoneticPr fontId="1" type="noConversion"/>
  </si>
  <si>
    <t>비밀번호 찾기</t>
    <phoneticPr fontId="1" type="noConversion"/>
  </si>
  <si>
    <t>우수맛집 인증 pdf</t>
    <phoneticPr fontId="22" type="noConversion"/>
  </si>
  <si>
    <t>우수맛집 조건에 충족한 맛집이 우수맛집 인증 pdf를 다운 받을 수 없는 오류 발생</t>
    <phoneticPr fontId="22" type="noConversion"/>
  </si>
  <si>
    <t xml:space="preserve">기능에 관련된 결함 </t>
    <phoneticPr fontId="1" type="noConversion"/>
  </si>
  <si>
    <t>2018.04.10</t>
    <phoneticPr fontId="22" type="noConversion"/>
  </si>
  <si>
    <t>e-mail 발송에 관련된 jar 파일 교체 및 컨트롤러 수정</t>
    <phoneticPr fontId="1" type="noConversion"/>
  </si>
  <si>
    <t>로그인 세션 class 수정</t>
    <phoneticPr fontId="1" type="noConversion"/>
  </si>
  <si>
    <t>최우석</t>
    <phoneticPr fontId="1" type="noConversion"/>
  </si>
  <si>
    <t>이병규</t>
    <phoneticPr fontId="1" type="noConversion"/>
  </si>
  <si>
    <t>최우석</t>
    <phoneticPr fontId="22" type="noConversion"/>
  </si>
  <si>
    <t>DF-001</t>
    <phoneticPr fontId="22" type="noConversion"/>
  </si>
  <si>
    <t>DF-002</t>
    <phoneticPr fontId="22" type="noConversion"/>
  </si>
  <si>
    <t>DF-003</t>
  </si>
  <si>
    <t>DF-004</t>
  </si>
  <si>
    <t>DF-005</t>
  </si>
  <si>
    <t>DF-006</t>
  </si>
  <si>
    <t>DF-007</t>
  </si>
  <si>
    <t>DF-008</t>
  </si>
  <si>
    <t>2018.04.11</t>
    <phoneticPr fontId="22" type="noConversion"/>
  </si>
  <si>
    <t>2018.04.13</t>
    <phoneticPr fontId="22" type="noConversion"/>
  </si>
  <si>
    <t>2018.04.15</t>
    <phoneticPr fontId="22" type="noConversion"/>
  </si>
  <si>
    <t>2018.04.16</t>
    <phoneticPr fontId="22" type="noConversion"/>
  </si>
  <si>
    <t>하</t>
    <phoneticPr fontId="22" type="noConversion"/>
  </si>
  <si>
    <t xml:space="preserve">: 조치 완료됨 </t>
    <phoneticPr fontId="1" type="noConversion"/>
  </si>
  <si>
    <t>: 자체 테스트까지 완료됨</t>
    <phoneticPr fontId="1" type="noConversion"/>
  </si>
  <si>
    <t xml:space="preserve">: 결함조치중 </t>
    <phoneticPr fontId="1" type="noConversion"/>
  </si>
  <si>
    <t>: 결함이 발견됨</t>
    <phoneticPr fontId="1" type="noConversion"/>
  </si>
  <si>
    <t>: 결함조치가 연기됨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</si>
</sst>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4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8"/>
      <name val="Times New Roman"/>
      <family val="1"/>
    </font>
    <font>
      <sz val="11"/>
      <color indexed="8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0"/>
      <color indexed="12"/>
      <name val="Times New Roman"/>
      <family val="1"/>
    </font>
    <font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20"/>
      <color indexed="8"/>
      <name val="굴림"/>
      <family val="3"/>
      <charset val="129"/>
    </font>
    <font>
      <sz val="10"/>
      <color indexed="8"/>
      <name val="Book Antiqua"/>
      <family val="1"/>
    </font>
    <font>
      <sz val="11"/>
      <color indexed="8"/>
      <name val="바탕체"/>
      <family val="1"/>
      <charset val="129"/>
    </font>
    <font>
      <b/>
      <sz val="12"/>
      <color indexed="8"/>
      <name val="바탕체"/>
      <family val="1"/>
      <charset val="129"/>
    </font>
    <font>
      <b/>
      <sz val="14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1"/>
      <color indexed="8"/>
      <name val="굴림"/>
      <family val="3"/>
      <charset val="129"/>
    </font>
    <font>
      <b/>
      <sz val="11"/>
      <color indexed="8"/>
      <name val="Times New Roman"/>
      <family val="1"/>
    </font>
    <font>
      <sz val="10"/>
      <color indexed="8"/>
      <name val="돋움"/>
      <family val="3"/>
      <charset val="129"/>
    </font>
    <font>
      <sz val="9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b/>
      <sz val="18"/>
      <color indexed="8"/>
      <name val="굴림"/>
      <family val="3"/>
      <charset val="129"/>
    </font>
    <font>
      <sz val="8"/>
      <name val="Arial"/>
      <family val="2"/>
    </font>
    <font>
      <sz val="10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 applyAlignment="1"/>
    <xf numFmtId="0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5" fillId="0" borderId="0" xfId="0" applyFont="1"/>
    <xf numFmtId="0" fontId="2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2" borderId="1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0" fillId="0" borderId="22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justify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176" fontId="6" fillId="0" borderId="33" xfId="0" applyNumberFormat="1" applyFont="1" applyBorder="1" applyAlignment="1">
      <alignment horizontal="center" vertical="center" wrapText="1"/>
    </xf>
    <xf numFmtId="176" fontId="6" fillId="0" borderId="34" xfId="0" applyNumberFormat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 wrapText="1"/>
    </xf>
    <xf numFmtId="176" fontId="2" fillId="0" borderId="38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76" fontId="6" fillId="0" borderId="40" xfId="0" applyNumberFormat="1" applyFont="1" applyBorder="1" applyAlignment="1">
      <alignment horizontal="center" vertical="center" wrapText="1"/>
    </xf>
    <xf numFmtId="176" fontId="6" fillId="0" borderId="41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85725</xdr:colOff>
      <xdr:row>32</xdr:row>
      <xdr:rowOff>152400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8010525" cy="5638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5720" rIns="0" bIns="0" anchor="t" upright="1"/>
        <a:lstStyle/>
        <a:p>
          <a:pPr algn="l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l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    </a:t>
          </a:r>
        </a:p>
        <a:p>
          <a:pPr algn="l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   </a:t>
          </a:r>
        </a:p>
        <a:p>
          <a:pPr algn="l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    </a:t>
          </a:r>
          <a:endParaRPr lang="ko-KR" altLang="en-US" sz="2400" b="0" i="0" u="none" strike="noStrike" baseline="0">
            <a:solidFill>
              <a:srgbClr val="000000"/>
            </a:solidFill>
            <a:latin typeface="Times New Roman"/>
            <a:ea typeface="HY견고딕"/>
            <a:cs typeface="Times New Roman"/>
          </a:endParaRPr>
        </a:p>
        <a:p>
          <a:pPr algn="l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  <a:cs typeface="Times New Roman"/>
          </a:endParaRPr>
        </a:p>
        <a:p>
          <a:pPr algn="l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l" rtl="0">
            <a:defRPr sz="1000"/>
          </a:pPr>
          <a:endParaRPr lang="ko-KR" altLang="en-US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ko-KR" altLang="en-US" sz="1000" b="1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l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66675</xdr:colOff>
      <xdr:row>11</xdr:row>
      <xdr:rowOff>0</xdr:rowOff>
    </xdr:from>
    <xdr:to>
      <xdr:col>13</xdr:col>
      <xdr:colOff>0</xdr:colOff>
      <xdr:row>11</xdr:row>
      <xdr:rowOff>47625</xdr:rowOff>
    </xdr:to>
    <xdr:sp macro="" textlink="">
      <xdr:nvSpPr>
        <xdr:cNvPr id="1034" name="Rectangle 6"/>
        <xdr:cNvSpPr>
          <a:spLocks noChangeArrowheads="1"/>
        </xdr:cNvSpPr>
      </xdr:nvSpPr>
      <xdr:spPr bwMode="auto">
        <a:xfrm>
          <a:off x="66675" y="18859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6</xdr:row>
      <xdr:rowOff>85725</xdr:rowOff>
    </xdr:from>
    <xdr:to>
      <xdr:col>11</xdr:col>
      <xdr:colOff>552450</xdr:colOff>
      <xdr:row>10</xdr:row>
      <xdr:rowOff>0</xdr:rowOff>
    </xdr:to>
    <xdr:sp macro="" textlink="">
      <xdr:nvSpPr>
        <xdr:cNvPr id="1027" name="제목 7"/>
        <xdr:cNvSpPr>
          <a:spLocks noChangeArrowheads="1"/>
        </xdr:cNvSpPr>
      </xdr:nvSpPr>
      <xdr:spPr bwMode="auto">
        <a:xfrm>
          <a:off x="809625" y="1114425"/>
          <a:ext cx="64484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3152" tIns="45720" rIns="73152" bIns="0" anchor="t" upright="1"/>
        <a:lstStyle/>
        <a:p>
          <a:pPr algn="ctr" rtl="0">
            <a:defRPr sz="1000"/>
          </a:pPr>
          <a:r>
            <a:rPr lang="ko-KR" altLang="en-US" sz="3200" b="0" i="0" u="none" strike="noStrike" baseline="0">
              <a:solidFill>
                <a:srgbClr val="000000"/>
              </a:solidFill>
              <a:latin typeface="HY견고딕"/>
              <a:ea typeface="HY견고딕"/>
            </a:rPr>
            <a:t>결함관리대장</a:t>
          </a:r>
        </a:p>
      </xdr:txBody>
    </xdr:sp>
    <xdr:clientData/>
  </xdr:twoCellAnchor>
  <xdr:twoCellAnchor>
    <xdr:from>
      <xdr:col>4</xdr:col>
      <xdr:colOff>171450</xdr:colOff>
      <xdr:row>12</xdr:row>
      <xdr:rowOff>142875</xdr:rowOff>
    </xdr:from>
    <xdr:to>
      <xdr:col>9</xdr:col>
      <xdr:colOff>123825</xdr:colOff>
      <xdr:row>18</xdr:row>
      <xdr:rowOff>114300</xdr:rowOff>
    </xdr:to>
    <xdr:sp macro="" textlink="">
      <xdr:nvSpPr>
        <xdr:cNvPr id="1028" name="부제목 8"/>
        <xdr:cNvSpPr>
          <a:spLocks noChangeArrowheads="1"/>
        </xdr:cNvSpPr>
      </xdr:nvSpPr>
      <xdr:spPr bwMode="auto">
        <a:xfrm>
          <a:off x="2609850" y="2200275"/>
          <a:ext cx="3000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2200"/>
            </a:lnSpc>
            <a:defRPr sz="1000"/>
          </a:pPr>
          <a:endParaRPr lang="ko-KR" altLang="en-US" sz="1800" b="0" i="0" u="none" strike="noStrike" baseline="0">
            <a:solidFill>
              <a:srgbClr val="000000"/>
            </a:solidFill>
            <a:latin typeface="HY견고딕"/>
            <a:ea typeface="HY견고딕"/>
          </a:endParaRPr>
        </a:p>
        <a:p>
          <a:pPr algn="ctr" rtl="0">
            <a:lnSpc>
              <a:spcPts val="2200"/>
            </a:lnSpc>
            <a:defRPr sz="1000"/>
          </a:pPr>
          <a:r>
            <a:rPr lang="en-US" altLang="ko-KR" sz="1800" b="0" i="0" u="none" strike="noStrike" baseline="0">
              <a:solidFill>
                <a:srgbClr val="000000"/>
              </a:solidFill>
              <a:latin typeface="HY견고딕"/>
              <a:ea typeface="HY견고딕"/>
            </a:rPr>
            <a:t>MelonPlate</a:t>
          </a:r>
          <a:endParaRPr lang="ko-KR" altLang="en-US" sz="1800" b="0" i="0" u="none" strike="noStrike" baseline="0">
            <a:solidFill>
              <a:srgbClr val="000000"/>
            </a:solidFill>
            <a:latin typeface="HY견고딕"/>
            <a:ea typeface="HY견고딕"/>
          </a:endParaRPr>
        </a:p>
        <a:p>
          <a:pPr algn="ctr" rtl="0">
            <a:lnSpc>
              <a:spcPts val="2100"/>
            </a:lnSpc>
            <a:defRPr sz="1000"/>
          </a:pPr>
          <a:r>
            <a:rPr lang="ko-KR" altLang="en-US" sz="1800" b="0" i="0" u="none" strike="noStrike" baseline="0">
              <a:solidFill>
                <a:srgbClr val="000000"/>
              </a:solidFill>
              <a:latin typeface="굴림"/>
              <a:ea typeface="굴림"/>
            </a:rPr>
            <a:t>버전 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95250</xdr:rowOff>
    </xdr:from>
    <xdr:to>
      <xdr:col>5</xdr:col>
      <xdr:colOff>1476375</xdr:colOff>
      <xdr:row>1</xdr:row>
      <xdr:rowOff>142875</xdr:rowOff>
    </xdr:to>
    <xdr:sp macro="" textlink="">
      <xdr:nvSpPr>
        <xdr:cNvPr id="2051" name="Rectangle 1"/>
        <xdr:cNvSpPr>
          <a:spLocks noChangeArrowheads="1"/>
        </xdr:cNvSpPr>
      </xdr:nvSpPr>
      <xdr:spPr bwMode="auto">
        <a:xfrm>
          <a:off x="438150" y="533400"/>
          <a:ext cx="8458200" cy="47625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12</xdr:col>
      <xdr:colOff>0</xdr:colOff>
      <xdr:row>1</xdr:row>
      <xdr:rowOff>85725</xdr:rowOff>
    </xdr:to>
    <xdr:sp macro="" textlink="">
      <xdr:nvSpPr>
        <xdr:cNvPr id="3075" name="Rectangle 1"/>
        <xdr:cNvSpPr>
          <a:spLocks noChangeArrowheads="1"/>
        </xdr:cNvSpPr>
      </xdr:nvSpPr>
      <xdr:spPr bwMode="auto">
        <a:xfrm>
          <a:off x="685800" y="485775"/>
          <a:ext cx="11334750" cy="3810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11</xdr:col>
      <xdr:colOff>0</xdr:colOff>
      <xdr:row>1</xdr:row>
      <xdr:rowOff>171450</xdr:rowOff>
    </xdr:to>
    <xdr:sp macro="" textlink="">
      <xdr:nvSpPr>
        <xdr:cNvPr id="4099" name="Rectangle 1"/>
        <xdr:cNvSpPr>
          <a:spLocks noChangeArrowheads="1"/>
        </xdr:cNvSpPr>
      </xdr:nvSpPr>
      <xdr:spPr bwMode="auto">
        <a:xfrm>
          <a:off x="0" y="533400"/>
          <a:ext cx="17325975" cy="7620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Z84"/>
  <sheetViews>
    <sheetView showGridLines="0" view="pageBreakPreview" zoomScaleNormal="100" zoomScaleSheetLayoutView="100" workbookViewId="0">
      <selection activeCell="F39" sqref="F39"/>
    </sheetView>
  </sheetViews>
  <sheetFormatPr defaultRowHeight="13.5" x14ac:dyDescent="0.15"/>
  <cols>
    <col min="1" max="16384" width="9.140625" style="1"/>
  </cols>
  <sheetData>
    <row r="33" spans="1:26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40" spans="1:26" ht="24" customHeight="1" x14ac:dyDescent="0.15">
      <c r="B40" s="14"/>
    </row>
    <row r="42" spans="1:26" ht="14.25" x14ac:dyDescent="0.2">
      <c r="Z42"/>
    </row>
    <row r="54" spans="2:2" x14ac:dyDescent="0.15">
      <c r="B54" s="13"/>
    </row>
    <row r="65" spans="2:2" ht="14.25" x14ac:dyDescent="0.2">
      <c r="B65" s="12"/>
    </row>
    <row r="66" spans="2:2" ht="14.25" x14ac:dyDescent="0.2">
      <c r="B66" s="12"/>
    </row>
    <row r="69" spans="2:2" ht="14.25" x14ac:dyDescent="0.2">
      <c r="B69" s="15"/>
    </row>
    <row r="84" spans="2:2" x14ac:dyDescent="0.15">
      <c r="B84" s="14"/>
    </row>
  </sheetData>
  <phoneticPr fontId="2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>
    <oddFooter>&amp;C&amp;"Times New Roman,보통"Page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showGridLines="0" view="pageBreakPreview" zoomScaleNormal="100" zoomScaleSheetLayoutView="100" workbookViewId="0">
      <selection activeCell="D18" sqref="D18"/>
    </sheetView>
  </sheetViews>
  <sheetFormatPr defaultRowHeight="13.5" x14ac:dyDescent="0.2"/>
  <cols>
    <col min="1" max="1" width="6.28515625" style="22" customWidth="1"/>
    <col min="2" max="2" width="20.85546875" style="22" customWidth="1"/>
    <col min="3" max="3" width="16.42578125" style="22" customWidth="1"/>
    <col min="4" max="4" width="27.7109375" style="22" customWidth="1"/>
    <col min="5" max="5" width="40" style="22" customWidth="1"/>
    <col min="6" max="6" width="22.42578125" style="22" customWidth="1"/>
    <col min="7" max="7" width="8" style="21" customWidth="1"/>
    <col min="8" max="16384" width="9.140625" style="21"/>
  </cols>
  <sheetData>
    <row r="1" spans="1:7" s="23" customFormat="1" ht="34.5" customHeight="1" x14ac:dyDescent="0.15">
      <c r="A1" s="39" t="s">
        <v>5</v>
      </c>
      <c r="B1" s="39"/>
      <c r="C1" s="25"/>
      <c r="D1" s="25"/>
      <c r="E1" s="25"/>
      <c r="F1" s="40" t="s">
        <v>12</v>
      </c>
      <c r="G1" s="25"/>
    </row>
    <row r="2" spans="1:7" s="23" customFormat="1" ht="34.5" customHeight="1" x14ac:dyDescent="0.15">
      <c r="A2" s="39"/>
      <c r="B2" s="25"/>
      <c r="C2" s="25"/>
      <c r="D2" s="25"/>
      <c r="E2" s="25"/>
      <c r="F2" s="25"/>
      <c r="G2" s="25"/>
    </row>
    <row r="3" spans="1:7" s="23" customFormat="1" ht="34.5" customHeight="1" x14ac:dyDescent="0.2">
      <c r="A3" s="81" t="s">
        <v>4</v>
      </c>
      <c r="B3" s="82"/>
      <c r="C3" s="82"/>
      <c r="D3" s="82"/>
      <c r="E3" s="82"/>
      <c r="F3" s="82"/>
      <c r="G3" s="82"/>
    </row>
    <row r="4" spans="1:7" ht="24.75" customHeight="1" x14ac:dyDescent="0.2">
      <c r="A4" s="26"/>
      <c r="B4" s="36" t="s">
        <v>6</v>
      </c>
      <c r="C4" s="37" t="s">
        <v>7</v>
      </c>
      <c r="D4" s="37" t="s">
        <v>8</v>
      </c>
      <c r="E4" s="37" t="s">
        <v>9</v>
      </c>
      <c r="F4" s="38" t="s">
        <v>10</v>
      </c>
      <c r="G4" s="16"/>
    </row>
    <row r="5" spans="1:7" ht="24" customHeight="1" x14ac:dyDescent="0.2">
      <c r="A5" s="26"/>
      <c r="B5" s="27" t="s">
        <v>11</v>
      </c>
      <c r="C5" s="28"/>
      <c r="D5" s="28" t="s">
        <v>106</v>
      </c>
      <c r="E5" s="74"/>
      <c r="F5" s="29"/>
      <c r="G5" s="16"/>
    </row>
    <row r="6" spans="1:7" ht="24" customHeight="1" x14ac:dyDescent="0.2">
      <c r="A6" s="26"/>
      <c r="B6" s="30" t="s">
        <v>61</v>
      </c>
      <c r="C6" s="31"/>
      <c r="D6" s="80" t="s">
        <v>78</v>
      </c>
      <c r="E6" s="75"/>
      <c r="F6" s="32"/>
      <c r="G6" s="16"/>
    </row>
    <row r="7" spans="1:7" ht="24" customHeight="1" x14ac:dyDescent="0.2">
      <c r="A7" s="26"/>
      <c r="B7" s="30" t="s">
        <v>60</v>
      </c>
      <c r="C7" s="31"/>
      <c r="D7" s="31" t="s">
        <v>73</v>
      </c>
      <c r="E7" s="75"/>
      <c r="F7" s="32"/>
      <c r="G7" s="16"/>
    </row>
    <row r="8" spans="1:7" ht="24" customHeight="1" x14ac:dyDescent="0.2">
      <c r="A8" s="24"/>
      <c r="B8" s="30"/>
      <c r="C8" s="31"/>
      <c r="D8" s="31"/>
      <c r="E8" s="31"/>
      <c r="F8" s="32"/>
      <c r="G8" s="23"/>
    </row>
    <row r="9" spans="1:7" ht="24" customHeight="1" x14ac:dyDescent="0.2">
      <c r="A9" s="21"/>
      <c r="B9" s="30"/>
      <c r="C9" s="31"/>
      <c r="D9" s="31"/>
      <c r="E9" s="31"/>
      <c r="F9" s="32"/>
      <c r="G9" s="23"/>
    </row>
    <row r="10" spans="1:7" ht="24" customHeight="1" x14ac:dyDescent="0.2">
      <c r="A10" s="21"/>
      <c r="B10" s="30"/>
      <c r="C10" s="31"/>
      <c r="D10" s="31"/>
      <c r="E10" s="31"/>
      <c r="F10" s="32"/>
      <c r="G10" s="23"/>
    </row>
    <row r="11" spans="1:7" ht="24" customHeight="1" x14ac:dyDescent="0.2">
      <c r="A11" s="21"/>
      <c r="B11" s="30"/>
      <c r="C11" s="31"/>
      <c r="D11" s="31"/>
      <c r="E11" s="31"/>
      <c r="F11" s="32"/>
      <c r="G11" s="23"/>
    </row>
    <row r="12" spans="1:7" ht="24" customHeight="1" x14ac:dyDescent="0.2">
      <c r="A12" s="21"/>
      <c r="B12" s="30"/>
      <c r="C12" s="31"/>
      <c r="D12" s="31"/>
      <c r="E12" s="31"/>
      <c r="F12" s="32"/>
      <c r="G12" s="23"/>
    </row>
    <row r="13" spans="1:7" ht="24" customHeight="1" x14ac:dyDescent="0.2">
      <c r="A13" s="21"/>
      <c r="B13" s="30"/>
      <c r="C13" s="31"/>
      <c r="D13" s="31"/>
      <c r="E13" s="31"/>
      <c r="F13" s="32"/>
      <c r="G13" s="23"/>
    </row>
    <row r="14" spans="1:7" ht="24" customHeight="1" x14ac:dyDescent="0.2">
      <c r="A14" s="21"/>
      <c r="B14" s="33"/>
      <c r="C14" s="34"/>
      <c r="D14" s="34"/>
      <c r="E14" s="34"/>
      <c r="F14" s="35"/>
      <c r="G14" s="23"/>
    </row>
    <row r="15" spans="1:7" ht="24" customHeight="1" x14ac:dyDescent="0.2">
      <c r="A15" s="21"/>
      <c r="B15" s="23"/>
      <c r="C15" s="23"/>
      <c r="D15" s="23"/>
      <c r="E15" s="23"/>
      <c r="F15" s="23"/>
      <c r="G15" s="23"/>
    </row>
    <row r="16" spans="1:7" ht="24" customHeight="1" x14ac:dyDescent="0.2">
      <c r="A16" s="21"/>
      <c r="B16" s="21"/>
      <c r="C16" s="23"/>
      <c r="E16" s="23"/>
      <c r="F16" s="23"/>
      <c r="G16" s="23"/>
    </row>
    <row r="17" spans="1:6" ht="24" customHeight="1" x14ac:dyDescent="0.2">
      <c r="A17" s="21"/>
      <c r="B17" s="21"/>
      <c r="C17" s="21"/>
      <c r="D17" s="21"/>
      <c r="E17" s="21"/>
      <c r="F17" s="21"/>
    </row>
    <row r="18" spans="1:6" ht="24.75" customHeight="1" x14ac:dyDescent="0.2">
      <c r="A18" s="21"/>
      <c r="B18" s="21"/>
      <c r="C18" s="21"/>
      <c r="D18" s="21"/>
      <c r="E18" s="21"/>
      <c r="F18" s="21"/>
    </row>
    <row r="19" spans="1:6" ht="24.75" customHeight="1" x14ac:dyDescent="0.2">
      <c r="A19" s="21"/>
      <c r="B19" s="21"/>
      <c r="C19" s="21"/>
      <c r="D19" s="21"/>
      <c r="E19" s="21"/>
      <c r="F19" s="21"/>
    </row>
    <row r="20" spans="1:6" ht="21" customHeight="1" x14ac:dyDescent="0.2"/>
    <row r="21" spans="1:6" ht="21" customHeight="1" x14ac:dyDescent="0.2"/>
    <row r="22" spans="1:6" ht="21" customHeight="1" x14ac:dyDescent="0.2"/>
    <row r="23" spans="1:6" ht="21" customHeight="1" x14ac:dyDescent="0.2"/>
    <row r="24" spans="1:6" ht="21" customHeight="1" x14ac:dyDescent="0.2"/>
    <row r="25" spans="1:6" ht="21" customHeight="1" x14ac:dyDescent="0.2"/>
    <row r="26" spans="1:6" ht="21" customHeight="1" x14ac:dyDescent="0.2"/>
    <row r="27" spans="1:6" ht="21" customHeight="1" x14ac:dyDescent="0.2"/>
    <row r="28" spans="1:6" ht="21" customHeight="1" x14ac:dyDescent="0.2"/>
    <row r="29" spans="1:6" ht="21" customHeight="1" x14ac:dyDescent="0.2"/>
    <row r="30" spans="1:6" ht="21" customHeight="1" x14ac:dyDescent="0.2"/>
    <row r="31" spans="1:6" ht="21" customHeight="1" x14ac:dyDescent="0.2"/>
    <row r="32" spans="1:6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</sheetData>
  <mergeCells count="1">
    <mergeCell ref="A3:G3"/>
  </mergeCells>
  <phoneticPr fontId="22" type="noConversion"/>
  <pageMargins left="0.59055118110236227" right="0.59055118110236227" top="0.78740157480314965" bottom="0.62992125984251968" header="0.47244094488188981" footer="0.31496062992125984"/>
  <pageSetup paperSize="9"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3"/>
  <sheetViews>
    <sheetView view="pageBreakPreview" zoomScale="85" zoomScaleNormal="100" zoomScaleSheetLayoutView="85" workbookViewId="0">
      <selection activeCell="L7" sqref="L7"/>
    </sheetView>
  </sheetViews>
  <sheetFormatPr defaultRowHeight="13.5" x14ac:dyDescent="0.2"/>
  <cols>
    <col min="1" max="1" width="9.5703125" style="9" customWidth="1"/>
    <col min="2" max="2" width="15.7109375" style="5" customWidth="1"/>
    <col min="3" max="3" width="21.140625" style="6" customWidth="1"/>
    <col min="4" max="4" width="20.42578125" style="6" customWidth="1"/>
    <col min="5" max="5" width="24.7109375" style="7" customWidth="1"/>
    <col min="6" max="6" width="12.5703125" style="5" customWidth="1"/>
    <col min="7" max="7" width="4.85546875" style="8" customWidth="1"/>
    <col min="8" max="8" width="4.7109375" style="8" customWidth="1"/>
    <col min="9" max="9" width="7.85546875" style="8" customWidth="1"/>
    <col min="10" max="10" width="5.85546875" style="8" customWidth="1"/>
    <col min="11" max="11" width="34.28515625" style="7" customWidth="1"/>
    <col min="12" max="12" width="18.5703125" style="8" customWidth="1"/>
    <col min="13" max="81" width="9.140625" style="6" customWidth="1"/>
    <col min="82" max="16384" width="9.140625" style="7"/>
  </cols>
  <sheetData>
    <row r="1" spans="1:13" s="23" customFormat="1" ht="34.5" customHeight="1" x14ac:dyDescent="0.15">
      <c r="A1" s="39" t="s">
        <v>5</v>
      </c>
      <c r="B1" s="39"/>
      <c r="C1" s="25"/>
      <c r="D1" s="25"/>
      <c r="E1" s="25"/>
      <c r="F1" s="40"/>
      <c r="G1" s="25"/>
      <c r="K1" s="83" t="s">
        <v>12</v>
      </c>
      <c r="L1" s="83"/>
    </row>
    <row r="2" spans="1:13" s="23" customFormat="1" ht="34.5" customHeight="1" x14ac:dyDescent="0.15">
      <c r="A2" s="39"/>
      <c r="B2" s="25"/>
      <c r="C2" s="25"/>
      <c r="D2" s="25"/>
      <c r="E2" s="25"/>
      <c r="F2" s="25"/>
      <c r="G2" s="25"/>
    </row>
    <row r="3" spans="1:13" s="3" customFormat="1" ht="26.25" x14ac:dyDescent="0.35">
      <c r="A3" s="84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s="2" customFormat="1" ht="12.75" x14ac:dyDescent="0.2">
      <c r="A4" s="10"/>
      <c r="B4" s="10"/>
      <c r="C4" s="10"/>
      <c r="D4" s="10"/>
      <c r="E4" s="11"/>
      <c r="F4" s="10"/>
      <c r="G4" s="10"/>
      <c r="H4" s="10"/>
      <c r="I4" s="10"/>
      <c r="J4" s="10"/>
      <c r="K4" s="10"/>
    </row>
    <row r="5" spans="1:13" s="3" customFormat="1" ht="12" customHeight="1" x14ac:dyDescent="0.25"/>
    <row r="6" spans="1:13" s="3" customFormat="1" ht="21" customHeight="1" x14ac:dyDescent="0.25">
      <c r="A6" s="39"/>
      <c r="B6" s="85" t="s">
        <v>1</v>
      </c>
      <c r="C6" s="86"/>
      <c r="D6" s="87" t="s">
        <v>2</v>
      </c>
      <c r="E6" s="88"/>
      <c r="F6" s="88"/>
      <c r="G6" s="88"/>
      <c r="H6" s="88"/>
      <c r="I6" s="88"/>
      <c r="J6" s="88"/>
      <c r="K6" s="89"/>
      <c r="L6" s="42" t="s">
        <v>3</v>
      </c>
    </row>
    <row r="7" spans="1:13" s="3" customFormat="1" ht="21" customHeight="1" x14ac:dyDescent="0.25">
      <c r="A7" s="39"/>
      <c r="B7" s="90">
        <v>1</v>
      </c>
      <c r="C7" s="91"/>
      <c r="D7" s="92" t="s">
        <v>77</v>
      </c>
      <c r="E7" s="93"/>
      <c r="F7" s="93"/>
      <c r="G7" s="93"/>
      <c r="H7" s="93"/>
      <c r="I7" s="93"/>
      <c r="J7" s="93"/>
      <c r="K7" s="94"/>
      <c r="L7" s="18" t="s">
        <v>79</v>
      </c>
    </row>
    <row r="8" spans="1:13" s="3" customFormat="1" ht="21" customHeight="1" x14ac:dyDescent="0.25">
      <c r="A8" s="39"/>
      <c r="B8" s="90"/>
      <c r="C8" s="91"/>
      <c r="D8" s="92"/>
      <c r="E8" s="93"/>
      <c r="F8" s="93"/>
      <c r="G8" s="93"/>
      <c r="H8" s="93"/>
      <c r="I8" s="93"/>
      <c r="J8" s="93"/>
      <c r="K8" s="94"/>
      <c r="L8" s="18"/>
    </row>
    <row r="9" spans="1:13" s="3" customFormat="1" ht="21" customHeight="1" x14ac:dyDescent="0.25">
      <c r="A9" s="39"/>
      <c r="B9" s="90"/>
      <c r="C9" s="91"/>
      <c r="D9" s="95"/>
      <c r="E9" s="96"/>
      <c r="F9" s="96"/>
      <c r="G9" s="96"/>
      <c r="H9" s="96"/>
      <c r="I9" s="96"/>
      <c r="J9" s="96"/>
      <c r="K9" s="97"/>
      <c r="L9" s="17"/>
    </row>
    <row r="10" spans="1:13" s="3" customFormat="1" ht="21" customHeight="1" x14ac:dyDescent="0.25">
      <c r="A10" s="39"/>
      <c r="B10" s="90"/>
      <c r="C10" s="91"/>
      <c r="D10" s="95"/>
      <c r="E10" s="96"/>
      <c r="F10" s="96"/>
      <c r="G10" s="96"/>
      <c r="H10" s="96"/>
      <c r="I10" s="96"/>
      <c r="J10" s="96"/>
      <c r="K10" s="97"/>
      <c r="L10" s="17"/>
    </row>
    <row r="11" spans="1:13" s="3" customFormat="1" ht="21" customHeight="1" x14ac:dyDescent="0.25">
      <c r="A11" s="39"/>
      <c r="B11" s="90"/>
      <c r="C11" s="91"/>
      <c r="D11" s="95"/>
      <c r="E11" s="96"/>
      <c r="F11" s="96"/>
      <c r="G11" s="96"/>
      <c r="H11" s="96"/>
      <c r="I11" s="96"/>
      <c r="J11" s="96"/>
      <c r="K11" s="97"/>
      <c r="L11" s="17"/>
    </row>
    <row r="12" spans="1:13" s="3" customFormat="1" ht="21" customHeight="1" x14ac:dyDescent="0.25">
      <c r="A12" s="39"/>
      <c r="B12" s="90"/>
      <c r="C12" s="91"/>
      <c r="D12" s="95"/>
      <c r="E12" s="96"/>
      <c r="F12" s="96"/>
      <c r="G12" s="96"/>
      <c r="H12" s="96"/>
      <c r="I12" s="96"/>
      <c r="J12" s="96"/>
      <c r="K12" s="97"/>
      <c r="L12" s="17"/>
    </row>
    <row r="13" spans="1:13" s="3" customFormat="1" ht="21" customHeight="1" x14ac:dyDescent="0.25">
      <c r="A13" s="39"/>
      <c r="B13" s="90"/>
      <c r="C13" s="91"/>
      <c r="D13" s="95"/>
      <c r="E13" s="96"/>
      <c r="F13" s="96"/>
      <c r="G13" s="96"/>
      <c r="H13" s="96"/>
      <c r="I13" s="96"/>
      <c r="J13" s="96"/>
      <c r="K13" s="97"/>
      <c r="L13" s="17"/>
    </row>
    <row r="14" spans="1:13" s="3" customFormat="1" ht="21" customHeight="1" x14ac:dyDescent="0.25">
      <c r="A14" s="39"/>
      <c r="B14" s="90"/>
      <c r="C14" s="91"/>
      <c r="D14" s="95"/>
      <c r="E14" s="96"/>
      <c r="F14" s="96"/>
      <c r="G14" s="96"/>
      <c r="H14" s="96"/>
      <c r="I14" s="96"/>
      <c r="J14" s="96"/>
      <c r="K14" s="97"/>
      <c r="L14" s="17"/>
    </row>
    <row r="15" spans="1:13" s="3" customFormat="1" ht="21" customHeight="1" x14ac:dyDescent="0.25">
      <c r="A15" s="39"/>
      <c r="B15" s="90"/>
      <c r="C15" s="91"/>
      <c r="D15" s="95"/>
      <c r="E15" s="96"/>
      <c r="F15" s="96"/>
      <c r="G15" s="96"/>
      <c r="H15" s="96"/>
      <c r="I15" s="96"/>
      <c r="J15" s="96"/>
      <c r="K15" s="97"/>
      <c r="L15" s="17"/>
    </row>
    <row r="16" spans="1:13" s="3" customFormat="1" ht="21" customHeight="1" x14ac:dyDescent="0.25">
      <c r="A16" s="39"/>
      <c r="B16" s="90"/>
      <c r="C16" s="91"/>
      <c r="D16" s="95"/>
      <c r="E16" s="96"/>
      <c r="F16" s="96"/>
      <c r="G16" s="96"/>
      <c r="H16" s="96"/>
      <c r="I16" s="96"/>
      <c r="J16" s="96"/>
      <c r="K16" s="97"/>
      <c r="L16" s="17"/>
    </row>
    <row r="17" spans="1:12" s="3" customFormat="1" ht="21" customHeight="1" x14ac:dyDescent="0.25">
      <c r="A17" s="39"/>
      <c r="B17" s="90"/>
      <c r="C17" s="91"/>
      <c r="D17" s="95"/>
      <c r="E17" s="96"/>
      <c r="F17" s="96"/>
      <c r="G17" s="96"/>
      <c r="H17" s="96"/>
      <c r="I17" s="96"/>
      <c r="J17" s="96"/>
      <c r="K17" s="97"/>
      <c r="L17" s="17"/>
    </row>
    <row r="18" spans="1:12" s="3" customFormat="1" ht="21" customHeight="1" x14ac:dyDescent="0.25">
      <c r="A18" s="39"/>
      <c r="B18" s="90"/>
      <c r="C18" s="91"/>
      <c r="D18" s="95"/>
      <c r="E18" s="96"/>
      <c r="F18" s="96"/>
      <c r="G18" s="96"/>
      <c r="H18" s="96"/>
      <c r="I18" s="96"/>
      <c r="J18" s="96"/>
      <c r="K18" s="97"/>
      <c r="L18" s="17"/>
    </row>
    <row r="19" spans="1:12" s="3" customFormat="1" ht="21" customHeight="1" x14ac:dyDescent="0.25">
      <c r="A19" s="39"/>
      <c r="B19" s="90"/>
      <c r="C19" s="91"/>
      <c r="D19" s="95"/>
      <c r="E19" s="96"/>
      <c r="F19" s="96"/>
      <c r="G19" s="96"/>
      <c r="H19" s="96"/>
      <c r="I19" s="96"/>
      <c r="J19" s="96"/>
      <c r="K19" s="97"/>
      <c r="L19" s="17"/>
    </row>
    <row r="20" spans="1:12" s="3" customFormat="1" ht="21" customHeight="1" x14ac:dyDescent="0.25">
      <c r="A20" s="39"/>
      <c r="B20" s="90"/>
      <c r="C20" s="91"/>
      <c r="D20" s="95"/>
      <c r="E20" s="96"/>
      <c r="F20" s="96"/>
      <c r="G20" s="96"/>
      <c r="H20" s="96"/>
      <c r="I20" s="96"/>
      <c r="J20" s="96"/>
      <c r="K20" s="97"/>
      <c r="L20" s="17"/>
    </row>
    <row r="21" spans="1:12" s="3" customFormat="1" ht="21" customHeight="1" x14ac:dyDescent="0.25">
      <c r="A21" s="39"/>
      <c r="B21" s="90"/>
      <c r="C21" s="91"/>
      <c r="D21" s="95"/>
      <c r="E21" s="96"/>
      <c r="F21" s="96"/>
      <c r="G21" s="96"/>
      <c r="H21" s="96"/>
      <c r="I21" s="96"/>
      <c r="J21" s="96"/>
      <c r="K21" s="97"/>
      <c r="L21" s="17"/>
    </row>
    <row r="22" spans="1:12" s="3" customFormat="1" ht="21" customHeight="1" x14ac:dyDescent="0.25">
      <c r="A22" s="39"/>
      <c r="B22" s="90"/>
      <c r="C22" s="91"/>
      <c r="D22" s="95"/>
      <c r="E22" s="96"/>
      <c r="F22" s="96"/>
      <c r="G22" s="96"/>
      <c r="H22" s="96"/>
      <c r="I22" s="96"/>
      <c r="J22" s="96"/>
      <c r="K22" s="97"/>
      <c r="L22" s="17"/>
    </row>
    <row r="23" spans="1:12" s="3" customFormat="1" ht="21" customHeight="1" x14ac:dyDescent="0.25">
      <c r="A23" s="39"/>
      <c r="B23" s="90"/>
      <c r="C23" s="91"/>
      <c r="D23" s="95"/>
      <c r="E23" s="96"/>
      <c r="F23" s="96"/>
      <c r="G23" s="96"/>
      <c r="H23" s="96"/>
      <c r="I23" s="96"/>
      <c r="J23" s="96"/>
      <c r="K23" s="97"/>
      <c r="L23" s="17"/>
    </row>
    <row r="24" spans="1:12" s="3" customFormat="1" ht="21" customHeight="1" x14ac:dyDescent="0.25">
      <c r="A24" s="39" t="s">
        <v>5</v>
      </c>
      <c r="B24" s="90"/>
      <c r="C24" s="91"/>
      <c r="D24" s="92"/>
      <c r="E24" s="93"/>
      <c r="F24" s="93"/>
      <c r="G24" s="93"/>
      <c r="H24" s="93"/>
      <c r="I24" s="93"/>
      <c r="J24" s="93"/>
      <c r="K24" s="94"/>
      <c r="L24" s="18"/>
    </row>
    <row r="25" spans="1:12" s="19" customFormat="1" ht="21" customHeight="1" x14ac:dyDescent="0.15">
      <c r="A25" s="39" t="s">
        <v>5</v>
      </c>
      <c r="B25" s="90"/>
      <c r="C25" s="91"/>
      <c r="D25" s="92"/>
      <c r="E25" s="93"/>
      <c r="F25" s="93"/>
      <c r="G25" s="93"/>
      <c r="H25" s="93"/>
      <c r="I25" s="93"/>
      <c r="J25" s="93"/>
      <c r="K25" s="94"/>
      <c r="L25" s="18"/>
    </row>
    <row r="26" spans="1:12" s="19" customFormat="1" ht="21" customHeight="1" x14ac:dyDescent="0.15">
      <c r="A26" s="41" t="s">
        <v>5</v>
      </c>
      <c r="B26" s="98"/>
      <c r="C26" s="99"/>
      <c r="D26" s="100"/>
      <c r="E26" s="101"/>
      <c r="F26" s="101"/>
      <c r="G26" s="101"/>
      <c r="H26" s="101"/>
      <c r="I26" s="101"/>
      <c r="J26" s="101"/>
      <c r="K26" s="102"/>
      <c r="L26" s="20"/>
    </row>
    <row r="27" spans="1:12" s="3" customFormat="1" ht="15" x14ac:dyDescent="0.25"/>
    <row r="28" spans="1:12" x14ac:dyDescent="0.2">
      <c r="A28" s="5"/>
      <c r="E28" s="6"/>
      <c r="G28" s="5"/>
      <c r="H28" s="5"/>
      <c r="I28" s="5"/>
      <c r="J28" s="5"/>
      <c r="K28" s="6"/>
      <c r="L28" s="5"/>
    </row>
    <row r="29" spans="1:12" x14ac:dyDescent="0.2">
      <c r="A29" s="5"/>
      <c r="E29" s="6"/>
      <c r="G29" s="5"/>
      <c r="H29" s="5"/>
      <c r="I29" s="5"/>
      <c r="J29" s="5"/>
      <c r="K29" s="6"/>
      <c r="L29" s="5"/>
    </row>
    <row r="30" spans="1:12" x14ac:dyDescent="0.2">
      <c r="A30" s="5"/>
      <c r="E30" s="6"/>
      <c r="G30" s="5"/>
      <c r="H30" s="5"/>
      <c r="I30" s="5"/>
      <c r="J30" s="5"/>
      <c r="K30" s="6"/>
      <c r="L30" s="5"/>
    </row>
    <row r="31" spans="1:12" x14ac:dyDescent="0.2">
      <c r="A31" s="5"/>
      <c r="E31" s="6"/>
      <c r="G31" s="5"/>
      <c r="H31" s="5"/>
      <c r="I31" s="5"/>
      <c r="J31" s="5"/>
      <c r="K31" s="6"/>
      <c r="L31" s="5"/>
    </row>
    <row r="32" spans="1:12" x14ac:dyDescent="0.2">
      <c r="A32" s="5"/>
      <c r="E32" s="6"/>
      <c r="G32" s="5"/>
      <c r="H32" s="5"/>
      <c r="I32" s="5"/>
      <c r="J32" s="5"/>
      <c r="K32" s="6"/>
      <c r="L32" s="5"/>
    </row>
    <row r="33" spans="1:12" x14ac:dyDescent="0.2">
      <c r="A33" s="5"/>
      <c r="E33" s="6"/>
      <c r="G33" s="5"/>
      <c r="H33" s="5"/>
      <c r="I33" s="5"/>
      <c r="J33" s="5"/>
      <c r="K33" s="6"/>
      <c r="L33" s="5"/>
    </row>
    <row r="34" spans="1:12" x14ac:dyDescent="0.2">
      <c r="A34" s="5"/>
      <c r="E34" s="6"/>
      <c r="G34" s="5"/>
      <c r="H34" s="5"/>
      <c r="I34" s="5"/>
      <c r="J34" s="5"/>
      <c r="K34" s="6"/>
      <c r="L34" s="5"/>
    </row>
    <row r="35" spans="1:12" x14ac:dyDescent="0.2">
      <c r="A35" s="5"/>
      <c r="E35" s="6"/>
      <c r="G35" s="5"/>
      <c r="H35" s="5"/>
      <c r="I35" s="5"/>
      <c r="J35" s="5"/>
      <c r="K35" s="6"/>
      <c r="L35" s="5"/>
    </row>
    <row r="36" spans="1:12" x14ac:dyDescent="0.2">
      <c r="A36" s="5"/>
      <c r="E36" s="6"/>
      <c r="G36" s="5"/>
      <c r="H36" s="5"/>
      <c r="I36" s="5"/>
      <c r="J36" s="5"/>
      <c r="K36" s="6"/>
      <c r="L36" s="5"/>
    </row>
    <row r="37" spans="1:12" x14ac:dyDescent="0.2">
      <c r="A37" s="5"/>
      <c r="E37" s="6"/>
      <c r="G37" s="5"/>
      <c r="H37" s="5"/>
      <c r="I37" s="5"/>
      <c r="J37" s="5"/>
      <c r="K37" s="6"/>
      <c r="L37" s="5"/>
    </row>
    <row r="38" spans="1:12" x14ac:dyDescent="0.2">
      <c r="A38" s="5"/>
      <c r="E38" s="6"/>
      <c r="G38" s="5"/>
      <c r="H38" s="5"/>
      <c r="I38" s="5"/>
      <c r="J38" s="5"/>
      <c r="K38" s="6"/>
      <c r="L38" s="5"/>
    </row>
    <row r="39" spans="1:12" x14ac:dyDescent="0.2">
      <c r="A39" s="5"/>
      <c r="E39" s="6"/>
      <c r="G39" s="5"/>
      <c r="H39" s="5"/>
      <c r="I39" s="5"/>
      <c r="J39" s="5"/>
      <c r="K39" s="6"/>
      <c r="L39" s="5"/>
    </row>
    <row r="40" spans="1:12" x14ac:dyDescent="0.2">
      <c r="A40" s="5"/>
      <c r="E40" s="6"/>
      <c r="G40" s="5"/>
      <c r="H40" s="5"/>
      <c r="I40" s="5"/>
      <c r="J40" s="5"/>
      <c r="K40" s="6"/>
      <c r="L40" s="5"/>
    </row>
    <row r="41" spans="1:12" x14ac:dyDescent="0.2">
      <c r="A41" s="5"/>
      <c r="E41" s="6"/>
      <c r="G41" s="5"/>
      <c r="H41" s="5"/>
      <c r="I41" s="5"/>
      <c r="J41" s="5"/>
      <c r="K41" s="6"/>
      <c r="L41" s="5"/>
    </row>
    <row r="42" spans="1:12" x14ac:dyDescent="0.2">
      <c r="A42" s="5"/>
      <c r="E42" s="6"/>
      <c r="G42" s="5"/>
      <c r="H42" s="5"/>
      <c r="I42" s="5"/>
      <c r="J42" s="5"/>
      <c r="K42" s="6"/>
      <c r="L42" s="5"/>
    </row>
    <row r="43" spans="1:12" x14ac:dyDescent="0.2">
      <c r="A43" s="5"/>
      <c r="E43" s="6"/>
      <c r="G43" s="5"/>
      <c r="H43" s="5"/>
      <c r="I43" s="5"/>
      <c r="J43" s="5"/>
      <c r="K43" s="6"/>
      <c r="L43" s="5"/>
    </row>
    <row r="44" spans="1:12" x14ac:dyDescent="0.2">
      <c r="A44" s="5"/>
      <c r="E44" s="6"/>
      <c r="G44" s="5"/>
      <c r="H44" s="5"/>
      <c r="I44" s="5"/>
      <c r="J44" s="5"/>
      <c r="K44" s="6"/>
      <c r="L44" s="5"/>
    </row>
    <row r="45" spans="1:12" x14ac:dyDescent="0.2">
      <c r="A45" s="5"/>
      <c r="E45" s="6"/>
      <c r="G45" s="5"/>
      <c r="H45" s="5"/>
      <c r="I45" s="5"/>
      <c r="J45" s="5"/>
      <c r="K45" s="6"/>
      <c r="L45" s="5"/>
    </row>
    <row r="46" spans="1:12" x14ac:dyDescent="0.2">
      <c r="A46" s="5"/>
      <c r="E46" s="6"/>
      <c r="G46" s="5"/>
      <c r="H46" s="5"/>
      <c r="I46" s="5"/>
      <c r="J46" s="5"/>
      <c r="K46" s="6"/>
      <c r="L46" s="5"/>
    </row>
    <row r="47" spans="1:12" x14ac:dyDescent="0.2">
      <c r="A47" s="5"/>
      <c r="E47" s="6"/>
      <c r="G47" s="5"/>
      <c r="H47" s="5"/>
      <c r="I47" s="5"/>
      <c r="J47" s="5"/>
      <c r="K47" s="6"/>
      <c r="L47" s="5"/>
    </row>
    <row r="48" spans="1:12" x14ac:dyDescent="0.2">
      <c r="A48" s="5"/>
      <c r="E48" s="6"/>
      <c r="G48" s="5"/>
      <c r="H48" s="5"/>
      <c r="I48" s="5"/>
      <c r="J48" s="5"/>
      <c r="K48" s="6"/>
      <c r="L48" s="5"/>
    </row>
    <row r="49" spans="1:12" x14ac:dyDescent="0.2">
      <c r="A49" s="5"/>
      <c r="E49" s="6"/>
      <c r="G49" s="5"/>
      <c r="H49" s="5"/>
      <c r="I49" s="5"/>
      <c r="J49" s="5"/>
      <c r="K49" s="6"/>
      <c r="L49" s="5"/>
    </row>
    <row r="50" spans="1:12" x14ac:dyDescent="0.2">
      <c r="A50" s="5"/>
      <c r="E50" s="6"/>
      <c r="G50" s="5"/>
      <c r="H50" s="5"/>
      <c r="I50" s="5"/>
      <c r="J50" s="5"/>
      <c r="K50" s="6"/>
      <c r="L50" s="5"/>
    </row>
    <row r="51" spans="1:12" x14ac:dyDescent="0.2">
      <c r="A51" s="5"/>
      <c r="E51" s="6"/>
      <c r="G51" s="5"/>
      <c r="H51" s="5"/>
      <c r="I51" s="5"/>
      <c r="J51" s="5"/>
      <c r="K51" s="6"/>
      <c r="L51" s="5"/>
    </row>
    <row r="52" spans="1:12" x14ac:dyDescent="0.2">
      <c r="A52" s="5"/>
      <c r="E52" s="6"/>
      <c r="G52" s="5"/>
      <c r="H52" s="5"/>
      <c r="I52" s="5"/>
      <c r="J52" s="5"/>
      <c r="K52" s="6"/>
      <c r="L52" s="5"/>
    </row>
    <row r="53" spans="1:12" x14ac:dyDescent="0.2">
      <c r="A53" s="5"/>
      <c r="E53" s="6"/>
      <c r="G53" s="5"/>
      <c r="H53" s="5"/>
      <c r="I53" s="5"/>
      <c r="J53" s="5"/>
      <c r="K53" s="6"/>
      <c r="L53" s="5"/>
    </row>
    <row r="54" spans="1:12" x14ac:dyDescent="0.2">
      <c r="A54" s="5"/>
      <c r="E54" s="6"/>
      <c r="G54" s="5"/>
      <c r="H54" s="5"/>
      <c r="I54" s="5"/>
      <c r="J54" s="5"/>
      <c r="K54" s="6"/>
      <c r="L54" s="5"/>
    </row>
    <row r="55" spans="1:12" x14ac:dyDescent="0.2">
      <c r="A55" s="5"/>
      <c r="E55" s="6"/>
      <c r="G55" s="5"/>
      <c r="H55" s="5"/>
      <c r="I55" s="5"/>
      <c r="J55" s="5"/>
      <c r="K55" s="6"/>
      <c r="L55" s="5"/>
    </row>
    <row r="56" spans="1:12" x14ac:dyDescent="0.2">
      <c r="A56" s="5"/>
      <c r="E56" s="6"/>
      <c r="G56" s="5"/>
      <c r="H56" s="5"/>
      <c r="I56" s="5"/>
      <c r="J56" s="5"/>
      <c r="K56" s="6"/>
      <c r="L56" s="5"/>
    </row>
    <row r="57" spans="1:12" x14ac:dyDescent="0.2">
      <c r="A57" s="5"/>
      <c r="E57" s="6"/>
      <c r="G57" s="5"/>
      <c r="H57" s="5"/>
      <c r="I57" s="5"/>
      <c r="J57" s="5"/>
      <c r="K57" s="6"/>
      <c r="L57" s="5"/>
    </row>
    <row r="58" spans="1:12" x14ac:dyDescent="0.2">
      <c r="A58" s="5"/>
      <c r="E58" s="6"/>
      <c r="G58" s="5"/>
      <c r="H58" s="5"/>
      <c r="I58" s="5"/>
      <c r="J58" s="5"/>
      <c r="K58" s="6"/>
      <c r="L58" s="5"/>
    </row>
    <row r="59" spans="1:12" x14ac:dyDescent="0.2">
      <c r="A59" s="5"/>
      <c r="E59" s="6"/>
      <c r="G59" s="5"/>
      <c r="H59" s="5"/>
      <c r="I59" s="5"/>
      <c r="J59" s="5"/>
      <c r="K59" s="6"/>
      <c r="L59" s="5"/>
    </row>
    <row r="60" spans="1:12" x14ac:dyDescent="0.2">
      <c r="A60" s="5"/>
      <c r="E60" s="6"/>
      <c r="G60" s="5"/>
      <c r="H60" s="5"/>
      <c r="I60" s="5"/>
      <c r="J60" s="5"/>
      <c r="K60" s="6"/>
      <c r="L60" s="5"/>
    </row>
    <row r="61" spans="1:12" x14ac:dyDescent="0.2">
      <c r="A61" s="5"/>
      <c r="E61" s="6"/>
      <c r="G61" s="5"/>
      <c r="H61" s="5"/>
      <c r="I61" s="5"/>
      <c r="J61" s="5"/>
      <c r="K61" s="6"/>
      <c r="L61" s="5"/>
    </row>
    <row r="62" spans="1:12" x14ac:dyDescent="0.2">
      <c r="A62" s="5"/>
      <c r="E62" s="6"/>
      <c r="G62" s="5"/>
      <c r="H62" s="5"/>
      <c r="I62" s="5"/>
      <c r="J62" s="5"/>
      <c r="K62" s="6"/>
      <c r="L62" s="5"/>
    </row>
    <row r="63" spans="1:12" x14ac:dyDescent="0.2">
      <c r="A63" s="5"/>
      <c r="E63" s="6"/>
      <c r="G63" s="5"/>
      <c r="H63" s="5"/>
      <c r="I63" s="5"/>
      <c r="J63" s="5"/>
      <c r="K63" s="6"/>
      <c r="L63" s="5"/>
    </row>
    <row r="64" spans="1:12" x14ac:dyDescent="0.2">
      <c r="A64" s="5"/>
      <c r="E64" s="6"/>
      <c r="G64" s="5"/>
      <c r="H64" s="5"/>
      <c r="I64" s="5"/>
      <c r="J64" s="5"/>
      <c r="K64" s="6"/>
      <c r="L64" s="5"/>
    </row>
    <row r="65" spans="1:12" x14ac:dyDescent="0.2">
      <c r="A65" s="5"/>
      <c r="E65" s="6"/>
      <c r="G65" s="5"/>
      <c r="H65" s="5"/>
      <c r="I65" s="5"/>
      <c r="J65" s="5"/>
      <c r="K65" s="6"/>
      <c r="L65" s="5"/>
    </row>
    <row r="66" spans="1:12" x14ac:dyDescent="0.2">
      <c r="A66" s="5"/>
      <c r="E66" s="6"/>
      <c r="G66" s="5"/>
      <c r="H66" s="5"/>
      <c r="I66" s="5"/>
      <c r="J66" s="5"/>
      <c r="K66" s="6"/>
      <c r="L66" s="5"/>
    </row>
    <row r="67" spans="1:12" x14ac:dyDescent="0.2">
      <c r="A67" s="5"/>
      <c r="E67" s="6"/>
      <c r="G67" s="5"/>
      <c r="H67" s="5"/>
      <c r="I67" s="5"/>
      <c r="J67" s="5"/>
      <c r="K67" s="6"/>
      <c r="L67" s="5"/>
    </row>
    <row r="68" spans="1:12" x14ac:dyDescent="0.2">
      <c r="A68" s="5"/>
      <c r="E68" s="6"/>
      <c r="G68" s="5"/>
      <c r="H68" s="5"/>
      <c r="I68" s="5"/>
      <c r="J68" s="5"/>
      <c r="K68" s="6"/>
      <c r="L68" s="5"/>
    </row>
    <row r="69" spans="1:12" x14ac:dyDescent="0.2">
      <c r="A69" s="5"/>
      <c r="E69" s="6"/>
      <c r="G69" s="5"/>
      <c r="H69" s="5"/>
      <c r="I69" s="5"/>
      <c r="J69" s="5"/>
      <c r="K69" s="6"/>
      <c r="L69" s="5"/>
    </row>
    <row r="70" spans="1:12" x14ac:dyDescent="0.2">
      <c r="A70" s="5"/>
      <c r="E70" s="6"/>
      <c r="G70" s="5"/>
      <c r="H70" s="5"/>
      <c r="I70" s="5"/>
      <c r="J70" s="5"/>
      <c r="K70" s="6"/>
      <c r="L70" s="5"/>
    </row>
    <row r="71" spans="1:12" x14ac:dyDescent="0.2">
      <c r="A71" s="5"/>
      <c r="E71" s="6"/>
      <c r="G71" s="5"/>
      <c r="H71" s="5"/>
      <c r="I71" s="5"/>
      <c r="J71" s="5"/>
      <c r="K71" s="6"/>
      <c r="L71" s="5"/>
    </row>
    <row r="72" spans="1:12" x14ac:dyDescent="0.2">
      <c r="A72" s="5"/>
      <c r="E72" s="6"/>
      <c r="G72" s="5"/>
      <c r="H72" s="5"/>
      <c r="I72" s="5"/>
      <c r="J72" s="5"/>
      <c r="K72" s="6"/>
      <c r="L72" s="5"/>
    </row>
    <row r="73" spans="1:12" x14ac:dyDescent="0.2">
      <c r="A73" s="5"/>
      <c r="E73" s="6"/>
      <c r="G73" s="5"/>
      <c r="H73" s="5"/>
      <c r="I73" s="5"/>
      <c r="J73" s="5"/>
      <c r="K73" s="6"/>
      <c r="L73" s="5"/>
    </row>
    <row r="74" spans="1:12" x14ac:dyDescent="0.2">
      <c r="A74" s="5"/>
      <c r="E74" s="6"/>
      <c r="G74" s="5"/>
      <c r="H74" s="5"/>
      <c r="I74" s="5"/>
      <c r="J74" s="5"/>
      <c r="K74" s="6"/>
      <c r="L74" s="5"/>
    </row>
    <row r="75" spans="1:12" x14ac:dyDescent="0.2">
      <c r="A75" s="5"/>
      <c r="E75" s="6"/>
      <c r="G75" s="5"/>
      <c r="H75" s="5"/>
      <c r="I75" s="5"/>
      <c r="J75" s="5"/>
      <c r="K75" s="6"/>
      <c r="L75" s="5"/>
    </row>
    <row r="76" spans="1:12" x14ac:dyDescent="0.2">
      <c r="A76" s="5"/>
      <c r="E76" s="6"/>
      <c r="G76" s="5"/>
      <c r="H76" s="5"/>
      <c r="I76" s="5"/>
      <c r="J76" s="5"/>
      <c r="K76" s="6"/>
      <c r="L76" s="5"/>
    </row>
    <row r="77" spans="1:12" x14ac:dyDescent="0.2">
      <c r="A77" s="5"/>
      <c r="E77" s="6"/>
      <c r="G77" s="5"/>
      <c r="H77" s="5"/>
      <c r="I77" s="5"/>
      <c r="J77" s="5"/>
      <c r="K77" s="6"/>
      <c r="L77" s="5"/>
    </row>
    <row r="78" spans="1:12" x14ac:dyDescent="0.2">
      <c r="A78" s="5"/>
      <c r="E78" s="6"/>
      <c r="G78" s="5"/>
      <c r="H78" s="5"/>
      <c r="I78" s="5"/>
      <c r="J78" s="5"/>
      <c r="K78" s="6"/>
      <c r="L78" s="5"/>
    </row>
    <row r="79" spans="1:12" x14ac:dyDescent="0.2">
      <c r="A79" s="5"/>
      <c r="E79" s="6"/>
      <c r="G79" s="5"/>
      <c r="H79" s="5"/>
      <c r="I79" s="5"/>
      <c r="J79" s="5"/>
      <c r="K79" s="6"/>
      <c r="L79" s="5"/>
    </row>
    <row r="80" spans="1:12" x14ac:dyDescent="0.2">
      <c r="A80" s="5"/>
      <c r="E80" s="6"/>
      <c r="G80" s="5"/>
      <c r="H80" s="5"/>
      <c r="I80" s="5"/>
      <c r="J80" s="5"/>
      <c r="K80" s="6"/>
      <c r="L80" s="5"/>
    </row>
    <row r="81" spans="1:12" x14ac:dyDescent="0.2">
      <c r="A81" s="5"/>
      <c r="E81" s="6"/>
      <c r="G81" s="5"/>
      <c r="H81" s="5"/>
      <c r="I81" s="5"/>
      <c r="J81" s="5"/>
      <c r="K81" s="6"/>
      <c r="L81" s="5"/>
    </row>
    <row r="82" spans="1:12" x14ac:dyDescent="0.2">
      <c r="A82" s="5"/>
      <c r="E82" s="6"/>
      <c r="G82" s="5"/>
      <c r="H82" s="5"/>
      <c r="I82" s="5"/>
      <c r="J82" s="5"/>
      <c r="K82" s="6"/>
      <c r="L82" s="5"/>
    </row>
    <row r="83" spans="1:12" x14ac:dyDescent="0.2">
      <c r="A83" s="5"/>
      <c r="E83" s="6"/>
      <c r="G83" s="5"/>
      <c r="H83" s="5"/>
      <c r="I83" s="5"/>
      <c r="J83" s="5"/>
      <c r="K83" s="6"/>
      <c r="L83" s="5"/>
    </row>
  </sheetData>
  <mergeCells count="44">
    <mergeCell ref="B26:C26"/>
    <mergeCell ref="D26:K26"/>
    <mergeCell ref="B23:C23"/>
    <mergeCell ref="D23:K23"/>
    <mergeCell ref="B24:C24"/>
    <mergeCell ref="D24:K24"/>
    <mergeCell ref="B25:C25"/>
    <mergeCell ref="D25:K25"/>
    <mergeCell ref="B20:C20"/>
    <mergeCell ref="D20:K20"/>
    <mergeCell ref="B21:C21"/>
    <mergeCell ref="D21:K21"/>
    <mergeCell ref="B22:C22"/>
    <mergeCell ref="D22:K22"/>
    <mergeCell ref="B17:C17"/>
    <mergeCell ref="D17:K17"/>
    <mergeCell ref="B18:C18"/>
    <mergeCell ref="D18:K18"/>
    <mergeCell ref="B19:C19"/>
    <mergeCell ref="D19:K19"/>
    <mergeCell ref="B14:C14"/>
    <mergeCell ref="D14:K14"/>
    <mergeCell ref="B15:C15"/>
    <mergeCell ref="D15:K15"/>
    <mergeCell ref="B16:C16"/>
    <mergeCell ref="D16:K16"/>
    <mergeCell ref="B11:C11"/>
    <mergeCell ref="D11:K11"/>
    <mergeCell ref="B12:C12"/>
    <mergeCell ref="D12:K12"/>
    <mergeCell ref="B13:C13"/>
    <mergeCell ref="D13:K13"/>
    <mergeCell ref="B8:C8"/>
    <mergeCell ref="D8:K8"/>
    <mergeCell ref="B9:C9"/>
    <mergeCell ref="D9:K9"/>
    <mergeCell ref="B10:C10"/>
    <mergeCell ref="D10:K10"/>
    <mergeCell ref="K1:L1"/>
    <mergeCell ref="A3:M3"/>
    <mergeCell ref="B6:C6"/>
    <mergeCell ref="D6:K6"/>
    <mergeCell ref="B7:C7"/>
    <mergeCell ref="D7:K7"/>
  </mergeCells>
  <phoneticPr fontId="2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r:id="rId1"/>
  <headerFooter alignWithMargins="0">
    <oddFooter>&amp;C&amp;"Times New Roman,보통"Page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view="pageBreakPreview" zoomScale="75" zoomScaleNormal="70" zoomScaleSheetLayoutView="75" workbookViewId="0">
      <pane ySplit="3" topLeftCell="A4" activePane="bottomLeft" state="frozenSplit"/>
      <selection pane="bottomLeft" activeCell="G19" sqref="G19"/>
    </sheetView>
  </sheetViews>
  <sheetFormatPr defaultRowHeight="15" x14ac:dyDescent="0.2"/>
  <cols>
    <col min="1" max="1" width="7.42578125" style="43" customWidth="1"/>
    <col min="2" max="2" width="22.5703125" style="43" customWidth="1"/>
    <col min="3" max="3" width="8.85546875" style="43" customWidth="1"/>
    <col min="4" max="4" width="17.7109375" style="51" customWidth="1"/>
    <col min="5" max="5" width="93.85546875" style="43" customWidth="1"/>
    <col min="6" max="6" width="13.5703125" style="43" customWidth="1"/>
    <col min="7" max="7" width="7.85546875" style="43" customWidth="1"/>
    <col min="8" max="8" width="53.28515625" style="43" customWidth="1"/>
    <col min="9" max="9" width="9.42578125" style="43" customWidth="1"/>
    <col min="10" max="10" width="13.85546875" style="43" customWidth="1"/>
    <col min="11" max="11" width="11.42578125" style="43" customWidth="1"/>
    <col min="12" max="12" width="10" style="19" customWidth="1"/>
    <col min="13" max="19" width="9.140625" style="19" hidden="1" customWidth="1"/>
    <col min="20" max="20" width="18.7109375" style="19" hidden="1" customWidth="1"/>
    <col min="21" max="26" width="9.140625" style="19" customWidth="1"/>
    <col min="27" max="16384" width="9.140625" style="19"/>
  </cols>
  <sheetData>
    <row r="1" spans="1:11" s="23" customFormat="1" ht="34.5" customHeight="1" x14ac:dyDescent="0.15">
      <c r="A1" s="103"/>
      <c r="B1" s="103"/>
      <c r="C1" s="103"/>
      <c r="D1" s="51"/>
      <c r="E1" s="51"/>
      <c r="F1" s="40"/>
      <c r="H1" s="83" t="s">
        <v>12</v>
      </c>
      <c r="I1" s="83"/>
      <c r="J1" s="83"/>
      <c r="K1" s="83"/>
    </row>
    <row r="2" spans="1:11" s="23" customFormat="1" ht="34.5" customHeight="1" x14ac:dyDescent="0.15">
      <c r="A2" s="39"/>
      <c r="B2" s="39"/>
      <c r="C2" s="25"/>
      <c r="D2" s="51"/>
      <c r="E2" s="25"/>
      <c r="F2" s="25"/>
    </row>
    <row r="3" spans="1:11" s="44" customFormat="1" ht="42" customHeight="1" x14ac:dyDescent="0.2">
      <c r="A3" s="45" t="s">
        <v>16</v>
      </c>
      <c r="B3" s="45" t="s">
        <v>62</v>
      </c>
      <c r="C3" s="45" t="s">
        <v>36</v>
      </c>
      <c r="D3" s="45" t="s">
        <v>29</v>
      </c>
      <c r="E3" s="55" t="s">
        <v>35</v>
      </c>
      <c r="F3" s="45" t="s">
        <v>64</v>
      </c>
      <c r="G3" s="45" t="s">
        <v>15</v>
      </c>
      <c r="H3" s="45" t="s">
        <v>14</v>
      </c>
      <c r="I3" s="45" t="s">
        <v>13</v>
      </c>
      <c r="J3" s="45" t="s">
        <v>65</v>
      </c>
      <c r="K3" s="45" t="s">
        <v>76</v>
      </c>
    </row>
    <row r="4" spans="1:11" ht="30" customHeight="1" x14ac:dyDescent="0.2">
      <c r="A4" s="47">
        <v>1</v>
      </c>
      <c r="B4" s="47" t="s">
        <v>80</v>
      </c>
      <c r="C4" s="47" t="s">
        <v>109</v>
      </c>
      <c r="D4" s="58" t="s">
        <v>69</v>
      </c>
      <c r="E4" s="79" t="s">
        <v>81</v>
      </c>
      <c r="F4" s="47" t="s">
        <v>82</v>
      </c>
      <c r="G4" s="47" t="s">
        <v>70</v>
      </c>
      <c r="H4" s="79" t="s">
        <v>83</v>
      </c>
      <c r="I4" s="47" t="s">
        <v>84</v>
      </c>
      <c r="J4" s="47" t="s">
        <v>85</v>
      </c>
      <c r="K4" s="47" t="s">
        <v>75</v>
      </c>
    </row>
    <row r="5" spans="1:11" ht="30" customHeight="1" x14ac:dyDescent="0.2">
      <c r="A5" s="47">
        <v>2</v>
      </c>
      <c r="B5" s="47" t="s">
        <v>86</v>
      </c>
      <c r="C5" s="47" t="s">
        <v>110</v>
      </c>
      <c r="D5" s="58" t="s">
        <v>69</v>
      </c>
      <c r="E5" s="47" t="s">
        <v>87</v>
      </c>
      <c r="F5" s="47" t="s">
        <v>89</v>
      </c>
      <c r="G5" s="47" t="s">
        <v>70</v>
      </c>
      <c r="H5" s="47" t="s">
        <v>71</v>
      </c>
      <c r="I5" s="47" t="s">
        <v>88</v>
      </c>
      <c r="J5" s="47" t="s">
        <v>89</v>
      </c>
      <c r="K5" s="47" t="s">
        <v>75</v>
      </c>
    </row>
    <row r="6" spans="1:11" ht="30" customHeight="1" x14ac:dyDescent="0.2">
      <c r="A6" s="47">
        <v>3</v>
      </c>
      <c r="B6" s="47" t="s">
        <v>90</v>
      </c>
      <c r="C6" s="47" t="s">
        <v>111</v>
      </c>
      <c r="D6" s="58" t="s">
        <v>69</v>
      </c>
      <c r="E6" s="47" t="s">
        <v>91</v>
      </c>
      <c r="F6" s="47" t="s">
        <v>103</v>
      </c>
      <c r="G6" s="47" t="s">
        <v>70</v>
      </c>
      <c r="H6" s="79" t="s">
        <v>71</v>
      </c>
      <c r="I6" s="47" t="s">
        <v>106</v>
      </c>
      <c r="J6" s="47" t="s">
        <v>103</v>
      </c>
      <c r="K6" s="47" t="s">
        <v>75</v>
      </c>
    </row>
    <row r="7" spans="1:11" ht="30" customHeight="1" x14ac:dyDescent="0.2">
      <c r="A7" s="47">
        <v>4</v>
      </c>
      <c r="B7" s="47" t="s">
        <v>96</v>
      </c>
      <c r="C7" s="47" t="s">
        <v>112</v>
      </c>
      <c r="D7" s="58" t="s">
        <v>69</v>
      </c>
      <c r="E7" s="47" t="s">
        <v>92</v>
      </c>
      <c r="F7" s="47" t="s">
        <v>117</v>
      </c>
      <c r="G7" s="47" t="s">
        <v>70</v>
      </c>
      <c r="H7" s="47" t="s">
        <v>72</v>
      </c>
      <c r="I7" s="47" t="s">
        <v>78</v>
      </c>
      <c r="J7" s="47" t="s">
        <v>117</v>
      </c>
      <c r="K7" s="47" t="s">
        <v>75</v>
      </c>
    </row>
    <row r="8" spans="1:11" ht="30" customHeight="1" x14ac:dyDescent="0.2">
      <c r="A8" s="47">
        <v>5</v>
      </c>
      <c r="B8" s="47" t="s">
        <v>97</v>
      </c>
      <c r="C8" s="47" t="s">
        <v>113</v>
      </c>
      <c r="D8" s="50" t="s">
        <v>69</v>
      </c>
      <c r="E8" s="47" t="s">
        <v>93</v>
      </c>
      <c r="F8" s="47" t="s">
        <v>118</v>
      </c>
      <c r="G8" s="47" t="s">
        <v>70</v>
      </c>
      <c r="H8" s="47" t="s">
        <v>105</v>
      </c>
      <c r="I8" s="47" t="s">
        <v>84</v>
      </c>
      <c r="J8" s="47" t="s">
        <v>118</v>
      </c>
      <c r="K8" s="47" t="s">
        <v>75</v>
      </c>
    </row>
    <row r="9" spans="1:11" ht="30" customHeight="1" x14ac:dyDescent="0.2">
      <c r="A9" s="47">
        <v>6</v>
      </c>
      <c r="B9" s="47" t="s">
        <v>98</v>
      </c>
      <c r="C9" s="47" t="s">
        <v>114</v>
      </c>
      <c r="D9" s="58" t="s">
        <v>102</v>
      </c>
      <c r="E9" s="47" t="s">
        <v>94</v>
      </c>
      <c r="F9" s="47" t="s">
        <v>118</v>
      </c>
      <c r="G9" s="47" t="s">
        <v>70</v>
      </c>
      <c r="H9" s="47" t="s">
        <v>72</v>
      </c>
      <c r="I9" s="47" t="s">
        <v>107</v>
      </c>
      <c r="J9" s="47" t="s">
        <v>118</v>
      </c>
      <c r="K9" s="47" t="s">
        <v>75</v>
      </c>
    </row>
    <row r="10" spans="1:11" ht="30" customHeight="1" x14ac:dyDescent="0.2">
      <c r="A10" s="47">
        <v>7</v>
      </c>
      <c r="B10" s="47" t="s">
        <v>99</v>
      </c>
      <c r="C10" s="47" t="s">
        <v>115</v>
      </c>
      <c r="D10" s="58" t="s">
        <v>69</v>
      </c>
      <c r="E10" s="47" t="s">
        <v>95</v>
      </c>
      <c r="F10" s="47" t="s">
        <v>119</v>
      </c>
      <c r="G10" s="47" t="s">
        <v>70</v>
      </c>
      <c r="H10" s="47" t="s">
        <v>104</v>
      </c>
      <c r="I10" s="47" t="s">
        <v>84</v>
      </c>
      <c r="J10" s="47" t="s">
        <v>119</v>
      </c>
      <c r="K10" s="47" t="s">
        <v>75</v>
      </c>
    </row>
    <row r="11" spans="1:11" ht="30" customHeight="1" x14ac:dyDescent="0.2">
      <c r="A11" s="47">
        <v>8</v>
      </c>
      <c r="B11" s="47" t="s">
        <v>100</v>
      </c>
      <c r="C11" s="47" t="s">
        <v>116</v>
      </c>
      <c r="D11" s="50" t="s">
        <v>102</v>
      </c>
      <c r="E11" s="47" t="s">
        <v>101</v>
      </c>
      <c r="F11" s="47" t="s">
        <v>120</v>
      </c>
      <c r="G11" s="47" t="s">
        <v>121</v>
      </c>
      <c r="H11" s="47" t="s">
        <v>72</v>
      </c>
      <c r="I11" s="47" t="s">
        <v>108</v>
      </c>
      <c r="J11" s="47" t="s">
        <v>120</v>
      </c>
      <c r="K11" s="47" t="s">
        <v>75</v>
      </c>
    </row>
    <row r="12" spans="1:11" ht="13.5" customHeight="1" x14ac:dyDescent="0.2"/>
    <row r="13" spans="1:11" ht="13.5" customHeight="1" x14ac:dyDescent="0.2"/>
    <row r="14" spans="1:11" ht="13.5" customHeight="1" x14ac:dyDescent="0.2"/>
    <row r="15" spans="1:11" ht="13.5" customHeight="1" x14ac:dyDescent="0.2"/>
    <row r="16" spans="1:1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</sheetData>
  <mergeCells count="2">
    <mergeCell ref="A1:C1"/>
    <mergeCell ref="H1:K1"/>
  </mergeCells>
  <phoneticPr fontId="22" type="noConversion"/>
  <printOptions horizontalCentered="1"/>
  <pageMargins left="0.47" right="0.19685039370078741" top="0.74803149606299213" bottom="0.27559055118110237" header="0.51181102362204722" footer="0.51181102362204722"/>
  <pageSetup paperSize="9" scale="55" orientation="landscape" r:id="rId1"/>
  <headerFooter alignWithMargins="0">
    <oddFooter>&amp;C&amp;P&amp;"돋움,보통"페이지&amp;RGKIPO_UP_&amp;"돋움,보통"결함관리대장&amp;"Arial,보통"_11&amp;"돋움,보통"월&amp;"Arial,보통"K-PION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abSelected="1" view="pageBreakPreview" zoomScale="90" zoomScaleNormal="130" zoomScaleSheetLayoutView="90" workbookViewId="0">
      <selection activeCell="O29" sqref="O29"/>
    </sheetView>
  </sheetViews>
  <sheetFormatPr defaultRowHeight="12" x14ac:dyDescent="0.15"/>
  <cols>
    <col min="1" max="1" width="2.85546875" style="39" customWidth="1"/>
    <col min="2" max="2" width="34" style="39" customWidth="1"/>
    <col min="3" max="3" width="12.140625" style="39" customWidth="1"/>
    <col min="4" max="5" width="11.5703125" style="39" customWidth="1"/>
    <col min="6" max="6" width="11.42578125" style="39" customWidth="1"/>
    <col min="7" max="8" width="12.140625" style="39" customWidth="1"/>
    <col min="9" max="9" width="14.140625" style="39" customWidth="1"/>
    <col min="10" max="16384" width="9.140625" style="39"/>
  </cols>
  <sheetData>
    <row r="1" spans="2:11" ht="22.5" x14ac:dyDescent="0.25">
      <c r="B1" s="104" t="s">
        <v>67</v>
      </c>
      <c r="C1" s="104"/>
      <c r="D1" s="104"/>
      <c r="E1" s="104"/>
      <c r="F1" s="104"/>
      <c r="G1" s="104"/>
      <c r="H1" s="104"/>
      <c r="I1" s="104"/>
    </row>
    <row r="2" spans="2:11" x14ac:dyDescent="0.15">
      <c r="J2" s="54"/>
      <c r="K2" s="54"/>
    </row>
    <row r="3" spans="2:11" ht="24.75" hidden="1" customHeight="1" x14ac:dyDescent="0.15">
      <c r="B3" s="59" t="s">
        <v>34</v>
      </c>
      <c r="C3" s="60" t="s">
        <v>21</v>
      </c>
      <c r="D3" s="61" t="s">
        <v>20</v>
      </c>
      <c r="E3" s="61" t="s">
        <v>19</v>
      </c>
      <c r="F3" s="61" t="s">
        <v>18</v>
      </c>
      <c r="G3" s="61" t="s">
        <v>17</v>
      </c>
      <c r="H3" s="76"/>
      <c r="I3" s="62" t="s">
        <v>27</v>
      </c>
      <c r="J3" s="54"/>
      <c r="K3" s="54"/>
    </row>
    <row r="4" spans="2:11" ht="24.75" hidden="1" customHeight="1" x14ac:dyDescent="0.15">
      <c r="B4" s="68" t="s">
        <v>43</v>
      </c>
      <c r="C4" s="63">
        <f>COUNTIFS(결함관리대장!$B$4:$B$971,$B4,결함관리대장!$K$4:$K$971,C$21)</f>
        <v>0</v>
      </c>
      <c r="D4" s="63">
        <f>COUNTIFS(결함관리대장!$B$4:$B$971,$B4,결함관리대장!$K$4:$K$971,D$21)</f>
        <v>0</v>
      </c>
      <c r="E4" s="63">
        <f>COUNTIFS(결함관리대장!$B$4:$B$971,$B4,결함관리대장!$K$4:$K$971,E$21)</f>
        <v>0</v>
      </c>
      <c r="F4" s="63">
        <f>COUNTIFS(결함관리대장!$B$4:$B$971,$B4,결함관리대장!$K$4:$K$971,F$21)</f>
        <v>0</v>
      </c>
      <c r="G4" s="63">
        <f>COUNTIFS(결함관리대장!$B$4:$B$971,$B4,결함관리대장!$K$4:$K$971,G$21)</f>
        <v>0</v>
      </c>
      <c r="H4" s="77"/>
      <c r="I4" s="64">
        <f>COUNTIF(결함관리대장!$B$4:$B$971,$B4)</f>
        <v>0</v>
      </c>
      <c r="J4" s="54"/>
      <c r="K4" s="54"/>
    </row>
    <row r="5" spans="2:11" ht="24.75" hidden="1" customHeight="1" x14ac:dyDescent="0.15">
      <c r="B5" s="68" t="s">
        <v>44</v>
      </c>
      <c r="C5" s="63">
        <f>COUNTIFS(결함관리대장!$B$4:$B$971,$B5,결함관리대장!$K$4:$K$971,C$21)</f>
        <v>0</v>
      </c>
      <c r="D5" s="63">
        <f>COUNTIFS(결함관리대장!$B$4:$B$971,$B5,결함관리대장!$K$4:$K$971,D$21)</f>
        <v>0</v>
      </c>
      <c r="E5" s="63">
        <f>COUNTIFS(결함관리대장!$B$4:$B$971,$B5,결함관리대장!$K$4:$K$971,E$21)</f>
        <v>0</v>
      </c>
      <c r="F5" s="63">
        <f>COUNTIFS(결함관리대장!$B$4:$B$971,$B5,결함관리대장!$K$4:$K$971,F$21)</f>
        <v>0</v>
      </c>
      <c r="G5" s="63">
        <f>COUNTIFS(결함관리대장!$B$4:$B$971,$B5,결함관리대장!$K$4:$K$971,G$21)</f>
        <v>0</v>
      </c>
      <c r="H5" s="77"/>
      <c r="I5" s="64">
        <f>COUNTIF(결함관리대장!$B$4:$B$971,$B5)</f>
        <v>0</v>
      </c>
      <c r="J5" s="54"/>
      <c r="K5" s="54"/>
    </row>
    <row r="6" spans="2:11" ht="24.75" hidden="1" customHeight="1" x14ac:dyDescent="0.15">
      <c r="B6" s="69" t="s">
        <v>45</v>
      </c>
      <c r="C6" s="63">
        <f>COUNTIFS(결함관리대장!$B$4:$B$971,$B6,결함관리대장!$K$4:$K$971,C$21)</f>
        <v>0</v>
      </c>
      <c r="D6" s="63">
        <f>COUNTIFS(결함관리대장!$B$4:$B$971,$B6,결함관리대장!$K$4:$K$971,D$21)</f>
        <v>0</v>
      </c>
      <c r="E6" s="63">
        <f>COUNTIFS(결함관리대장!$B$4:$B$971,$B6,결함관리대장!$K$4:$K$971,E$21)</f>
        <v>0</v>
      </c>
      <c r="F6" s="63">
        <f>COUNTIFS(결함관리대장!$B$4:$B$971,$B6,결함관리대장!$K$4:$K$971,F$21)</f>
        <v>0</v>
      </c>
      <c r="G6" s="63">
        <f>COUNTIFS(결함관리대장!$B$4:$B$971,$B6,결함관리대장!$K$4:$K$971,G$21)</f>
        <v>0</v>
      </c>
      <c r="H6" s="77"/>
      <c r="I6" s="64">
        <f>COUNTIF(결함관리대장!$B$4:$B$971,$B6)</f>
        <v>0</v>
      </c>
      <c r="J6" s="54"/>
      <c r="K6" s="54"/>
    </row>
    <row r="7" spans="2:11" ht="24.75" hidden="1" customHeight="1" x14ac:dyDescent="0.15">
      <c r="B7" s="70" t="s">
        <v>46</v>
      </c>
      <c r="C7" s="63">
        <f>COUNTIFS(결함관리대장!$B$4:$B$971,$B7,결함관리대장!$K$4:$K$971,C$21)</f>
        <v>0</v>
      </c>
      <c r="D7" s="63">
        <f>COUNTIFS(결함관리대장!$B$4:$B$971,$B7,결함관리대장!$K$4:$K$971,D$21)</f>
        <v>0</v>
      </c>
      <c r="E7" s="63">
        <f>COUNTIFS(결함관리대장!$B$4:$B$971,$B7,결함관리대장!$K$4:$K$971,E$21)</f>
        <v>0</v>
      </c>
      <c r="F7" s="63">
        <f>COUNTIFS(결함관리대장!$B$4:$B$971,$B7,결함관리대장!$K$4:$K$971,F$21)</f>
        <v>0</v>
      </c>
      <c r="G7" s="63">
        <f>COUNTIFS(결함관리대장!$B$4:$B$971,$B7,결함관리대장!$K$4:$K$971,G$21)</f>
        <v>0</v>
      </c>
      <c r="H7" s="77"/>
      <c r="I7" s="64">
        <f>COUNTIF(결함관리대장!$B$4:$B$971,$B7)</f>
        <v>0</v>
      </c>
      <c r="J7" s="54"/>
      <c r="K7" s="54"/>
    </row>
    <row r="8" spans="2:11" ht="24.75" hidden="1" customHeight="1" x14ac:dyDescent="0.15">
      <c r="B8" s="71" t="s">
        <v>47</v>
      </c>
      <c r="C8" s="63">
        <f>COUNTIFS(결함관리대장!$B$4:$B$971,$B8,결함관리대장!$K$4:$K$971,C$21)</f>
        <v>0</v>
      </c>
      <c r="D8" s="63">
        <f>COUNTIFS(결함관리대장!$B$4:$B$971,$B8,결함관리대장!$K$4:$K$971,D$21)</f>
        <v>0</v>
      </c>
      <c r="E8" s="63">
        <f>COUNTIFS(결함관리대장!$B$4:$B$971,$B8,결함관리대장!$K$4:$K$971,E$21)</f>
        <v>0</v>
      </c>
      <c r="F8" s="63">
        <f>COUNTIFS(결함관리대장!$B$4:$B$971,$B8,결함관리대장!$K$4:$K$971,F$21)</f>
        <v>0</v>
      </c>
      <c r="G8" s="63">
        <f>COUNTIFS(결함관리대장!$B$4:$B$971,$B8,결함관리대장!$K$4:$K$971,G$21)</f>
        <v>0</v>
      </c>
      <c r="H8" s="77"/>
      <c r="I8" s="64">
        <f>COUNTIF(결함관리대장!$B$4:$B$971,$B8)</f>
        <v>0</v>
      </c>
      <c r="J8" s="54"/>
      <c r="K8" s="54"/>
    </row>
    <row r="9" spans="2:11" ht="24.75" hidden="1" customHeight="1" x14ac:dyDescent="0.15">
      <c r="B9" s="72" t="s">
        <v>48</v>
      </c>
      <c r="C9" s="63">
        <f>COUNTIFS(결함관리대장!$B$4:$B$971,$B9,결함관리대장!$K$4:$K$971,C$21)</f>
        <v>0</v>
      </c>
      <c r="D9" s="63">
        <f>COUNTIFS(결함관리대장!$B$4:$B$971,$B9,결함관리대장!$K$4:$K$971,D$21)</f>
        <v>0</v>
      </c>
      <c r="E9" s="63">
        <f>COUNTIFS(결함관리대장!$B$4:$B$971,$B9,결함관리대장!$K$4:$K$971,E$21)</f>
        <v>0</v>
      </c>
      <c r="F9" s="63">
        <f>COUNTIFS(결함관리대장!$B$4:$B$971,$B9,결함관리대장!$K$4:$K$971,F$21)</f>
        <v>0</v>
      </c>
      <c r="G9" s="63">
        <f>COUNTIFS(결함관리대장!$B$4:$B$971,$B9,결함관리대장!$K$4:$K$971,G$21)</f>
        <v>0</v>
      </c>
      <c r="H9" s="77"/>
      <c r="I9" s="64">
        <f>COUNTIF(결함관리대장!$B$4:$B$971,$B9)</f>
        <v>0</v>
      </c>
      <c r="J9" s="54"/>
      <c r="K9" s="54"/>
    </row>
    <row r="10" spans="2:11" ht="24.75" hidden="1" customHeight="1" x14ac:dyDescent="0.15">
      <c r="B10" s="69" t="s">
        <v>49</v>
      </c>
      <c r="C10" s="63">
        <f>COUNTIFS(결함관리대장!$B$4:$B$971,$B10,결함관리대장!$K$4:$K$971,C$21)</f>
        <v>0</v>
      </c>
      <c r="D10" s="63">
        <f>COUNTIFS(결함관리대장!$B$4:$B$971,$B10,결함관리대장!$K$4:$K$971,D$21)</f>
        <v>0</v>
      </c>
      <c r="E10" s="63">
        <f>COUNTIFS(결함관리대장!$B$4:$B$971,$B10,결함관리대장!$K$4:$K$971,E$21)</f>
        <v>0</v>
      </c>
      <c r="F10" s="63">
        <f>COUNTIFS(결함관리대장!$B$4:$B$971,$B10,결함관리대장!$K$4:$K$971,F$21)</f>
        <v>0</v>
      </c>
      <c r="G10" s="63">
        <f>COUNTIFS(결함관리대장!$B$4:$B$971,$B10,결함관리대장!$K$4:$K$971,G$21)</f>
        <v>0</v>
      </c>
      <c r="H10" s="77"/>
      <c r="I10" s="64">
        <f>COUNTIF(결함관리대장!$B$4:$B$971,$B10)</f>
        <v>0</v>
      </c>
      <c r="J10" s="54"/>
      <c r="K10" s="54"/>
    </row>
    <row r="11" spans="2:11" ht="24.75" hidden="1" customHeight="1" x14ac:dyDescent="0.15">
      <c r="B11" s="70" t="s">
        <v>50</v>
      </c>
      <c r="C11" s="63">
        <f>COUNTIFS(결함관리대장!$B$4:$B$971,$B11,결함관리대장!$K$4:$K$971,C$21)</f>
        <v>0</v>
      </c>
      <c r="D11" s="63">
        <f>COUNTIFS(결함관리대장!$B$4:$B$971,$B11,결함관리대장!$K$4:$K$971,D$21)</f>
        <v>0</v>
      </c>
      <c r="E11" s="63">
        <f>COUNTIFS(결함관리대장!$B$4:$B$971,$B11,결함관리대장!$K$4:$K$971,E$21)</f>
        <v>0</v>
      </c>
      <c r="F11" s="63">
        <f>COUNTIFS(결함관리대장!$B$4:$B$971,$B11,결함관리대장!$K$4:$K$971,F$21)</f>
        <v>0</v>
      </c>
      <c r="G11" s="63">
        <f>COUNTIFS(결함관리대장!$B$4:$B$971,$B11,결함관리대장!$K$4:$K$971,G$21)</f>
        <v>0</v>
      </c>
      <c r="H11" s="77"/>
      <c r="I11" s="64">
        <f>COUNTIF(결함관리대장!$B$4:$B$971,$B11)</f>
        <v>0</v>
      </c>
      <c r="J11" s="52"/>
    </row>
    <row r="12" spans="2:11" ht="24.75" hidden="1" customHeight="1" x14ac:dyDescent="0.15">
      <c r="B12" s="68" t="s">
        <v>51</v>
      </c>
      <c r="C12" s="63">
        <f>COUNTIFS(결함관리대장!$B$4:$B$971,$B12,결함관리대장!$K$4:$K$971,C$21)</f>
        <v>0</v>
      </c>
      <c r="D12" s="63">
        <f>COUNTIFS(결함관리대장!$B$4:$B$971,$B12,결함관리대장!$K$4:$K$971,D$21)</f>
        <v>0</v>
      </c>
      <c r="E12" s="63">
        <f>COUNTIFS(결함관리대장!$B$4:$B$971,$B12,결함관리대장!$K$4:$K$971,E$21)</f>
        <v>0</v>
      </c>
      <c r="F12" s="63">
        <f>COUNTIFS(결함관리대장!$B$4:$B$971,$B12,결함관리대장!$K$4:$K$971,F$21)</f>
        <v>0</v>
      </c>
      <c r="G12" s="63">
        <f>COUNTIFS(결함관리대장!$B$4:$B$971,$B12,결함관리대장!$K$4:$K$971,G$21)</f>
        <v>0</v>
      </c>
      <c r="H12" s="77"/>
      <c r="I12" s="64">
        <f>COUNTIF(결함관리대장!$B$4:$B$971,$B12)</f>
        <v>0</v>
      </c>
      <c r="J12" s="53"/>
    </row>
    <row r="13" spans="2:11" ht="24.75" hidden="1" customHeight="1" x14ac:dyDescent="0.15">
      <c r="B13" s="68" t="s">
        <v>52</v>
      </c>
      <c r="C13" s="63">
        <f>COUNTIFS(결함관리대장!$B$4:$B$971,$B13,결함관리대장!$K$4:$K$971,C$21)</f>
        <v>0</v>
      </c>
      <c r="D13" s="63">
        <f>COUNTIFS(결함관리대장!$B$4:$B$971,$B13,결함관리대장!$K$4:$K$971,D$21)</f>
        <v>0</v>
      </c>
      <c r="E13" s="63">
        <f>COUNTIFS(결함관리대장!$B$4:$B$971,$B13,결함관리대장!$K$4:$K$971,E$21)</f>
        <v>0</v>
      </c>
      <c r="F13" s="63">
        <f>COUNTIFS(결함관리대장!$B$4:$B$971,$B13,결함관리대장!$K$4:$K$971,F$21)</f>
        <v>0</v>
      </c>
      <c r="G13" s="63">
        <f>COUNTIFS(결함관리대장!$B$4:$B$971,$B13,결함관리대장!$K$4:$K$971,G$21)</f>
        <v>0</v>
      </c>
      <c r="H13" s="77"/>
      <c r="I13" s="64">
        <f>COUNTIF(결함관리대장!$B$4:$B$971,$B13)</f>
        <v>0</v>
      </c>
      <c r="J13" s="57"/>
    </row>
    <row r="14" spans="2:11" ht="24.75" hidden="1" customHeight="1" x14ac:dyDescent="0.15">
      <c r="B14" s="68" t="s">
        <v>53</v>
      </c>
      <c r="C14" s="63">
        <f>COUNTIFS(결함관리대장!$B$4:$B$971,$B14,결함관리대장!$K$4:$K$971,C$21)</f>
        <v>0</v>
      </c>
      <c r="D14" s="63">
        <f>COUNTIFS(결함관리대장!$B$4:$B$971,$B14,결함관리대장!$K$4:$K$971,D$21)</f>
        <v>0</v>
      </c>
      <c r="E14" s="63">
        <f>COUNTIFS(결함관리대장!$B$4:$B$971,$B14,결함관리대장!$K$4:$K$971,E$21)</f>
        <v>0</v>
      </c>
      <c r="F14" s="63">
        <f>COUNTIFS(결함관리대장!$B$4:$B$971,$B14,결함관리대장!$K$4:$K$971,F$21)</f>
        <v>0</v>
      </c>
      <c r="G14" s="63">
        <f>COUNTIFS(결함관리대장!$B$4:$B$971,$B14,결함관리대장!$K$4:$K$971,G$21)</f>
        <v>0</v>
      </c>
      <c r="H14" s="77"/>
      <c r="I14" s="64">
        <f>COUNTIF(결함관리대장!$B$4:$B$971,$B14)</f>
        <v>0</v>
      </c>
      <c r="J14" s="57"/>
    </row>
    <row r="15" spans="2:11" ht="24.75" hidden="1" customHeight="1" x14ac:dyDescent="0.15">
      <c r="B15" s="68" t="s">
        <v>54</v>
      </c>
      <c r="C15" s="63">
        <f>COUNTIFS(결함관리대장!$B$4:$B$971,$B15,결함관리대장!$K$4:$K$971,C$21)</f>
        <v>0</v>
      </c>
      <c r="D15" s="63">
        <f>COUNTIFS(결함관리대장!$B$4:$B$971,$B15,결함관리대장!$K$4:$K$971,D$21)</f>
        <v>0</v>
      </c>
      <c r="E15" s="63">
        <f>COUNTIFS(결함관리대장!$B$4:$B$971,$B15,결함관리대장!$K$4:$K$971,E$21)</f>
        <v>0</v>
      </c>
      <c r="F15" s="63">
        <f>COUNTIFS(결함관리대장!$B$4:$B$971,$B15,결함관리대장!$K$4:$K$971,F$21)</f>
        <v>0</v>
      </c>
      <c r="G15" s="63">
        <f>COUNTIFS(결함관리대장!$B$4:$B$971,$B15,결함관리대장!$K$4:$K$971,G$21)</f>
        <v>0</v>
      </c>
      <c r="H15" s="77"/>
      <c r="I15" s="64">
        <f>COUNTIF(결함관리대장!$B$4:$B$971,$B15)</f>
        <v>0</v>
      </c>
    </row>
    <row r="16" spans="2:11" ht="24.75" hidden="1" customHeight="1" x14ac:dyDescent="0.15">
      <c r="B16" s="68" t="s">
        <v>55</v>
      </c>
      <c r="C16" s="63">
        <f>COUNTIFS(결함관리대장!$B$4:$B$971,$B16,결함관리대장!$K$4:$K$971,C$21)</f>
        <v>0</v>
      </c>
      <c r="D16" s="63">
        <f>COUNTIFS(결함관리대장!$B$4:$B$971,$B16,결함관리대장!$K$4:$K$971,D$21)</f>
        <v>0</v>
      </c>
      <c r="E16" s="63">
        <f>COUNTIFS(결함관리대장!$B$4:$B$971,$B16,결함관리대장!$K$4:$K$971,E$21)</f>
        <v>0</v>
      </c>
      <c r="F16" s="63">
        <f>COUNTIFS(결함관리대장!$B$4:$B$971,$B16,결함관리대장!$K$4:$K$971,F$21)</f>
        <v>0</v>
      </c>
      <c r="G16" s="63">
        <f>COUNTIFS(결함관리대장!$B$4:$B$971,$B16,결함관리대장!$K$4:$K$971,G$21)</f>
        <v>0</v>
      </c>
      <c r="H16" s="77"/>
      <c r="I16" s="64">
        <f>COUNTIF(결함관리대장!$B$4:$B$971,$B16)</f>
        <v>0</v>
      </c>
    </row>
    <row r="17" spans="2:9" ht="24.75" hidden="1" customHeight="1" x14ac:dyDescent="0.15">
      <c r="B17" s="73" t="s">
        <v>56</v>
      </c>
      <c r="C17" s="63">
        <f>COUNTIFS(결함관리대장!$B$4:$B$971,$B17,결함관리대장!$K$4:$K$971,C$21)</f>
        <v>0</v>
      </c>
      <c r="D17" s="63">
        <f>COUNTIFS(결함관리대장!$B$4:$B$971,$B17,결함관리대장!$K$4:$K$971,D$21)</f>
        <v>0</v>
      </c>
      <c r="E17" s="63">
        <f>COUNTIFS(결함관리대장!$B$4:$B$971,$B17,결함관리대장!$K$4:$K$971,E$21)</f>
        <v>0</v>
      </c>
      <c r="F17" s="63">
        <f>COUNTIFS(결함관리대장!$B$4:$B$971,$B17,결함관리대장!$K$4:$K$971,F$21)</f>
        <v>0</v>
      </c>
      <c r="G17" s="63">
        <f>COUNTIFS(결함관리대장!$B$4:$B$971,$B17,결함관리대장!$K$4:$K$971,G$21)</f>
        <v>0</v>
      </c>
      <c r="H17" s="77"/>
      <c r="I17" s="64">
        <f>COUNTIF(결함관리대장!$B$4:$B$971,$B17)</f>
        <v>0</v>
      </c>
    </row>
    <row r="18" spans="2:9" ht="24.75" hidden="1" customHeight="1" x14ac:dyDescent="0.15">
      <c r="B18" s="65" t="s">
        <v>22</v>
      </c>
      <c r="C18" s="66">
        <f>COUNTIFS(결함관리대장!$K$4:$K$971,"CLOSED")</f>
        <v>0</v>
      </c>
      <c r="D18" s="66">
        <f>COUNTIFS(결함관리대장!$K$4:$K$971,"FIXED")</f>
        <v>0</v>
      </c>
      <c r="E18" s="66">
        <f>COUNTIFS(결함관리대장!$K$4:$K$971,"ASSIGNED")</f>
        <v>0</v>
      </c>
      <c r="F18" s="66">
        <f>COUNTIFS(결함관리대장!$K$4:$K$971,"OPEN")</f>
        <v>0</v>
      </c>
      <c r="G18" s="66">
        <f>COUNTIFS(결함관리대장!$K$4:$K$971,"DEFERRED")</f>
        <v>0</v>
      </c>
      <c r="H18" s="78"/>
      <c r="I18" s="67">
        <f>SUM(I4:I17)</f>
        <v>0</v>
      </c>
    </row>
    <row r="19" spans="2:9" hidden="1" x14ac:dyDescent="0.15"/>
    <row r="21" spans="2:9" ht="24.75" customHeight="1" x14ac:dyDescent="0.15">
      <c r="B21" s="49" t="s">
        <v>30</v>
      </c>
      <c r="C21" s="56" t="s">
        <v>21</v>
      </c>
      <c r="D21" s="56" t="s">
        <v>20</v>
      </c>
      <c r="E21" s="56" t="s">
        <v>19</v>
      </c>
      <c r="F21" s="56" t="s">
        <v>18</v>
      </c>
      <c r="G21" s="56" t="s">
        <v>17</v>
      </c>
      <c r="H21" s="56" t="s">
        <v>59</v>
      </c>
      <c r="I21" s="56" t="s">
        <v>27</v>
      </c>
    </row>
    <row r="22" spans="2:9" ht="24.75" customHeight="1" x14ac:dyDescent="0.15">
      <c r="B22" s="58" t="s">
        <v>66</v>
      </c>
      <c r="C22" s="47">
        <v>8</v>
      </c>
      <c r="D22" s="47">
        <f>COUNTIFS(결함관리대장!$D$4:$D$971,$B22,결함관리대장!$K$4:$K$971,D$21)</f>
        <v>0</v>
      </c>
      <c r="E22" s="47">
        <f>COUNTIFS(결함관리대장!$D$4:$D$971,$B22,결함관리대장!$K$4:$K$971,E$21)</f>
        <v>0</v>
      </c>
      <c r="F22" s="47">
        <f>COUNTIFS(결함관리대장!$D$4:$D$971,$B22,결함관리대장!$K$4:$K$971,F$21)</f>
        <v>0</v>
      </c>
      <c r="G22" s="47">
        <f>COUNTIFS(결함관리대장!$D$4:$D$971,$B22,결함관리대장!$K$4:$K$971,G$21)</f>
        <v>0</v>
      </c>
      <c r="H22" s="47">
        <f>COUNTIFS(결함관리대장!$D$4:$D$971,$B22,결함관리대장!$K$4:$K$971,H$21)</f>
        <v>0</v>
      </c>
      <c r="I22" s="47">
        <f t="shared" ref="I22:I35" si="0">SUM(C22:H22)</f>
        <v>8</v>
      </c>
    </row>
    <row r="23" spans="2:9" ht="24.75" customHeight="1" x14ac:dyDescent="0.15">
      <c r="B23" s="58" t="s">
        <v>63</v>
      </c>
      <c r="C23" s="47">
        <v>0</v>
      </c>
      <c r="D23" s="47">
        <f>COUNTIFS(결함관리대장!$D$4:$D$971,$B23,결함관리대장!$K$4:$K$971,D$21)</f>
        <v>0</v>
      </c>
      <c r="E23" s="47">
        <f>COUNTIFS(결함관리대장!$D$4:$D$971,$B23,결함관리대장!$K$4:$K$971,E$21)</f>
        <v>0</v>
      </c>
      <c r="F23" s="47">
        <f>COUNTIFS(결함관리대장!$D$4:$D$971,$B23,결함관리대장!$K$4:$K$971,F$21)</f>
        <v>0</v>
      </c>
      <c r="G23" s="47">
        <f>COUNTIFS(결함관리대장!$D$4:$D$971,$B23,결함관리대장!$K$4:$K$971,G$21)</f>
        <v>0</v>
      </c>
      <c r="H23" s="47">
        <f>COUNTIFS(결함관리대장!$D$4:$D$971,$B23,결함관리대장!$K$4:$K$971,H$21)</f>
        <v>0</v>
      </c>
      <c r="I23" s="47">
        <f t="shared" si="0"/>
        <v>0</v>
      </c>
    </row>
    <row r="24" spans="2:9" ht="24.75" customHeight="1" x14ac:dyDescent="0.15">
      <c r="B24" s="58" t="s">
        <v>57</v>
      </c>
      <c r="C24" s="47">
        <f>COUNTIFS(결함관리대장!$D$4:$D$971,$B24,결함관리대장!$K$4:$K$971,C$21)</f>
        <v>0</v>
      </c>
      <c r="D24" s="47">
        <f>COUNTIFS(결함관리대장!$D$4:$D$971,$B24,결함관리대장!$K$4:$K$971,D$21)</f>
        <v>0</v>
      </c>
      <c r="E24" s="47">
        <f>COUNTIFS(결함관리대장!$D$4:$D$971,$B24,결함관리대장!$K$4:$K$971,E$21)</f>
        <v>0</v>
      </c>
      <c r="F24" s="47">
        <f>COUNTIFS(결함관리대장!$D$4:$D$971,$B24,결함관리대장!$K$4:$K$971,F$21)</f>
        <v>0</v>
      </c>
      <c r="G24" s="47">
        <f>COUNTIFS(결함관리대장!$D$4:$D$971,$B24,결함관리대장!$K$4:$K$971,G$21)</f>
        <v>0</v>
      </c>
      <c r="H24" s="47">
        <f>COUNTIFS(결함관리대장!$D$4:$D$971,$B24,결함관리대장!$K$4:$K$971,H$21)</f>
        <v>0</v>
      </c>
      <c r="I24" s="47">
        <f t="shared" si="0"/>
        <v>0</v>
      </c>
    </row>
    <row r="25" spans="2:9" ht="24.75" customHeight="1" x14ac:dyDescent="0.15">
      <c r="B25" s="58" t="s">
        <v>58</v>
      </c>
      <c r="C25" s="47">
        <f>COUNTIFS(결함관리대장!$D$4:$D$971,$B25,결함관리대장!$K$4:$K$971,C$21)</f>
        <v>0</v>
      </c>
      <c r="D25" s="47">
        <f>COUNTIFS(결함관리대장!$D$4:$D$971,$B25,결함관리대장!$K$4:$K$971,D$21)</f>
        <v>0</v>
      </c>
      <c r="E25" s="47">
        <f>COUNTIFS(결함관리대장!$D$4:$D$971,$B25,결함관리대장!$K$4:$K$971,E$21)</f>
        <v>0</v>
      </c>
      <c r="F25" s="47">
        <f>COUNTIFS(결함관리대장!$D$4:$D$971,$B25,결함관리대장!$K$4:$K$971,F$21)</f>
        <v>0</v>
      </c>
      <c r="G25" s="47">
        <f>COUNTIFS(결함관리대장!$D$4:$D$971,$B25,결함관리대장!$K$4:$K$971,G$21)</f>
        <v>0</v>
      </c>
      <c r="H25" s="47">
        <f>COUNTIFS(결함관리대장!$D$4:$D$971,$B25,결함관리대장!$K$4:$K$971,H$21)</f>
        <v>0</v>
      </c>
      <c r="I25" s="47">
        <f t="shared" si="0"/>
        <v>0</v>
      </c>
    </row>
    <row r="26" spans="2:9" ht="24.75" customHeight="1" x14ac:dyDescent="0.15">
      <c r="B26" s="58" t="s">
        <v>38</v>
      </c>
      <c r="C26" s="47">
        <f>COUNTIFS(결함관리대장!$D$4:$D$971,$B26,결함관리대장!$K$4:$K$971,C$21)</f>
        <v>0</v>
      </c>
      <c r="D26" s="47">
        <f>COUNTIFS(결함관리대장!$D$4:$D$971,$B26,결함관리대장!$K$4:$K$971,D$21)</f>
        <v>0</v>
      </c>
      <c r="E26" s="47">
        <f>COUNTIFS(결함관리대장!$D$4:$D$971,$B26,결함관리대장!$K$4:$K$971,E$21)</f>
        <v>0</v>
      </c>
      <c r="F26" s="47">
        <f>COUNTIFS(결함관리대장!$D$4:$D$971,$B26,결함관리대장!$K$4:$K$971,F$21)</f>
        <v>0</v>
      </c>
      <c r="G26" s="47">
        <f>COUNTIFS(결함관리대장!$D$4:$D$971,$B26,결함관리대장!$K$4:$K$971,G$21)</f>
        <v>0</v>
      </c>
      <c r="H26" s="47">
        <f>COUNTIFS(결함관리대장!$D$4:$D$971,$B26,결함관리대장!$K$4:$K$971,H$21)</f>
        <v>0</v>
      </c>
      <c r="I26" s="47">
        <f t="shared" si="0"/>
        <v>0</v>
      </c>
    </row>
    <row r="27" spans="2:9" ht="24.75" customHeight="1" x14ac:dyDescent="0.15">
      <c r="B27" s="58" t="s">
        <v>31</v>
      </c>
      <c r="C27" s="47">
        <f>COUNTIFS(결함관리대장!$D$4:$D$971,$B27,결함관리대장!$K$4:$K$971,C$21)</f>
        <v>0</v>
      </c>
      <c r="D27" s="47">
        <f>COUNTIFS(결함관리대장!$D$4:$D$971,$B27,결함관리대장!$K$4:$K$971,D$21)</f>
        <v>0</v>
      </c>
      <c r="E27" s="47">
        <f>COUNTIFS(결함관리대장!$D$4:$D$971,$B27,결함관리대장!$K$4:$K$971,E$21)</f>
        <v>0</v>
      </c>
      <c r="F27" s="47">
        <f>COUNTIFS(결함관리대장!$D$4:$D$971,$B27,결함관리대장!$K$4:$K$971,F$21)</f>
        <v>0</v>
      </c>
      <c r="G27" s="47">
        <f>COUNTIFS(결함관리대장!$D$4:$D$971,$B27,결함관리대장!$K$4:$K$971,G$21)</f>
        <v>0</v>
      </c>
      <c r="H27" s="47">
        <f>COUNTIFS(결함관리대장!$D$4:$D$971,$B27,결함관리대장!$K$4:$K$971,H$21)</f>
        <v>0</v>
      </c>
      <c r="I27" s="47">
        <f t="shared" si="0"/>
        <v>0</v>
      </c>
    </row>
    <row r="28" spans="2:9" ht="24.75" customHeight="1" x14ac:dyDescent="0.15">
      <c r="B28" s="58" t="s">
        <v>32</v>
      </c>
      <c r="C28" s="47">
        <f>COUNTIFS(결함관리대장!$D$4:$D$971,$B28,결함관리대장!$K$4:$K$971,C$21)</f>
        <v>0</v>
      </c>
      <c r="D28" s="47">
        <f>COUNTIFS(결함관리대장!$D$4:$D$971,$B28,결함관리대장!$K$4:$K$971,D$21)</f>
        <v>0</v>
      </c>
      <c r="E28" s="47">
        <f>COUNTIFS(결함관리대장!$D$4:$D$971,$B28,결함관리대장!$K$4:$K$971,E$21)</f>
        <v>0</v>
      </c>
      <c r="F28" s="47">
        <f>COUNTIFS(결함관리대장!$D$4:$D$971,$B28,결함관리대장!$K$4:$K$971,F$21)</f>
        <v>0</v>
      </c>
      <c r="G28" s="47">
        <f>COUNTIFS(결함관리대장!$D$4:$D$971,$B28,결함관리대장!$K$4:$K$971,G$21)</f>
        <v>0</v>
      </c>
      <c r="H28" s="47">
        <f>COUNTIFS(결함관리대장!$D$4:$D$971,$B28,결함관리대장!$K$4:$K$971,H$21)</f>
        <v>0</v>
      </c>
      <c r="I28" s="47">
        <f t="shared" si="0"/>
        <v>0</v>
      </c>
    </row>
    <row r="29" spans="2:9" ht="24.75" customHeight="1" x14ac:dyDescent="0.15">
      <c r="B29" s="58" t="s">
        <v>33</v>
      </c>
      <c r="C29" s="47">
        <f>COUNTIFS(결함관리대장!$D$4:$D$971,$B29,결함관리대장!$K$4:$K$971,C$21)</f>
        <v>0</v>
      </c>
      <c r="D29" s="47">
        <f>COUNTIFS(결함관리대장!$D$4:$D$971,$B29,결함관리대장!$K$4:$K$971,D$21)</f>
        <v>0</v>
      </c>
      <c r="E29" s="47">
        <f>COUNTIFS(결함관리대장!$D$4:$D$971,$B29,결함관리대장!$K$4:$K$971,E$21)</f>
        <v>0</v>
      </c>
      <c r="F29" s="47">
        <f>COUNTIFS(결함관리대장!$D$4:$D$971,$B29,결함관리대장!$K$4:$K$971,F$21)</f>
        <v>0</v>
      </c>
      <c r="G29" s="47">
        <f>COUNTIFS(결함관리대장!$D$4:$D$971,$B29,결함관리대장!$K$4:$K$971,G$21)</f>
        <v>0</v>
      </c>
      <c r="H29" s="47">
        <f>COUNTIFS(결함관리대장!$D$4:$D$971,$B29,결함관리대장!$K$4:$K$971,H$21)</f>
        <v>0</v>
      </c>
      <c r="I29" s="47">
        <f t="shared" si="0"/>
        <v>0</v>
      </c>
    </row>
    <row r="30" spans="2:9" ht="24.75" customHeight="1" x14ac:dyDescent="0.15">
      <c r="B30" s="58" t="s">
        <v>74</v>
      </c>
      <c r="C30" s="47">
        <v>0</v>
      </c>
      <c r="D30" s="47">
        <f>COUNTIFS(결함관리대장!$D$4:$D$971,$B30,결함관리대장!$K$4:$K$971,D$21)</f>
        <v>0</v>
      </c>
      <c r="E30" s="47">
        <f>COUNTIFS(결함관리대장!$D$4:$D$971,$B30,결함관리대장!$K$4:$K$971,E$21)</f>
        <v>0</v>
      </c>
      <c r="F30" s="47">
        <f>COUNTIFS(결함관리대장!$D$4:$D$971,$B30,결함관리대장!$K$4:$K$971,F$21)</f>
        <v>0</v>
      </c>
      <c r="G30" s="47">
        <f>COUNTIFS(결함관리대장!$D$4:$D$971,$B30,결함관리대장!$K$4:$K$971,G$21)</f>
        <v>0</v>
      </c>
      <c r="H30" s="47">
        <f>COUNTIFS(결함관리대장!$D$4:$D$971,$B30,결함관리대장!$K$4:$K$971,H$21)</f>
        <v>0</v>
      </c>
      <c r="I30" s="47">
        <f>SUM(C30:H30)</f>
        <v>0</v>
      </c>
    </row>
    <row r="31" spans="2:9" ht="24.75" customHeight="1" x14ac:dyDescent="0.15">
      <c r="B31" s="58" t="s">
        <v>68</v>
      </c>
      <c r="C31" s="47">
        <v>0</v>
      </c>
      <c r="D31" s="47">
        <f>COUNTIFS(결함관리대장!$D$4:$D$971,$B31,결함관리대장!$K$4:$K$971,D$21)</f>
        <v>0</v>
      </c>
      <c r="E31" s="47">
        <f>COUNTIFS(결함관리대장!$D$4:$D$971,$B31,결함관리대장!$K$4:$K$971,E$21)</f>
        <v>0</v>
      </c>
      <c r="F31" s="47">
        <f>COUNTIFS(결함관리대장!$D$4:$D$971,$B31,결함관리대장!$K$4:$K$971,F$21)</f>
        <v>0</v>
      </c>
      <c r="G31" s="47">
        <f>COUNTIFS(결함관리대장!$D$4:$D$971,$B31,결함관리대장!$K$4:$K$971,G$21)</f>
        <v>0</v>
      </c>
      <c r="H31" s="47">
        <f>COUNTIFS(결함관리대장!$D$4:$D$971,$B31,결함관리대장!$K$4:$K$971,H$21)</f>
        <v>0</v>
      </c>
      <c r="I31" s="47">
        <f t="shared" si="0"/>
        <v>0</v>
      </c>
    </row>
    <row r="32" spans="2:9" ht="24.75" customHeight="1" x14ac:dyDescent="0.15">
      <c r="B32" s="58" t="s">
        <v>39</v>
      </c>
      <c r="C32" s="47">
        <f>COUNTIFS(결함관리대장!$D$4:$D$971,$B32,결함관리대장!$K$4:$K$971,C$21)</f>
        <v>0</v>
      </c>
      <c r="D32" s="47">
        <f>COUNTIFS(결함관리대장!$D$4:$D$971,$B32,결함관리대장!$K$4:$K$971,D$21)</f>
        <v>0</v>
      </c>
      <c r="E32" s="47">
        <f>COUNTIFS(결함관리대장!$D$4:$D$971,$B32,결함관리대장!$K$4:$K$971,E$21)</f>
        <v>0</v>
      </c>
      <c r="F32" s="47">
        <f>COUNTIFS(결함관리대장!$D$4:$D$971,$B32,결함관리대장!$K$4:$K$971,F$21)</f>
        <v>0</v>
      </c>
      <c r="G32" s="47">
        <f>COUNTIFS(결함관리대장!$D$4:$D$971,$B32,결함관리대장!$K$4:$K$971,G$21)</f>
        <v>0</v>
      </c>
      <c r="H32" s="47">
        <f>COUNTIFS(결함관리대장!$D$4:$D$971,$B32,결함관리대장!$K$4:$K$971,H$21)</f>
        <v>0</v>
      </c>
      <c r="I32" s="47">
        <f t="shared" si="0"/>
        <v>0</v>
      </c>
    </row>
    <row r="33" spans="2:9" ht="24.75" customHeight="1" x14ac:dyDescent="0.15">
      <c r="B33" s="58" t="s">
        <v>40</v>
      </c>
      <c r="C33" s="47">
        <f>COUNTIFS(결함관리대장!$D$4:$D$971,$B33,결함관리대장!$K$4:$K$971,C$21)</f>
        <v>0</v>
      </c>
      <c r="D33" s="47">
        <v>0</v>
      </c>
      <c r="E33" s="47">
        <f>COUNTIFS(결함관리대장!$D$4:$D$971,$B33,결함관리대장!$K$4:$K$971,E$21)</f>
        <v>0</v>
      </c>
      <c r="F33" s="47">
        <f>COUNTIFS(결함관리대장!$D$4:$D$971,$B33,결함관리대장!$K$4:$K$971,F$21)</f>
        <v>0</v>
      </c>
      <c r="G33" s="47">
        <v>0</v>
      </c>
      <c r="H33" s="47">
        <f>COUNTIFS(결함관리대장!$D$4:$D$971,$B33,결함관리대장!$K$4:$K$971,H$21)</f>
        <v>0</v>
      </c>
      <c r="I33" s="47">
        <f t="shared" si="0"/>
        <v>0</v>
      </c>
    </row>
    <row r="34" spans="2:9" ht="24.75" customHeight="1" x14ac:dyDescent="0.15">
      <c r="B34" s="58" t="s">
        <v>41</v>
      </c>
      <c r="C34" s="47">
        <f>COUNTIFS(결함관리대장!$D$4:$D$971,$B34,결함관리대장!$K$4:$K$971,C$21)</f>
        <v>0</v>
      </c>
      <c r="D34" s="47">
        <f>COUNTIFS(결함관리대장!$D$4:$D$971,$B34,결함관리대장!$K$4:$K$971,D$21)</f>
        <v>0</v>
      </c>
      <c r="E34" s="47">
        <f>COUNTIFS(결함관리대장!$D$4:$D$971,$B34,결함관리대장!$K$4:$K$971,E$21)</f>
        <v>0</v>
      </c>
      <c r="F34" s="47">
        <f>COUNTIFS(결함관리대장!$D$4:$D$971,$B34,결함관리대장!$K$4:$K$971,F$21)</f>
        <v>0</v>
      </c>
      <c r="G34" s="47">
        <f>COUNTIFS(결함관리대장!$D$4:$D$971,$B34,결함관리대장!$K$4:$K$971,G$21)</f>
        <v>0</v>
      </c>
      <c r="H34" s="47">
        <f>COUNTIFS(결함관리대장!$D$4:$D$971,$B34,결함관리대장!$K$4:$K$971,H$21)</f>
        <v>0</v>
      </c>
      <c r="I34" s="47">
        <f t="shared" si="0"/>
        <v>0</v>
      </c>
    </row>
    <row r="35" spans="2:9" ht="24.75" customHeight="1" x14ac:dyDescent="0.15">
      <c r="B35" s="58" t="s">
        <v>42</v>
      </c>
      <c r="C35" s="47">
        <f>COUNTIFS(결함관리대장!$D$4:$D$971,$B35,결함관리대장!$K$4:$K$971,C$21)</f>
        <v>0</v>
      </c>
      <c r="D35" s="47">
        <f>COUNTIFS(결함관리대장!$D$4:$D$971,$B35,결함관리대장!$K$4:$K$971,D$21)</f>
        <v>0</v>
      </c>
      <c r="E35" s="47">
        <v>0</v>
      </c>
      <c r="F35" s="47">
        <f>COUNTIFS(결함관리대장!$D$4:$D$971,$B35,결함관리대장!$K$4:$K$971,F$21)</f>
        <v>0</v>
      </c>
      <c r="G35" s="47">
        <f>COUNTIFS(결함관리대장!$D$4:$D$971,$B35,결함관리대장!$K$4:$K$971,G$21)</f>
        <v>0</v>
      </c>
      <c r="H35" s="47">
        <v>0</v>
      </c>
      <c r="I35" s="47">
        <f t="shared" si="0"/>
        <v>0</v>
      </c>
    </row>
    <row r="36" spans="2:9" ht="24.75" customHeight="1" x14ac:dyDescent="0.15">
      <c r="B36" s="49" t="s">
        <v>22</v>
      </c>
      <c r="C36" s="47">
        <f t="shared" ref="C36:I36" si="1">SUM(C22:C35)</f>
        <v>8</v>
      </c>
      <c r="D36" s="47">
        <f t="shared" si="1"/>
        <v>0</v>
      </c>
      <c r="E36" s="47">
        <f t="shared" si="1"/>
        <v>0</v>
      </c>
      <c r="F36" s="47">
        <f t="shared" si="1"/>
        <v>0</v>
      </c>
      <c r="G36" s="47">
        <f t="shared" si="1"/>
        <v>0</v>
      </c>
      <c r="H36" s="47">
        <f t="shared" si="1"/>
        <v>0</v>
      </c>
      <c r="I36" s="47">
        <f t="shared" si="1"/>
        <v>8</v>
      </c>
    </row>
    <row r="37" spans="2:9" ht="31.5" hidden="1" customHeight="1" x14ac:dyDescent="0.15"/>
    <row r="38" spans="2:9" ht="31.5" hidden="1" customHeight="1" x14ac:dyDescent="0.15">
      <c r="B38" s="39" t="s">
        <v>37</v>
      </c>
    </row>
    <row r="39" spans="2:9" ht="31.5" hidden="1" customHeight="1" x14ac:dyDescent="0.15">
      <c r="B39" s="49" t="s">
        <v>28</v>
      </c>
      <c r="C39" s="56" t="s">
        <v>21</v>
      </c>
      <c r="D39" s="56" t="s">
        <v>20</v>
      </c>
      <c r="E39" s="56" t="s">
        <v>19</v>
      </c>
      <c r="F39" s="56" t="s">
        <v>18</v>
      </c>
      <c r="G39" s="56" t="s">
        <v>18</v>
      </c>
      <c r="H39" s="56"/>
      <c r="I39" s="56" t="s">
        <v>27</v>
      </c>
    </row>
    <row r="40" spans="2:9" ht="31.5" hidden="1" customHeight="1" x14ac:dyDescent="0.15">
      <c r="B40" s="48" t="s">
        <v>26</v>
      </c>
      <c r="C40" s="47" t="e">
        <f>COUNTIFS(#REF!,"개선사항",#REF!,"CLOSED")</f>
        <v>#REF!</v>
      </c>
      <c r="D40" s="47"/>
      <c r="E40" s="47" t="e">
        <f>COUNTIFS(#REF!,"개선사항",#REF!,"ASSIGNED")</f>
        <v>#REF!</v>
      </c>
      <c r="F40" s="47" t="e">
        <f>COUNTIFS(#REF!,"개선사항",#REF!,"OPEN")</f>
        <v>#REF!</v>
      </c>
      <c r="G40" s="47" t="e">
        <f>COUNTIFS(#REF!,"개선사항",#REF!,"OPEN")</f>
        <v>#REF!</v>
      </c>
      <c r="H40" s="47"/>
      <c r="I40" s="47" t="e">
        <f>COUNTIF(#REF!,"개선사항")</f>
        <v>#REF!</v>
      </c>
    </row>
    <row r="41" spans="2:9" ht="31.5" hidden="1" customHeight="1" x14ac:dyDescent="0.15">
      <c r="B41" s="48" t="s">
        <v>25</v>
      </c>
      <c r="C41" s="47" t="e">
        <f>COUNTIFS(#REF!,"기능",#REF!,"CLOSED")</f>
        <v>#REF!</v>
      </c>
      <c r="D41" s="47"/>
      <c r="E41" s="47" t="e">
        <f>COUNTIFS(#REF!,"기능",#REF!,"ASSIGNED")</f>
        <v>#REF!</v>
      </c>
      <c r="F41" s="47" t="e">
        <f>COUNTIFS(#REF!,"기능",#REF!,"OPEN")</f>
        <v>#REF!</v>
      </c>
      <c r="G41" s="47" t="e">
        <f>COUNTIFS(#REF!,"기능",#REF!,"OPEN")</f>
        <v>#REF!</v>
      </c>
      <c r="H41" s="47"/>
      <c r="I41" s="47" t="e">
        <f>COUNTIF(#REF!,"기능")</f>
        <v>#REF!</v>
      </c>
    </row>
    <row r="42" spans="2:9" ht="31.5" hidden="1" customHeight="1" x14ac:dyDescent="0.15">
      <c r="B42" s="48" t="s">
        <v>24</v>
      </c>
      <c r="C42" s="47" t="e">
        <f>COUNTIFS(#REF!,"기타",#REF!,"CLOSED")</f>
        <v>#REF!</v>
      </c>
      <c r="D42" s="47"/>
      <c r="E42" s="47" t="e">
        <f>COUNTIFS(#REF!,"기타",#REF!,"ASSIGNED")</f>
        <v>#REF!</v>
      </c>
      <c r="F42" s="47" t="e">
        <f>COUNTIFS(#REF!,"기타",#REF!,"OPEN")</f>
        <v>#REF!</v>
      </c>
      <c r="G42" s="47" t="e">
        <f>COUNTIFS(#REF!,"기타",#REF!,"OPEN")</f>
        <v>#REF!</v>
      </c>
      <c r="H42" s="47"/>
      <c r="I42" s="47" t="e">
        <f>COUNTIF(#REF!,"기타")</f>
        <v>#REF!</v>
      </c>
    </row>
    <row r="43" spans="2:9" ht="31.5" hidden="1" customHeight="1" x14ac:dyDescent="0.15">
      <c r="B43" s="48" t="s">
        <v>23</v>
      </c>
      <c r="C43" s="47" t="e">
        <f>COUNTIFS(#REF!,"데이터결함",#REF!,"CLOSED")</f>
        <v>#REF!</v>
      </c>
      <c r="D43" s="47"/>
      <c r="E43" s="47" t="e">
        <f>COUNTIFS(#REF!,"데이터결함",#REF!,"ASSIGNED")</f>
        <v>#REF!</v>
      </c>
      <c r="F43" s="47" t="e">
        <f>COUNTIFS(#REF!,"데이터결함",#REF!,"OPEN")</f>
        <v>#REF!</v>
      </c>
      <c r="G43" s="47" t="e">
        <f>COUNTIFS(#REF!,"데이터결함",#REF!,"OPEN")</f>
        <v>#REF!</v>
      </c>
      <c r="H43" s="47"/>
      <c r="I43" s="47" t="e">
        <f>COUNTIF(#REF!,"데이터결함")</f>
        <v>#REF!</v>
      </c>
    </row>
    <row r="44" spans="2:9" ht="31.5" hidden="1" customHeight="1" x14ac:dyDescent="0.15">
      <c r="B44" s="48" t="s">
        <v>22</v>
      </c>
      <c r="C44" s="47" t="e">
        <f>COUNTIFS(#REF!,"CLOSED")</f>
        <v>#REF!</v>
      </c>
      <c r="D44" s="47"/>
      <c r="E44" s="47" t="e">
        <f>COUNTIFS(#REF!,"ASSIGNED")</f>
        <v>#REF!</v>
      </c>
      <c r="F44" s="47" t="e">
        <f>COUNTIFS(#REF!,"OPEN")</f>
        <v>#REF!</v>
      </c>
      <c r="G44" s="47" t="e">
        <f>COUNTIFS(#REF!,"OPEN")</f>
        <v>#REF!</v>
      </c>
      <c r="H44" s="47"/>
      <c r="I44" s="47" t="e">
        <f>SUM(I40:I43)</f>
        <v>#REF!</v>
      </c>
    </row>
    <row r="46" spans="2:9" ht="13.5" x14ac:dyDescent="0.15">
      <c r="B46" s="46" t="s">
        <v>21</v>
      </c>
      <c r="C46" s="39" t="s">
        <v>122</v>
      </c>
    </row>
    <row r="47" spans="2:9" ht="13.5" x14ac:dyDescent="0.15">
      <c r="B47" s="46" t="s">
        <v>20</v>
      </c>
      <c r="C47" s="39" t="s">
        <v>123</v>
      </c>
    </row>
    <row r="48" spans="2:9" ht="13.5" x14ac:dyDescent="0.15">
      <c r="B48" s="46" t="s">
        <v>19</v>
      </c>
      <c r="C48" s="39" t="s">
        <v>124</v>
      </c>
    </row>
    <row r="49" spans="2:11" ht="13.5" x14ac:dyDescent="0.15">
      <c r="B49" s="46" t="s">
        <v>18</v>
      </c>
      <c r="C49" s="39" t="s">
        <v>125</v>
      </c>
    </row>
    <row r="50" spans="2:11" ht="13.5" x14ac:dyDescent="0.15">
      <c r="B50" s="46" t="s">
        <v>17</v>
      </c>
      <c r="C50" s="39" t="s">
        <v>126</v>
      </c>
      <c r="J50" s="54"/>
      <c r="K50" s="54"/>
    </row>
    <row r="51" spans="2:11" ht="13.5" x14ac:dyDescent="0.15">
      <c r="B51" s="46"/>
      <c r="J51" s="54"/>
      <c r="K51" s="54"/>
    </row>
    <row r="52" spans="2:11" x14ac:dyDescent="0.15">
      <c r="J52" s="54"/>
      <c r="K52" s="54"/>
    </row>
  </sheetData>
  <mergeCells count="1">
    <mergeCell ref="B1:I1"/>
  </mergeCells>
  <phoneticPr fontId="22" type="noConversion"/>
  <pageMargins left="1.17" right="0.81" top="0.6" bottom="0.21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표지</vt:lpstr>
      <vt:lpstr>검토</vt:lpstr>
      <vt:lpstr>문서개요</vt:lpstr>
      <vt:lpstr>결함관리대장</vt:lpstr>
      <vt:lpstr>결함집계</vt:lpstr>
      <vt:lpstr>검토!Print_Area</vt:lpstr>
      <vt:lpstr>결함관리대장!Print_Area</vt:lpstr>
      <vt:lpstr>문서개요!Print_Area</vt:lpstr>
      <vt:lpstr>표지!Print_Area</vt:lpstr>
      <vt:lpstr>검토!Print_Titles</vt:lpstr>
      <vt:lpstr>결함관리대장!Print_Titles</vt:lpstr>
      <vt:lpstr>문서개요!Print_Titles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pc-07</dc:creator>
  <cp:lastModifiedBy>pc18</cp:lastModifiedBy>
  <dcterms:created xsi:type="dcterms:W3CDTF">2019-04-17T01:09:27Z</dcterms:created>
  <dcterms:modified xsi:type="dcterms:W3CDTF">2019-04-17T02:19:37Z</dcterms:modified>
</cp:coreProperties>
</file>