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S:\Sheets\"/>
    </mc:Choice>
  </mc:AlternateContent>
  <bookViews>
    <workbookView xWindow="0" yWindow="0" windowWidth="28800" windowHeight="13410" activeTab="3"/>
  </bookViews>
  <sheets>
    <sheet name="Dashboard" sheetId="4" r:id="rId1"/>
    <sheet name="Blotter &amp; Risk" sheetId="3" r:id="rId2"/>
    <sheet name="Curves" sheetId="2" r:id="rId3"/>
    <sheet name="Conventions" sheetId="1" r:id="rId4"/>
  </sheets>
  <definedNames>
    <definedName name="_xlnm._FilterDatabase" localSheetId="0" hidden="1">Dashboard!$Y$4:$AC$17</definedName>
    <definedName name="CAD_CREDIT_CURVE">Curves!$CI$25</definedName>
    <definedName name="CAD_CREDIT_CURVE_COUPONS">Curves!$CM$19:$CM$22</definedName>
    <definedName name="CAD_CREDIT_CURVE_QUOTE_TYPES">Curves!$CJ$19:$CJ$22</definedName>
    <definedName name="CAD_CREDIT_CURVE_RATES">Curves!$CK$19:$CK$22</definedName>
    <definedName name="CAD_CREDIT_CURVE_RECOVERY_RATES">Curves!$CL$19:$CL$22</definedName>
    <definedName name="CAD_CREDIT_CURVE_TENORS">Curves!$CI$19:$CI$22</definedName>
    <definedName name="CAD_TOTAL_ACCRUED_INTEREST">'Blotter &amp; Risk'!$V$99</definedName>
    <definedName name="CAD_TOTAL_BUCKETED_CS01">'Blotter &amp; Risk'!$AD$99:$AG$99</definedName>
    <definedName name="CAD_TOTAL_BUCKETED_IR01">'Blotter &amp; Risk'!$AH$99:$AR$99</definedName>
    <definedName name="CAD_TOTAL_CLEAN_PRICE">'Blotter &amp; Risk'!$T$99</definedName>
    <definedName name="CAD_TOTAL_CS01">'Blotter &amp; Risk'!$AA$99</definedName>
    <definedName name="CAD_TOTAL_DIRTY_PRICE">'Blotter &amp; Risk'!$U$99</definedName>
    <definedName name="CAD_TOTAL_IR01">'Blotter &amp; Risk'!$AB$99</definedName>
    <definedName name="CAD_TOTAL_RR01">'Blotter &amp; Risk'!$Z$99</definedName>
    <definedName name="CAD_TOTAL_VALUE_OF_DEFAULT">'Blotter &amp; Risk'!$AC$99</definedName>
    <definedName name="CAD_YIELD_CURVE">Curves!$BZ$32</definedName>
    <definedName name="CAD_YIELD_CURVE_TENORS">Curves!$BZ$19:$BZ$29</definedName>
    <definedName name="CDS_CONVENTION_CURRENCIES">Conventions!$B$15:$B$19</definedName>
    <definedName name="CDS_CONVENTION_OBJECTS">Conventions!$J$15:$J$19</definedName>
    <definedName name="CHF_CREDIT_CURVE">Curves!$AW$25</definedName>
    <definedName name="CHF_CREDIT_CURVE_COUPONS">Curves!$BA$19:$BA$22</definedName>
    <definedName name="CHF_CREDIT_CURVE_QUOTE_TYPES">Curves!$AX$19:$AX$22</definedName>
    <definedName name="CHF_CREDIT_CURVE_RATES">Curves!$AY$19:$AY$22</definedName>
    <definedName name="CHF_CREDIT_CURVE_RECOVERY_RATES">Curves!$AZ$19:$AZ$22</definedName>
    <definedName name="CHF_CREDIT_CURVE_TENORS">Curves!$AW$19:$AW$22</definedName>
    <definedName name="CHF_TOTAL_ACCRUED_INTEREST">'Blotter &amp; Risk'!$V$67</definedName>
    <definedName name="CHF_TOTAL_BUCKETED_CS01">'Blotter &amp; Risk'!$AD$67:$AG$67</definedName>
    <definedName name="CHF_TOTAL_BUCKETED_IR01">'Blotter &amp; Risk'!$AH$67:$AR$67</definedName>
    <definedName name="CHF_TOTAL_CLEAN_PRICE">'Blotter &amp; Risk'!$T$67</definedName>
    <definedName name="CHF_TOTAL_CS01">'Blotter &amp; Risk'!$AA$67</definedName>
    <definedName name="CHF_TOTAL_DIRTY_PRICE">'Blotter &amp; Risk'!$U$67</definedName>
    <definedName name="CHF_TOTAL_IR01">'Blotter &amp; Risk'!$AB$67</definedName>
    <definedName name="CHF_TOTAL_RR01">'Blotter &amp; Risk'!$Z$67</definedName>
    <definedName name="CHF_TOTAL_VALUE_ON_DEFAULT">'Blotter &amp; Risk'!$AC$67</definedName>
    <definedName name="CHF_YIELD_CURVE">Curves!$AN$32</definedName>
    <definedName name="CHF_YIELD_CURVE_TENORS">Curves!$AN$19:$AN$29</definedName>
    <definedName name="CREDIT_CURVE_OBJECTS">Curves!$G$6:$G$10</definedName>
    <definedName name="_xlnm.Criteria" localSheetId="0">Dashboard!$Y$2</definedName>
    <definedName name="CURVE_CURRENCIES">Curves!$B$6:$B$10</definedName>
    <definedName name="EUR_CREDIT_CURVE">Curves!$AD$25</definedName>
    <definedName name="EUR_CREDIT_CURVE_COUPONS">Curves!$AH$19:$AH$22</definedName>
    <definedName name="EUR_CREDIT_CURVE_QUOTE_TYPES">Curves!$AE$19:$AE$22</definedName>
    <definedName name="EUR_CREDIT_CURVE_RATES">Curves!$AF$19:$AF$22</definedName>
    <definedName name="EUR_CREDIT_CURVE_RECOVERY_RATES">Curves!$AG$19:$AG$22</definedName>
    <definedName name="EUR_CREDIT_CURVE_TENORS">Curves!$AD$19:$AD$22</definedName>
    <definedName name="EUR_TOTAL_ACCRUED_INTEREST">'Blotter &amp; Risk'!$V$51</definedName>
    <definedName name="EUR_TOTAL_BUCKETED_CS01">'Blotter &amp; Risk'!$AD$51:$AG$51</definedName>
    <definedName name="EUR_TOTAL_BUCKETED_IR01">'Blotter &amp; Risk'!$AH$51:$AR$51</definedName>
    <definedName name="EUR_TOTAL_CLEAN_PRICE">'Blotter &amp; Risk'!$T$51</definedName>
    <definedName name="EUR_TOTAL_CS01">'Blotter &amp; Risk'!$AA$51</definedName>
    <definedName name="EUR_TOTAL_DIRTY_PRICE">'Blotter &amp; Risk'!$U$51</definedName>
    <definedName name="EUR_TOTAL_IR01">'Blotter &amp; Risk'!$AB$51</definedName>
    <definedName name="EUR_TOTAL_RR01">'Blotter &amp; Risk'!$Z$51</definedName>
    <definedName name="EUR_TOTAL_VALUE_ON_DEFAULT">'Blotter &amp; Risk'!$AC$51</definedName>
    <definedName name="EUR_YIELD_CURVE">Curves!$U$32</definedName>
    <definedName name="EUR_YIELD_CURVE_TENORS">Curves!$U$19:$U$29</definedName>
    <definedName name="JPY_CREDIT_CURVE">Curves!$BP$25</definedName>
    <definedName name="JPY_CREDIT_CURVE_COUPONS">Curves!$BT$19:$BT$22</definedName>
    <definedName name="JPY_CREDIT_CURVE_QUOTE_TYPES">Curves!$BQ$19:$BQ$22</definedName>
    <definedName name="JPY_CREDIT_CURVE_RATES">Curves!$BR$19:$BR$22</definedName>
    <definedName name="JPY_CREDIT_CURVE_RECOVERY_RATES">Curves!$BS$19:$BS$22</definedName>
    <definedName name="JPY_CREDIT_CURVE_TENORS">Curves!$BP$19:$BP$22</definedName>
    <definedName name="JPY_TOTAL_ACCRUED_INTEREST">'Blotter &amp; Risk'!$V$83</definedName>
    <definedName name="JPY_TOTAL_BUCKETED_CS01">'Blotter &amp; Risk'!$AD$83:$AG$83</definedName>
    <definedName name="JPY_TOTAL_BUCKETED_IR01">'Blotter &amp; Risk'!$AH$83:$AR$83</definedName>
    <definedName name="JPY_TOTAL_CLEAN_PRICE">'Blotter &amp; Risk'!$T$83</definedName>
    <definedName name="JPY_TOTAL_CS01">'Blotter &amp; Risk'!$AA$83</definedName>
    <definedName name="JPY_TOTAL_DIRTY_PRICE">'Blotter &amp; Risk'!$U$83</definedName>
    <definedName name="JPY_TOTAL_IR01">'Blotter &amp; Risk'!$AB$83</definedName>
    <definedName name="JPY_TOTAL_RR01">'Blotter &amp; Risk'!$Z$83</definedName>
    <definedName name="JPY_TOTAL_VALUE_ON_DEFAULT">'Blotter &amp; Risk'!$AC$83</definedName>
    <definedName name="JPY_YIELD_CURVE">Curves!$BG$32</definedName>
    <definedName name="JPY_YIELD_CURVE_TENORS">Curves!$BG$19:$BG$29</definedName>
    <definedName name="USD_CREDIT_CURVE">Curves!$K$25</definedName>
    <definedName name="USD_CREDIT_CURVE_COUPONS">Curves!$O$19:$O$22</definedName>
    <definedName name="USD_CREDIT_CURVE_QUOTE_TYPES">Curves!$L$19:$L$22</definedName>
    <definedName name="USD_CREDIT_CURVE_RATES">Curves!$M$19:$M$22</definedName>
    <definedName name="USD_CREDIT_CURVE_RECOVERY_RATES">Curves!$N$19:$N$22</definedName>
    <definedName name="USD_CREDIT_CURVE_TENORS">Curves!$K$19:$K$22</definedName>
    <definedName name="USD_TOTAL_ACCRUED_INTEREST">'Blotter &amp; Risk'!$V$29</definedName>
    <definedName name="USD_TOTAL_BUCKETED_CS01">'Blotter &amp; Risk'!$AD$29:$AG$29</definedName>
    <definedName name="USD_TOTAL_BUCKETED_IR01">'Blotter &amp; Risk'!$AH$29:$AR$29</definedName>
    <definedName name="USD_TOTAL_CLEAN_PRICE">'Blotter &amp; Risk'!$T$29</definedName>
    <definedName name="USD_TOTAL_CS01">'Blotter &amp; Risk'!$AA$29</definedName>
    <definedName name="USD_TOTAL_DIRTY_PRICE">'Blotter &amp; Risk'!$U$29</definedName>
    <definedName name="USD_TOTAL_IR01">'Blotter &amp; Risk'!$AB$29</definedName>
    <definedName name="USD_TOTAL_RR01">'Blotter &amp; Risk'!$Z$29</definedName>
    <definedName name="USD_TOTAL_VALUE_ON_DEFAULT">'Blotter &amp; Risk'!$AC$29</definedName>
    <definedName name="USD_YIELD_CURVE">Curves!$B$32</definedName>
    <definedName name="USD_YIELD_CURVE_TENORS">Curves!$B$19:$B$29</definedName>
    <definedName name="YIELD_CURVE_CONVENTION_CURRENCIES">Conventions!$B$7:$B$11</definedName>
    <definedName name="YIELD_CURVE_CONVENTION_OBJECTS">Conventions!$J$7:$J$11</definedName>
    <definedName name="YIELD_CURVE_CURRENCIES">Curves!$B$6:$B$10</definedName>
    <definedName name="YIELD_CURVE_OBJECTS">Curves!$C$6:$C$10</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A15" i="2" l="1"/>
  <c r="BH15" i="2"/>
  <c r="AO15" i="2"/>
  <c r="V15" i="2"/>
  <c r="C15" i="2" l="1"/>
  <c r="P9" i="4" l="1" a="1"/>
  <c r="Z9" i="4" s="1"/>
  <c r="K9" i="4" a="1"/>
  <c r="K9" i="4" s="1"/>
  <c r="B98" i="3"/>
  <c r="B97" i="3"/>
  <c r="B96" i="3"/>
  <c r="B95" i="3"/>
  <c r="B94" i="3"/>
  <c r="B93" i="3"/>
  <c r="B92" i="3"/>
  <c r="B91" i="3"/>
  <c r="B90" i="3"/>
  <c r="B89" i="3"/>
  <c r="B88" i="3"/>
  <c r="B87" i="3"/>
  <c r="AH86" i="3" a="1"/>
  <c r="AD86" i="3" a="1"/>
  <c r="AG86" i="3" s="1"/>
  <c r="B82" i="3"/>
  <c r="B81" i="3"/>
  <c r="B80" i="3"/>
  <c r="B79" i="3"/>
  <c r="B78" i="3"/>
  <c r="B77" i="3"/>
  <c r="B76" i="3"/>
  <c r="B75" i="3"/>
  <c r="B74" i="3"/>
  <c r="B73" i="3"/>
  <c r="B72" i="3"/>
  <c r="B71" i="3"/>
  <c r="AH70" i="3" a="1"/>
  <c r="AR70" i="3" s="1"/>
  <c r="AD70" i="3" a="1"/>
  <c r="AG70" i="3" s="1"/>
  <c r="AH54" i="3" a="1"/>
  <c r="AH54" i="3" s="1"/>
  <c r="AH32" i="3" a="1"/>
  <c r="AH32" i="3" s="1"/>
  <c r="AD54" i="3" a="1"/>
  <c r="AD54" i="3" s="1"/>
  <c r="AD32" i="3" a="1"/>
  <c r="AD32" i="3" s="1"/>
  <c r="AH9" i="3" a="1"/>
  <c r="AH9" i="3" s="1"/>
  <c r="AD9" i="3" a="1"/>
  <c r="AD9" i="3" s="1"/>
  <c r="Q9" i="4" l="1"/>
  <c r="S9" i="4"/>
  <c r="U9" i="4"/>
  <c r="W9" i="4"/>
  <c r="Y9" i="4"/>
  <c r="P9" i="4"/>
  <c r="R9" i="4"/>
  <c r="T9" i="4"/>
  <c r="V9" i="4"/>
  <c r="X9" i="4"/>
  <c r="N9" i="4"/>
  <c r="L9" i="4"/>
  <c r="M9" i="4"/>
  <c r="AJ70" i="3"/>
  <c r="AQ86" i="3"/>
  <c r="AP86" i="3"/>
  <c r="AL86" i="3"/>
  <c r="AH86" i="3"/>
  <c r="AN86" i="3"/>
  <c r="AQ70" i="3"/>
  <c r="AP70" i="3"/>
  <c r="AL70" i="3"/>
  <c r="AH70" i="3"/>
  <c r="AN70" i="3"/>
  <c r="AJ86" i="3"/>
  <c r="AR86" i="3"/>
  <c r="AD86" i="3"/>
  <c r="AF86" i="3"/>
  <c r="AI86" i="3"/>
  <c r="AK86" i="3"/>
  <c r="AM86" i="3"/>
  <c r="AO86" i="3"/>
  <c r="AE86" i="3"/>
  <c r="AD70" i="3"/>
  <c r="AF70" i="3"/>
  <c r="AI70" i="3"/>
  <c r="AK70" i="3"/>
  <c r="AM70" i="3"/>
  <c r="AO70" i="3"/>
  <c r="AE70" i="3"/>
  <c r="AQ54" i="3"/>
  <c r="AO54" i="3"/>
  <c r="AM54" i="3"/>
  <c r="AK54" i="3"/>
  <c r="AI54" i="3"/>
  <c r="AR54" i="3"/>
  <c r="AP54" i="3"/>
  <c r="AN54" i="3"/>
  <c r="AL54" i="3"/>
  <c r="AJ54" i="3"/>
  <c r="AQ32" i="3"/>
  <c r="AO32" i="3"/>
  <c r="AM32" i="3"/>
  <c r="AK32" i="3"/>
  <c r="AI32" i="3"/>
  <c r="AR32" i="3"/>
  <c r="AP32" i="3"/>
  <c r="AN32" i="3"/>
  <c r="AL32" i="3"/>
  <c r="AJ32" i="3"/>
  <c r="AG54" i="3"/>
  <c r="AE54" i="3"/>
  <c r="AF54" i="3"/>
  <c r="AG32" i="3"/>
  <c r="AE32" i="3"/>
  <c r="AF32" i="3"/>
  <c r="AQ9" i="3"/>
  <c r="AO9" i="3"/>
  <c r="AM9" i="3"/>
  <c r="AK9" i="3"/>
  <c r="AI9" i="3"/>
  <c r="AR9" i="3"/>
  <c r="AP9" i="3"/>
  <c r="AN9" i="3"/>
  <c r="AL9" i="3"/>
  <c r="AJ9" i="3"/>
  <c r="AG9" i="3"/>
  <c r="AE9" i="3"/>
  <c r="AF9" i="3"/>
  <c r="E26" i="3"/>
  <c r="B24" i="3"/>
  <c r="B23" i="3"/>
  <c r="E22" i="3"/>
  <c r="E19" i="3"/>
  <c r="E15" i="3"/>
  <c r="E14" i="3"/>
  <c r="B12" i="3"/>
  <c r="E49" i="3"/>
  <c r="B49" i="3" s="1"/>
  <c r="B47" i="3"/>
  <c r="B45" i="3"/>
  <c r="B66" i="3"/>
  <c r="B65" i="3"/>
  <c r="B64" i="3"/>
  <c r="B63" i="3"/>
  <c r="B62" i="3"/>
  <c r="B61" i="3"/>
  <c r="B60" i="3"/>
  <c r="B59" i="3"/>
  <c r="B58" i="3"/>
  <c r="B57" i="3"/>
  <c r="B56" i="3"/>
  <c r="B55" i="3"/>
  <c r="B25" i="3" l="1"/>
  <c r="B26" i="3"/>
  <c r="B11" i="3"/>
  <c r="B21" i="3"/>
  <c r="B22" i="3"/>
  <c r="B14" i="3"/>
  <c r="B16" i="3"/>
  <c r="B18" i="3"/>
  <c r="B20" i="3"/>
  <c r="B13" i="3"/>
  <c r="B15" i="3"/>
  <c r="B17" i="3"/>
  <c r="B19" i="3"/>
  <c r="B44" i="3"/>
  <c r="B46" i="3"/>
  <c r="B48" i="3"/>
  <c r="B36" i="3"/>
  <c r="B38" i="3"/>
  <c r="B40" i="3"/>
  <c r="B42" i="3"/>
  <c r="B34" i="3"/>
  <c r="B35" i="3"/>
  <c r="B37" i="3"/>
  <c r="B39" i="3"/>
  <c r="B41" i="3"/>
  <c r="B43" i="3"/>
  <c r="B10" i="2"/>
  <c r="B9" i="2"/>
  <c r="B8" i="2"/>
  <c r="B7" i="2"/>
  <c r="B6" i="2"/>
  <c r="BZ12" i="2"/>
  <c r="BG12" i="2"/>
  <c r="AN12" i="2"/>
  <c r="B12" i="2"/>
  <c r="U12" i="2"/>
  <c r="CJ605" i="2"/>
  <c r="CA605" i="2"/>
  <c r="CJ604" i="2"/>
  <c r="CA604" i="2"/>
  <c r="CJ603" i="2"/>
  <c r="CA603" i="2"/>
  <c r="CJ602" i="2"/>
  <c r="CA602" i="2"/>
  <c r="CJ601" i="2"/>
  <c r="CA601" i="2"/>
  <c r="CJ600" i="2"/>
  <c r="CA600" i="2"/>
  <c r="CJ599" i="2"/>
  <c r="CA599" i="2"/>
  <c r="CJ598" i="2"/>
  <c r="CA598" i="2"/>
  <c r="CJ597" i="2"/>
  <c r="CA597" i="2"/>
  <c r="CJ596" i="2"/>
  <c r="CA596" i="2"/>
  <c r="CJ595" i="2"/>
  <c r="CA595" i="2"/>
  <c r="CJ594" i="2"/>
  <c r="CA594" i="2"/>
  <c r="CJ593" i="2"/>
  <c r="CA593" i="2"/>
  <c r="CJ592" i="2"/>
  <c r="CA592" i="2"/>
  <c r="CJ591" i="2"/>
  <c r="CA591" i="2"/>
  <c r="CJ590" i="2"/>
  <c r="CA590" i="2"/>
  <c r="CJ589" i="2"/>
  <c r="CA589" i="2"/>
  <c r="CJ588" i="2"/>
  <c r="CA588" i="2"/>
  <c r="CJ587" i="2"/>
  <c r="CA587" i="2"/>
  <c r="CJ586" i="2"/>
  <c r="CA586" i="2"/>
  <c r="CJ585" i="2"/>
  <c r="CA585" i="2"/>
  <c r="CJ584" i="2"/>
  <c r="CA584" i="2"/>
  <c r="CJ583" i="2"/>
  <c r="CA583" i="2"/>
  <c r="CJ582" i="2"/>
  <c r="CA582" i="2"/>
  <c r="CJ581" i="2"/>
  <c r="CA581" i="2"/>
  <c r="CJ580" i="2"/>
  <c r="CA580" i="2"/>
  <c r="CJ579" i="2"/>
  <c r="CA579" i="2"/>
  <c r="CJ578" i="2"/>
  <c r="CA578" i="2"/>
  <c r="CJ577" i="2"/>
  <c r="CA577" i="2"/>
  <c r="CJ576" i="2"/>
  <c r="CA576" i="2"/>
  <c r="CJ575" i="2"/>
  <c r="CA575" i="2"/>
  <c r="CJ574" i="2"/>
  <c r="CA574" i="2"/>
  <c r="CJ573" i="2"/>
  <c r="CA573" i="2"/>
  <c r="CJ572" i="2"/>
  <c r="CA572" i="2"/>
  <c r="CJ571" i="2"/>
  <c r="CA571" i="2"/>
  <c r="CJ570" i="2"/>
  <c r="CA570" i="2"/>
  <c r="CJ569" i="2"/>
  <c r="CA569" i="2"/>
  <c r="CJ568" i="2"/>
  <c r="CA568" i="2"/>
  <c r="CJ567" i="2"/>
  <c r="CA567" i="2"/>
  <c r="CJ566" i="2"/>
  <c r="CA566" i="2"/>
  <c r="CJ565" i="2"/>
  <c r="CA565" i="2"/>
  <c r="CJ564" i="2"/>
  <c r="CA564" i="2"/>
  <c r="CJ563" i="2"/>
  <c r="CA563" i="2"/>
  <c r="CJ562" i="2"/>
  <c r="CA562" i="2"/>
  <c r="CJ561" i="2"/>
  <c r="CA561" i="2"/>
  <c r="CJ560" i="2"/>
  <c r="CA560" i="2"/>
  <c r="CJ559" i="2"/>
  <c r="CA559" i="2"/>
  <c r="CJ558" i="2"/>
  <c r="CA558" i="2"/>
  <c r="CJ557" i="2"/>
  <c r="CA557" i="2"/>
  <c r="CJ556" i="2"/>
  <c r="CA556" i="2"/>
  <c r="CJ555" i="2"/>
  <c r="CA555" i="2"/>
  <c r="CJ554" i="2"/>
  <c r="CA554" i="2"/>
  <c r="CJ553" i="2"/>
  <c r="CA553" i="2"/>
  <c r="CJ552" i="2"/>
  <c r="CA552" i="2"/>
  <c r="CJ551" i="2"/>
  <c r="CA551" i="2"/>
  <c r="CJ550" i="2"/>
  <c r="CA550" i="2"/>
  <c r="CJ549" i="2"/>
  <c r="CA549" i="2"/>
  <c r="CJ548" i="2"/>
  <c r="CA548" i="2"/>
  <c r="CJ547" i="2"/>
  <c r="CA547" i="2"/>
  <c r="CJ546" i="2"/>
  <c r="CA546" i="2"/>
  <c r="CJ545" i="2"/>
  <c r="CA545" i="2"/>
  <c r="CJ544" i="2"/>
  <c r="CA544" i="2"/>
  <c r="CJ543" i="2"/>
  <c r="CA543" i="2"/>
  <c r="CJ542" i="2"/>
  <c r="CA542" i="2"/>
  <c r="CJ541" i="2"/>
  <c r="CA541" i="2"/>
  <c r="CJ540" i="2"/>
  <c r="CA540" i="2"/>
  <c r="CJ539" i="2"/>
  <c r="CA539" i="2"/>
  <c r="CJ538" i="2"/>
  <c r="CA538" i="2"/>
  <c r="CJ537" i="2"/>
  <c r="CA537" i="2"/>
  <c r="CJ536" i="2"/>
  <c r="CA536" i="2"/>
  <c r="CJ535" i="2"/>
  <c r="CA535" i="2"/>
  <c r="CJ534" i="2"/>
  <c r="CA534" i="2"/>
  <c r="CJ533" i="2"/>
  <c r="CA533" i="2"/>
  <c r="CJ532" i="2"/>
  <c r="CA532" i="2"/>
  <c r="CJ531" i="2"/>
  <c r="CA531" i="2"/>
  <c r="CJ530" i="2"/>
  <c r="CA530" i="2"/>
  <c r="CJ529" i="2"/>
  <c r="CA529" i="2"/>
  <c r="CJ528" i="2"/>
  <c r="CA528" i="2"/>
  <c r="CJ527" i="2"/>
  <c r="CA527" i="2"/>
  <c r="CJ526" i="2"/>
  <c r="CA526" i="2"/>
  <c r="CJ525" i="2"/>
  <c r="CA525" i="2"/>
  <c r="CJ524" i="2"/>
  <c r="CA524" i="2"/>
  <c r="CJ523" i="2"/>
  <c r="CA523" i="2"/>
  <c r="CJ522" i="2"/>
  <c r="CA522" i="2"/>
  <c r="CJ521" i="2"/>
  <c r="CA521" i="2"/>
  <c r="CJ520" i="2"/>
  <c r="CA520" i="2"/>
  <c r="CJ519" i="2"/>
  <c r="CA519" i="2"/>
  <c r="CJ518" i="2"/>
  <c r="CA518" i="2"/>
  <c r="CJ517" i="2"/>
  <c r="CA517" i="2"/>
  <c r="CJ516" i="2"/>
  <c r="CA516" i="2"/>
  <c r="CJ515" i="2"/>
  <c r="CA515" i="2"/>
  <c r="CJ514" i="2"/>
  <c r="CA514" i="2"/>
  <c r="CJ513" i="2"/>
  <c r="CA513" i="2"/>
  <c r="CJ512" i="2"/>
  <c r="CA512" i="2"/>
  <c r="CJ511" i="2"/>
  <c r="CA511" i="2"/>
  <c r="CJ510" i="2"/>
  <c r="CA510" i="2"/>
  <c r="CJ509" i="2"/>
  <c r="CA509" i="2"/>
  <c r="CJ508" i="2"/>
  <c r="CA508" i="2"/>
  <c r="CJ507" i="2"/>
  <c r="CA507" i="2"/>
  <c r="CJ506" i="2"/>
  <c r="CA506" i="2"/>
  <c r="CJ505" i="2"/>
  <c r="CA505" i="2"/>
  <c r="CJ504" i="2"/>
  <c r="CA504" i="2"/>
  <c r="CJ503" i="2"/>
  <c r="CA503" i="2"/>
  <c r="CJ502" i="2"/>
  <c r="CA502" i="2"/>
  <c r="CJ501" i="2"/>
  <c r="CA501" i="2"/>
  <c r="CJ500" i="2"/>
  <c r="CA500" i="2"/>
  <c r="CJ499" i="2"/>
  <c r="CA499" i="2"/>
  <c r="CJ498" i="2"/>
  <c r="CA498" i="2"/>
  <c r="CJ497" i="2"/>
  <c r="CA497" i="2"/>
  <c r="CJ496" i="2"/>
  <c r="CA496" i="2"/>
  <c r="CJ495" i="2"/>
  <c r="CA495" i="2"/>
  <c r="CJ494" i="2"/>
  <c r="CA494" i="2"/>
  <c r="CJ493" i="2"/>
  <c r="CA493" i="2"/>
  <c r="CJ492" i="2"/>
  <c r="CA492" i="2"/>
  <c r="CJ491" i="2"/>
  <c r="CA491" i="2"/>
  <c r="CJ490" i="2"/>
  <c r="CA490" i="2"/>
  <c r="CJ489" i="2"/>
  <c r="CA489" i="2"/>
  <c r="CJ488" i="2"/>
  <c r="CA488" i="2"/>
  <c r="CJ487" i="2"/>
  <c r="CA487" i="2"/>
  <c r="CJ486" i="2"/>
  <c r="CA486" i="2"/>
  <c r="CJ485" i="2"/>
  <c r="CA485" i="2"/>
  <c r="CJ484" i="2"/>
  <c r="CA484" i="2"/>
  <c r="CJ483" i="2"/>
  <c r="CA483" i="2"/>
  <c r="CJ482" i="2"/>
  <c r="CA482" i="2"/>
  <c r="CJ481" i="2"/>
  <c r="CA481" i="2"/>
  <c r="CJ480" i="2"/>
  <c r="CA480" i="2"/>
  <c r="CJ479" i="2"/>
  <c r="CA479" i="2"/>
  <c r="CJ478" i="2"/>
  <c r="CA478" i="2"/>
  <c r="CJ477" i="2"/>
  <c r="CA477" i="2"/>
  <c r="CJ476" i="2"/>
  <c r="CA476" i="2"/>
  <c r="CJ475" i="2"/>
  <c r="CA475" i="2"/>
  <c r="CJ474" i="2"/>
  <c r="CA474" i="2"/>
  <c r="CJ473" i="2"/>
  <c r="CA473" i="2"/>
  <c r="CJ472" i="2"/>
  <c r="CA472" i="2"/>
  <c r="CJ471" i="2"/>
  <c r="CA471" i="2"/>
  <c r="CJ470" i="2"/>
  <c r="CA470" i="2"/>
  <c r="CJ469" i="2"/>
  <c r="CA469" i="2"/>
  <c r="CJ468" i="2"/>
  <c r="CA468" i="2"/>
  <c r="CJ467" i="2"/>
  <c r="CA467" i="2"/>
  <c r="CJ466" i="2"/>
  <c r="CA466" i="2"/>
  <c r="CJ465" i="2"/>
  <c r="CA465" i="2"/>
  <c r="CJ464" i="2"/>
  <c r="CA464" i="2"/>
  <c r="CJ463" i="2"/>
  <c r="CA463" i="2"/>
  <c r="CJ462" i="2"/>
  <c r="CA462" i="2"/>
  <c r="CJ461" i="2"/>
  <c r="CA461" i="2"/>
  <c r="CJ460" i="2"/>
  <c r="CA460" i="2"/>
  <c r="CJ459" i="2"/>
  <c r="CA459" i="2"/>
  <c r="CJ458" i="2"/>
  <c r="CA458" i="2"/>
  <c r="CJ457" i="2"/>
  <c r="CA457" i="2"/>
  <c r="CJ456" i="2"/>
  <c r="CA456" i="2"/>
  <c r="CJ455" i="2"/>
  <c r="CA455" i="2"/>
  <c r="CJ454" i="2"/>
  <c r="CA454" i="2"/>
  <c r="CJ453" i="2"/>
  <c r="CA453" i="2"/>
  <c r="CJ452" i="2"/>
  <c r="CA452" i="2"/>
  <c r="CJ451" i="2"/>
  <c r="CA451" i="2"/>
  <c r="CJ450" i="2"/>
  <c r="CA450" i="2"/>
  <c r="CJ449" i="2"/>
  <c r="CA449" i="2"/>
  <c r="CJ448" i="2"/>
  <c r="CA448" i="2"/>
  <c r="CJ447" i="2"/>
  <c r="CA447" i="2"/>
  <c r="CJ446" i="2"/>
  <c r="CA446" i="2"/>
  <c r="CJ445" i="2"/>
  <c r="CA445" i="2"/>
  <c r="CJ444" i="2"/>
  <c r="CA444" i="2"/>
  <c r="CJ443" i="2"/>
  <c r="CA443" i="2"/>
  <c r="CJ442" i="2"/>
  <c r="CA442" i="2"/>
  <c r="CJ441" i="2"/>
  <c r="CA441" i="2"/>
  <c r="CJ440" i="2"/>
  <c r="CA440" i="2"/>
  <c r="CJ439" i="2"/>
  <c r="CA439" i="2"/>
  <c r="CJ438" i="2"/>
  <c r="CA438" i="2"/>
  <c r="CJ437" i="2"/>
  <c r="CA437" i="2"/>
  <c r="CJ436" i="2"/>
  <c r="CA436" i="2"/>
  <c r="CJ435" i="2"/>
  <c r="CA435" i="2"/>
  <c r="CJ434" i="2"/>
  <c r="CA434" i="2"/>
  <c r="CJ433" i="2"/>
  <c r="CA433" i="2"/>
  <c r="CJ432" i="2"/>
  <c r="CA432" i="2"/>
  <c r="CJ431" i="2"/>
  <c r="CA431" i="2"/>
  <c r="CJ430" i="2"/>
  <c r="CA430" i="2"/>
  <c r="CJ429" i="2"/>
  <c r="CA429" i="2"/>
  <c r="CJ428" i="2"/>
  <c r="CA428" i="2"/>
  <c r="CJ427" i="2"/>
  <c r="CA427" i="2"/>
  <c r="CJ426" i="2"/>
  <c r="CA426" i="2"/>
  <c r="CJ425" i="2"/>
  <c r="CA425" i="2"/>
  <c r="CJ424" i="2"/>
  <c r="CA424" i="2"/>
  <c r="CJ423" i="2"/>
  <c r="CA423" i="2"/>
  <c r="CJ422" i="2"/>
  <c r="CA422" i="2"/>
  <c r="CJ421" i="2"/>
  <c r="CA421" i="2"/>
  <c r="CJ420" i="2"/>
  <c r="CA420" i="2"/>
  <c r="CJ419" i="2"/>
  <c r="CA419" i="2"/>
  <c r="CJ418" i="2"/>
  <c r="CA418" i="2"/>
  <c r="CJ417" i="2"/>
  <c r="CA417" i="2"/>
  <c r="CJ416" i="2"/>
  <c r="CA416" i="2"/>
  <c r="CJ415" i="2"/>
  <c r="CA415" i="2"/>
  <c r="CJ414" i="2"/>
  <c r="CA414" i="2"/>
  <c r="CJ413" i="2"/>
  <c r="CA413" i="2"/>
  <c r="CJ412" i="2"/>
  <c r="CA412" i="2"/>
  <c r="CJ411" i="2"/>
  <c r="CA411" i="2"/>
  <c r="CJ410" i="2"/>
  <c r="CA410" i="2"/>
  <c r="CJ409" i="2"/>
  <c r="CA409" i="2"/>
  <c r="CJ408" i="2"/>
  <c r="CA408" i="2"/>
  <c r="CJ407" i="2"/>
  <c r="CA407" i="2"/>
  <c r="CJ406" i="2"/>
  <c r="CA406" i="2"/>
  <c r="CJ405" i="2"/>
  <c r="CA405" i="2"/>
  <c r="CJ404" i="2"/>
  <c r="CA404" i="2"/>
  <c r="CJ403" i="2"/>
  <c r="CA403" i="2"/>
  <c r="CJ402" i="2"/>
  <c r="CA402" i="2"/>
  <c r="CJ401" i="2"/>
  <c r="CA401" i="2"/>
  <c r="CJ400" i="2"/>
  <c r="CA400" i="2"/>
  <c r="CJ399" i="2"/>
  <c r="CA399" i="2"/>
  <c r="CJ398" i="2"/>
  <c r="CA398" i="2"/>
  <c r="CJ397" i="2"/>
  <c r="CA397" i="2"/>
  <c r="CJ396" i="2"/>
  <c r="CA396" i="2"/>
  <c r="CJ395" i="2"/>
  <c r="CA395" i="2"/>
  <c r="CJ394" i="2"/>
  <c r="CA394" i="2"/>
  <c r="CJ393" i="2"/>
  <c r="CA393" i="2"/>
  <c r="CJ392" i="2"/>
  <c r="CA392" i="2"/>
  <c r="CJ391" i="2"/>
  <c r="CA391" i="2"/>
  <c r="CJ390" i="2"/>
  <c r="CA390" i="2"/>
  <c r="CJ389" i="2"/>
  <c r="CA389" i="2"/>
  <c r="CJ388" i="2"/>
  <c r="CA388" i="2"/>
  <c r="CJ387" i="2"/>
  <c r="CA387" i="2"/>
  <c r="CJ386" i="2"/>
  <c r="CA386" i="2"/>
  <c r="CJ385" i="2"/>
  <c r="CA385" i="2"/>
  <c r="CJ384" i="2"/>
  <c r="CA384" i="2"/>
  <c r="CJ383" i="2"/>
  <c r="CA383" i="2"/>
  <c r="CJ382" i="2"/>
  <c r="CA382" i="2"/>
  <c r="CJ381" i="2"/>
  <c r="CA381" i="2"/>
  <c r="CJ380" i="2"/>
  <c r="CA380" i="2"/>
  <c r="CJ379" i="2"/>
  <c r="CA379" i="2"/>
  <c r="CJ378" i="2"/>
  <c r="CA378" i="2"/>
  <c r="CJ377" i="2"/>
  <c r="CA377" i="2"/>
  <c r="CJ376" i="2"/>
  <c r="CA376" i="2"/>
  <c r="CJ375" i="2"/>
  <c r="CA375" i="2"/>
  <c r="CJ374" i="2"/>
  <c r="CA374" i="2"/>
  <c r="CJ373" i="2"/>
  <c r="CA373" i="2"/>
  <c r="CJ372" i="2"/>
  <c r="CA372" i="2"/>
  <c r="CJ371" i="2"/>
  <c r="CA371" i="2"/>
  <c r="CJ370" i="2"/>
  <c r="CA370" i="2"/>
  <c r="CJ369" i="2"/>
  <c r="CA369" i="2"/>
  <c r="CJ368" i="2"/>
  <c r="CA368" i="2"/>
  <c r="CJ367" i="2"/>
  <c r="CA367" i="2"/>
  <c r="CJ366" i="2"/>
  <c r="CA366" i="2"/>
  <c r="CJ365" i="2"/>
  <c r="CA365" i="2"/>
  <c r="CJ364" i="2"/>
  <c r="CA364" i="2"/>
  <c r="CJ363" i="2"/>
  <c r="CA363" i="2"/>
  <c r="CJ362" i="2"/>
  <c r="CA362" i="2"/>
  <c r="CJ361" i="2"/>
  <c r="CA361" i="2"/>
  <c r="CJ360" i="2"/>
  <c r="CA360" i="2"/>
  <c r="CJ359" i="2"/>
  <c r="CA359" i="2"/>
  <c r="CJ358" i="2"/>
  <c r="CA358" i="2"/>
  <c r="CJ357" i="2"/>
  <c r="CA357" i="2"/>
  <c r="CJ356" i="2"/>
  <c r="CA356" i="2"/>
  <c r="CJ355" i="2"/>
  <c r="CA355" i="2"/>
  <c r="CJ354" i="2"/>
  <c r="CA354" i="2"/>
  <c r="CJ353" i="2"/>
  <c r="CA353" i="2"/>
  <c r="CJ352" i="2"/>
  <c r="CA352" i="2"/>
  <c r="CJ351" i="2"/>
  <c r="CA351" i="2"/>
  <c r="CJ350" i="2"/>
  <c r="CA350" i="2"/>
  <c r="CJ349" i="2"/>
  <c r="CA349" i="2"/>
  <c r="CJ348" i="2"/>
  <c r="CA348" i="2"/>
  <c r="CJ347" i="2"/>
  <c r="CA347" i="2"/>
  <c r="CJ346" i="2"/>
  <c r="CA346" i="2"/>
  <c r="CJ345" i="2"/>
  <c r="CA345" i="2"/>
  <c r="CJ344" i="2"/>
  <c r="CA344" i="2"/>
  <c r="CJ343" i="2"/>
  <c r="CA343" i="2"/>
  <c r="CJ342" i="2"/>
  <c r="CA342" i="2"/>
  <c r="CJ341" i="2"/>
  <c r="CA341" i="2"/>
  <c r="CJ340" i="2"/>
  <c r="CA340" i="2"/>
  <c r="CJ339" i="2"/>
  <c r="CA339" i="2"/>
  <c r="CJ338" i="2"/>
  <c r="CA338" i="2"/>
  <c r="CJ337" i="2"/>
  <c r="CA337" i="2"/>
  <c r="CJ336" i="2"/>
  <c r="CA336" i="2"/>
  <c r="CJ335" i="2"/>
  <c r="CA335" i="2"/>
  <c r="CJ334" i="2"/>
  <c r="CA334" i="2"/>
  <c r="CJ333" i="2"/>
  <c r="CA333" i="2"/>
  <c r="CJ332" i="2"/>
  <c r="CA332" i="2"/>
  <c r="CJ331" i="2"/>
  <c r="CA331" i="2"/>
  <c r="CJ330" i="2"/>
  <c r="CA330" i="2"/>
  <c r="CJ329" i="2"/>
  <c r="CA329" i="2"/>
  <c r="CJ328" i="2"/>
  <c r="CA328" i="2"/>
  <c r="CJ327" i="2"/>
  <c r="CA327" i="2"/>
  <c r="CJ326" i="2"/>
  <c r="CA326" i="2"/>
  <c r="CJ325" i="2"/>
  <c r="CA325" i="2"/>
  <c r="CJ324" i="2"/>
  <c r="CA324" i="2"/>
  <c r="CJ323" i="2"/>
  <c r="CA323" i="2"/>
  <c r="CJ322" i="2"/>
  <c r="CA322" i="2"/>
  <c r="CJ321" i="2"/>
  <c r="CA321" i="2"/>
  <c r="CJ320" i="2"/>
  <c r="CA320" i="2"/>
  <c r="CJ319" i="2"/>
  <c r="CA319" i="2"/>
  <c r="CJ318" i="2"/>
  <c r="CA318" i="2"/>
  <c r="CJ317" i="2"/>
  <c r="CA317" i="2"/>
  <c r="CJ316" i="2"/>
  <c r="CA316" i="2"/>
  <c r="CJ315" i="2"/>
  <c r="CA315" i="2"/>
  <c r="CJ314" i="2"/>
  <c r="CA314" i="2"/>
  <c r="CJ313" i="2"/>
  <c r="CA313" i="2"/>
  <c r="CJ312" i="2"/>
  <c r="CA312" i="2"/>
  <c r="CJ311" i="2"/>
  <c r="CA311" i="2"/>
  <c r="CJ310" i="2"/>
  <c r="CA310" i="2"/>
  <c r="CJ309" i="2"/>
  <c r="CA309" i="2"/>
  <c r="CJ308" i="2"/>
  <c r="CA308" i="2"/>
  <c r="CJ307" i="2"/>
  <c r="CA307" i="2"/>
  <c r="CJ306" i="2"/>
  <c r="CA306" i="2"/>
  <c r="CJ305" i="2"/>
  <c r="CA305" i="2"/>
  <c r="CJ304" i="2"/>
  <c r="CA304" i="2"/>
  <c r="CJ303" i="2"/>
  <c r="CA303" i="2"/>
  <c r="CJ302" i="2"/>
  <c r="CA302" i="2"/>
  <c r="CJ301" i="2"/>
  <c r="CA301" i="2"/>
  <c r="CJ300" i="2"/>
  <c r="CA300" i="2"/>
  <c r="CJ299" i="2"/>
  <c r="CA299" i="2"/>
  <c r="CJ298" i="2"/>
  <c r="CA298" i="2"/>
  <c r="CJ297" i="2"/>
  <c r="CA297" i="2"/>
  <c r="CJ296" i="2"/>
  <c r="CA296" i="2"/>
  <c r="CJ295" i="2"/>
  <c r="CA295" i="2"/>
  <c r="CJ294" i="2"/>
  <c r="CA294" i="2"/>
  <c r="CJ293" i="2"/>
  <c r="CA293" i="2"/>
  <c r="CJ292" i="2"/>
  <c r="CA292" i="2"/>
  <c r="CJ291" i="2"/>
  <c r="CA291" i="2"/>
  <c r="CJ290" i="2"/>
  <c r="CA290" i="2"/>
  <c r="CJ289" i="2"/>
  <c r="CA289" i="2"/>
  <c r="CJ288" i="2"/>
  <c r="CA288" i="2"/>
  <c r="CJ287" i="2"/>
  <c r="CA287" i="2"/>
  <c r="CJ286" i="2"/>
  <c r="CA286" i="2"/>
  <c r="CJ285" i="2"/>
  <c r="CA285" i="2"/>
  <c r="CJ284" i="2"/>
  <c r="CA284" i="2"/>
  <c r="CJ283" i="2"/>
  <c r="CA283" i="2"/>
  <c r="CJ282" i="2"/>
  <c r="CA282" i="2"/>
  <c r="CJ281" i="2"/>
  <c r="CA281" i="2"/>
  <c r="CJ280" i="2"/>
  <c r="CA280" i="2"/>
  <c r="CJ279" i="2"/>
  <c r="CA279" i="2"/>
  <c r="CJ278" i="2"/>
  <c r="CA278" i="2"/>
  <c r="CJ277" i="2"/>
  <c r="CA277" i="2"/>
  <c r="CJ276" i="2"/>
  <c r="CA276" i="2"/>
  <c r="CJ275" i="2"/>
  <c r="CA275" i="2"/>
  <c r="CJ274" i="2"/>
  <c r="CA274" i="2"/>
  <c r="CJ273" i="2"/>
  <c r="CA273" i="2"/>
  <c r="CJ272" i="2"/>
  <c r="CA272" i="2"/>
  <c r="CJ271" i="2"/>
  <c r="CA271" i="2"/>
  <c r="CJ270" i="2"/>
  <c r="CA270" i="2"/>
  <c r="CJ269" i="2"/>
  <c r="CA269" i="2"/>
  <c r="CJ268" i="2"/>
  <c r="CA268" i="2"/>
  <c r="CJ267" i="2"/>
  <c r="CA267" i="2"/>
  <c r="CJ266" i="2"/>
  <c r="CA266" i="2"/>
  <c r="CJ265" i="2"/>
  <c r="CA265" i="2"/>
  <c r="CJ264" i="2"/>
  <c r="CA264" i="2"/>
  <c r="CJ263" i="2"/>
  <c r="CA263" i="2"/>
  <c r="CJ262" i="2"/>
  <c r="CA262" i="2"/>
  <c r="CJ261" i="2"/>
  <c r="CA261" i="2"/>
  <c r="CJ260" i="2"/>
  <c r="CA260" i="2"/>
  <c r="CJ259" i="2"/>
  <c r="CA259" i="2"/>
  <c r="CJ258" i="2"/>
  <c r="CA258" i="2"/>
  <c r="CJ257" i="2"/>
  <c r="CA257" i="2"/>
  <c r="CJ256" i="2"/>
  <c r="CA256" i="2"/>
  <c r="CJ255" i="2"/>
  <c r="CA255" i="2"/>
  <c r="CJ254" i="2"/>
  <c r="CA254" i="2"/>
  <c r="CJ253" i="2"/>
  <c r="CA253" i="2"/>
  <c r="CJ252" i="2"/>
  <c r="CA252" i="2"/>
  <c r="CJ251" i="2"/>
  <c r="CA251" i="2"/>
  <c r="CJ250" i="2"/>
  <c r="CA250" i="2"/>
  <c r="CJ249" i="2"/>
  <c r="CA249" i="2"/>
  <c r="CJ248" i="2"/>
  <c r="CA248" i="2"/>
  <c r="CJ247" i="2"/>
  <c r="CA247" i="2"/>
  <c r="CJ246" i="2"/>
  <c r="CA246" i="2"/>
  <c r="CJ245" i="2"/>
  <c r="CA245" i="2"/>
  <c r="CJ244" i="2"/>
  <c r="CA244" i="2"/>
  <c r="CJ243" i="2"/>
  <c r="CA243" i="2"/>
  <c r="CJ242" i="2"/>
  <c r="CA242" i="2"/>
  <c r="CJ241" i="2"/>
  <c r="CA241" i="2"/>
  <c r="CJ240" i="2"/>
  <c r="CA240" i="2"/>
  <c r="CJ239" i="2"/>
  <c r="CA239" i="2"/>
  <c r="CJ238" i="2"/>
  <c r="CA238" i="2"/>
  <c r="CJ237" i="2"/>
  <c r="CA237" i="2"/>
  <c r="CJ236" i="2"/>
  <c r="CA236" i="2"/>
  <c r="CJ235" i="2"/>
  <c r="CA235" i="2"/>
  <c r="CJ234" i="2"/>
  <c r="CA234" i="2"/>
  <c r="CJ233" i="2"/>
  <c r="CA233" i="2"/>
  <c r="CJ232" i="2"/>
  <c r="CA232" i="2"/>
  <c r="CJ231" i="2"/>
  <c r="CA231" i="2"/>
  <c r="CJ230" i="2"/>
  <c r="CA230" i="2"/>
  <c r="CJ229" i="2"/>
  <c r="CA229" i="2"/>
  <c r="CJ228" i="2"/>
  <c r="CA228" i="2"/>
  <c r="CJ227" i="2"/>
  <c r="CA227" i="2"/>
  <c r="CJ226" i="2"/>
  <c r="CA226" i="2"/>
  <c r="CJ225" i="2"/>
  <c r="CA225" i="2"/>
  <c r="CJ224" i="2"/>
  <c r="CA224" i="2"/>
  <c r="CJ223" i="2"/>
  <c r="CA223" i="2"/>
  <c r="CJ222" i="2"/>
  <c r="CA222" i="2"/>
  <c r="CJ221" i="2"/>
  <c r="CA221" i="2"/>
  <c r="CJ220" i="2"/>
  <c r="CA220" i="2"/>
  <c r="CJ219" i="2"/>
  <c r="CA219" i="2"/>
  <c r="CJ218" i="2"/>
  <c r="CA218" i="2"/>
  <c r="CJ217" i="2"/>
  <c r="CA217" i="2"/>
  <c r="CJ216" i="2"/>
  <c r="CA216" i="2"/>
  <c r="CJ215" i="2"/>
  <c r="CA215" i="2"/>
  <c r="CJ214" i="2"/>
  <c r="CA214" i="2"/>
  <c r="CJ213" i="2"/>
  <c r="CA213" i="2"/>
  <c r="CJ212" i="2"/>
  <c r="CA212" i="2"/>
  <c r="CJ211" i="2"/>
  <c r="CA211" i="2"/>
  <c r="CJ210" i="2"/>
  <c r="CA210" i="2"/>
  <c r="CJ209" i="2"/>
  <c r="CA209" i="2"/>
  <c r="CJ208" i="2"/>
  <c r="CA208" i="2"/>
  <c r="CJ207" i="2"/>
  <c r="CA207" i="2"/>
  <c r="CJ206" i="2"/>
  <c r="CA206" i="2"/>
  <c r="CJ205" i="2"/>
  <c r="CA205" i="2"/>
  <c r="CJ204" i="2"/>
  <c r="CA204" i="2"/>
  <c r="CJ203" i="2"/>
  <c r="CA203" i="2"/>
  <c r="CJ202" i="2"/>
  <c r="CA202" i="2"/>
  <c r="CJ201" i="2"/>
  <c r="CA201" i="2"/>
  <c r="CJ200" i="2"/>
  <c r="CA200" i="2"/>
  <c r="CJ199" i="2"/>
  <c r="CA199" i="2"/>
  <c r="CJ198" i="2"/>
  <c r="CA198" i="2"/>
  <c r="CJ197" i="2"/>
  <c r="CA197" i="2"/>
  <c r="CJ196" i="2"/>
  <c r="CA196" i="2"/>
  <c r="CJ195" i="2"/>
  <c r="CA195" i="2"/>
  <c r="CJ194" i="2"/>
  <c r="CA194" i="2"/>
  <c r="CJ193" i="2"/>
  <c r="CA193" i="2"/>
  <c r="CJ192" i="2"/>
  <c r="CA192" i="2"/>
  <c r="CJ191" i="2"/>
  <c r="CA191" i="2"/>
  <c r="CJ190" i="2"/>
  <c r="CA190" i="2"/>
  <c r="CJ189" i="2"/>
  <c r="CA189" i="2"/>
  <c r="CJ188" i="2"/>
  <c r="CA188" i="2"/>
  <c r="CJ187" i="2"/>
  <c r="CA187" i="2"/>
  <c r="CJ186" i="2"/>
  <c r="CA186" i="2"/>
  <c r="CJ185" i="2"/>
  <c r="CA185" i="2"/>
  <c r="CJ184" i="2"/>
  <c r="CA184" i="2"/>
  <c r="CJ183" i="2"/>
  <c r="CA183" i="2"/>
  <c r="CJ182" i="2"/>
  <c r="CA182" i="2"/>
  <c r="CJ181" i="2"/>
  <c r="CA181" i="2"/>
  <c r="CJ180" i="2"/>
  <c r="CA180" i="2"/>
  <c r="CJ179" i="2"/>
  <c r="CA179" i="2"/>
  <c r="CJ178" i="2"/>
  <c r="CA178" i="2"/>
  <c r="CJ177" i="2"/>
  <c r="CA177" i="2"/>
  <c r="CJ176" i="2"/>
  <c r="CA176" i="2"/>
  <c r="CJ175" i="2"/>
  <c r="CA175" i="2"/>
  <c r="CJ174" i="2"/>
  <c r="CA174" i="2"/>
  <c r="CJ173" i="2"/>
  <c r="CA173" i="2"/>
  <c r="CJ172" i="2"/>
  <c r="CA172" i="2"/>
  <c r="CJ171" i="2"/>
  <c r="CA171" i="2"/>
  <c r="CJ170" i="2"/>
  <c r="CA170" i="2"/>
  <c r="CJ169" i="2"/>
  <c r="CA169" i="2"/>
  <c r="CJ168" i="2"/>
  <c r="CA168" i="2"/>
  <c r="CJ167" i="2"/>
  <c r="CA167" i="2"/>
  <c r="CJ166" i="2"/>
  <c r="CA166" i="2"/>
  <c r="CJ165" i="2"/>
  <c r="CA165" i="2"/>
  <c r="CJ164" i="2"/>
  <c r="CA164" i="2"/>
  <c r="CJ163" i="2"/>
  <c r="CA163" i="2"/>
  <c r="CJ162" i="2"/>
  <c r="CA162" i="2"/>
  <c r="CJ161" i="2"/>
  <c r="CA161" i="2"/>
  <c r="CJ160" i="2"/>
  <c r="CA160" i="2"/>
  <c r="CJ159" i="2"/>
  <c r="CA159" i="2"/>
  <c r="CJ158" i="2"/>
  <c r="CA158" i="2"/>
  <c r="CJ157" i="2"/>
  <c r="CA157" i="2"/>
  <c r="CJ156" i="2"/>
  <c r="CA156" i="2"/>
  <c r="CJ155" i="2"/>
  <c r="CA155" i="2"/>
  <c r="CJ154" i="2"/>
  <c r="CA154" i="2"/>
  <c r="CJ153" i="2"/>
  <c r="CA153" i="2"/>
  <c r="CJ152" i="2"/>
  <c r="CA152" i="2"/>
  <c r="CJ151" i="2"/>
  <c r="CA151" i="2"/>
  <c r="CJ150" i="2"/>
  <c r="CA150" i="2"/>
  <c r="CJ149" i="2"/>
  <c r="CA149" i="2"/>
  <c r="CJ148" i="2"/>
  <c r="CA148" i="2"/>
  <c r="CJ147" i="2"/>
  <c r="CA147" i="2"/>
  <c r="CJ146" i="2"/>
  <c r="CA146" i="2"/>
  <c r="CJ145" i="2"/>
  <c r="CA145" i="2"/>
  <c r="CJ144" i="2"/>
  <c r="CA144" i="2"/>
  <c r="CJ143" i="2"/>
  <c r="CA143" i="2"/>
  <c r="CJ142" i="2"/>
  <c r="CA142" i="2"/>
  <c r="CJ141" i="2"/>
  <c r="CA141" i="2"/>
  <c r="CJ140" i="2"/>
  <c r="CA140" i="2"/>
  <c r="CJ139" i="2"/>
  <c r="CA139" i="2"/>
  <c r="CJ138" i="2"/>
  <c r="CA138" i="2"/>
  <c r="CJ137" i="2"/>
  <c r="CA137" i="2"/>
  <c r="CJ136" i="2"/>
  <c r="CA136" i="2"/>
  <c r="CJ135" i="2"/>
  <c r="CA135" i="2"/>
  <c r="CJ134" i="2"/>
  <c r="CA134" i="2"/>
  <c r="CJ133" i="2"/>
  <c r="CA133" i="2"/>
  <c r="CJ132" i="2"/>
  <c r="CA132" i="2"/>
  <c r="CJ131" i="2"/>
  <c r="CA131" i="2"/>
  <c r="CJ130" i="2"/>
  <c r="CA130" i="2"/>
  <c r="CJ129" i="2"/>
  <c r="CA129" i="2"/>
  <c r="CJ128" i="2"/>
  <c r="CA128" i="2"/>
  <c r="CJ127" i="2"/>
  <c r="CA127" i="2"/>
  <c r="CJ126" i="2"/>
  <c r="CA126" i="2"/>
  <c r="CJ125" i="2"/>
  <c r="CA125" i="2"/>
  <c r="CJ124" i="2"/>
  <c r="CA124" i="2"/>
  <c r="CJ123" i="2"/>
  <c r="CA123" i="2"/>
  <c r="CJ122" i="2"/>
  <c r="CA122" i="2"/>
  <c r="CJ121" i="2"/>
  <c r="CA121" i="2"/>
  <c r="CJ120" i="2"/>
  <c r="CA120" i="2"/>
  <c r="CJ119" i="2"/>
  <c r="CA119" i="2"/>
  <c r="CJ118" i="2"/>
  <c r="CA118" i="2"/>
  <c r="CJ117" i="2"/>
  <c r="CA117" i="2"/>
  <c r="CJ116" i="2"/>
  <c r="CA116" i="2"/>
  <c r="CJ115" i="2"/>
  <c r="CA115" i="2"/>
  <c r="CJ114" i="2"/>
  <c r="CA114" i="2"/>
  <c r="CJ113" i="2"/>
  <c r="CA113" i="2"/>
  <c r="CJ112" i="2"/>
  <c r="CA112" i="2"/>
  <c r="CJ111" i="2"/>
  <c r="CA111" i="2"/>
  <c r="CJ110" i="2"/>
  <c r="CA110" i="2"/>
  <c r="CJ109" i="2"/>
  <c r="CA109" i="2"/>
  <c r="CJ108" i="2"/>
  <c r="CA108" i="2"/>
  <c r="CJ107" i="2"/>
  <c r="CA107" i="2"/>
  <c r="CJ106" i="2"/>
  <c r="CA106" i="2"/>
  <c r="CJ105" i="2"/>
  <c r="CA105" i="2"/>
  <c r="CJ104" i="2"/>
  <c r="CA104" i="2"/>
  <c r="CJ103" i="2"/>
  <c r="CA103" i="2"/>
  <c r="CJ102" i="2"/>
  <c r="CA102" i="2"/>
  <c r="CJ101" i="2"/>
  <c r="CA101" i="2"/>
  <c r="CJ100" i="2"/>
  <c r="CA100" i="2"/>
  <c r="CJ99" i="2"/>
  <c r="CA99" i="2"/>
  <c r="CJ98" i="2"/>
  <c r="CA98" i="2"/>
  <c r="CJ97" i="2"/>
  <c r="CA97" i="2"/>
  <c r="CJ96" i="2"/>
  <c r="CA96" i="2"/>
  <c r="CJ95" i="2"/>
  <c r="CA95" i="2"/>
  <c r="CJ94" i="2"/>
  <c r="CA94" i="2"/>
  <c r="CJ93" i="2"/>
  <c r="CA93" i="2"/>
  <c r="CJ92" i="2"/>
  <c r="CA92" i="2"/>
  <c r="CJ91" i="2"/>
  <c r="CA91" i="2"/>
  <c r="CJ90" i="2"/>
  <c r="CA90" i="2"/>
  <c r="CJ89" i="2"/>
  <c r="CA89" i="2"/>
  <c r="CJ88" i="2"/>
  <c r="CA88" i="2"/>
  <c r="CJ87" i="2"/>
  <c r="CA87" i="2"/>
  <c r="CJ86" i="2"/>
  <c r="CA86" i="2"/>
  <c r="CJ85" i="2"/>
  <c r="CA85" i="2"/>
  <c r="CJ84" i="2"/>
  <c r="CA84" i="2"/>
  <c r="CJ83" i="2"/>
  <c r="CA83" i="2"/>
  <c r="CJ82" i="2"/>
  <c r="CA82" i="2"/>
  <c r="CJ81" i="2"/>
  <c r="CA81" i="2"/>
  <c r="CJ80" i="2"/>
  <c r="CA80" i="2"/>
  <c r="CJ79" i="2"/>
  <c r="CA79" i="2"/>
  <c r="CJ78" i="2"/>
  <c r="CA78" i="2"/>
  <c r="CJ77" i="2"/>
  <c r="CA77" i="2"/>
  <c r="CJ76" i="2"/>
  <c r="CA76" i="2"/>
  <c r="CJ75" i="2"/>
  <c r="CA75" i="2"/>
  <c r="CJ74" i="2"/>
  <c r="CA74" i="2"/>
  <c r="CJ73" i="2"/>
  <c r="CA73" i="2"/>
  <c r="CJ72" i="2"/>
  <c r="CA72" i="2"/>
  <c r="CJ71" i="2"/>
  <c r="CA71" i="2"/>
  <c r="CJ70" i="2"/>
  <c r="CA70" i="2"/>
  <c r="CJ69" i="2"/>
  <c r="CA69" i="2"/>
  <c r="CJ68" i="2"/>
  <c r="CA68" i="2"/>
  <c r="CJ67" i="2"/>
  <c r="CA67" i="2"/>
  <c r="CJ66" i="2"/>
  <c r="CA66" i="2"/>
  <c r="CJ65" i="2"/>
  <c r="CA65" i="2"/>
  <c r="CJ64" i="2"/>
  <c r="CA64" i="2"/>
  <c r="CJ63" i="2"/>
  <c r="CA63" i="2"/>
  <c r="CJ62" i="2"/>
  <c r="CA62" i="2"/>
  <c r="CJ61" i="2"/>
  <c r="CA61" i="2"/>
  <c r="CJ60" i="2"/>
  <c r="CA60" i="2"/>
  <c r="CJ59" i="2"/>
  <c r="CA59" i="2"/>
  <c r="CJ58" i="2"/>
  <c r="CA58" i="2"/>
  <c r="CJ57" i="2"/>
  <c r="CA57" i="2"/>
  <c r="CJ56" i="2"/>
  <c r="CA56" i="2"/>
  <c r="BQ605" i="2"/>
  <c r="BH605" i="2"/>
  <c r="BQ604" i="2"/>
  <c r="BH604" i="2"/>
  <c r="BQ603" i="2"/>
  <c r="BH603" i="2"/>
  <c r="BQ602" i="2"/>
  <c r="BH602" i="2"/>
  <c r="BQ601" i="2"/>
  <c r="BH601" i="2"/>
  <c r="BQ600" i="2"/>
  <c r="BH600" i="2"/>
  <c r="BQ599" i="2"/>
  <c r="BH599" i="2"/>
  <c r="BQ598" i="2"/>
  <c r="BH598" i="2"/>
  <c r="BQ597" i="2"/>
  <c r="BH597" i="2"/>
  <c r="BQ596" i="2"/>
  <c r="BH596" i="2"/>
  <c r="BQ595" i="2"/>
  <c r="BH595" i="2"/>
  <c r="BQ594" i="2"/>
  <c r="BH594" i="2"/>
  <c r="BQ593" i="2"/>
  <c r="BH593" i="2"/>
  <c r="BQ592" i="2"/>
  <c r="BH592" i="2"/>
  <c r="BQ591" i="2"/>
  <c r="BH591" i="2"/>
  <c r="BQ590" i="2"/>
  <c r="BH590" i="2"/>
  <c r="BQ589" i="2"/>
  <c r="BH589" i="2"/>
  <c r="BQ588" i="2"/>
  <c r="BH588" i="2"/>
  <c r="BQ587" i="2"/>
  <c r="BH587" i="2"/>
  <c r="BQ586" i="2"/>
  <c r="BH586" i="2"/>
  <c r="BQ585" i="2"/>
  <c r="BH585" i="2"/>
  <c r="BQ584" i="2"/>
  <c r="BH584" i="2"/>
  <c r="BQ583" i="2"/>
  <c r="BH583" i="2"/>
  <c r="BQ582" i="2"/>
  <c r="BH582" i="2"/>
  <c r="BQ581" i="2"/>
  <c r="BH581" i="2"/>
  <c r="BQ580" i="2"/>
  <c r="BH580" i="2"/>
  <c r="BQ579" i="2"/>
  <c r="BH579" i="2"/>
  <c r="BQ578" i="2"/>
  <c r="BH578" i="2"/>
  <c r="BQ577" i="2"/>
  <c r="BH577" i="2"/>
  <c r="BQ576" i="2"/>
  <c r="BH576" i="2"/>
  <c r="BQ575" i="2"/>
  <c r="BH575" i="2"/>
  <c r="BQ574" i="2"/>
  <c r="BH574" i="2"/>
  <c r="BQ573" i="2"/>
  <c r="BH573" i="2"/>
  <c r="BQ572" i="2"/>
  <c r="BH572" i="2"/>
  <c r="BQ571" i="2"/>
  <c r="BH571" i="2"/>
  <c r="BQ570" i="2"/>
  <c r="BH570" i="2"/>
  <c r="BQ569" i="2"/>
  <c r="BH569" i="2"/>
  <c r="BQ568" i="2"/>
  <c r="BH568" i="2"/>
  <c r="BQ567" i="2"/>
  <c r="BH567" i="2"/>
  <c r="BQ566" i="2"/>
  <c r="BH566" i="2"/>
  <c r="BQ565" i="2"/>
  <c r="BH565" i="2"/>
  <c r="BQ564" i="2"/>
  <c r="BH564" i="2"/>
  <c r="BQ563" i="2"/>
  <c r="BH563" i="2"/>
  <c r="BQ562" i="2"/>
  <c r="BH562" i="2"/>
  <c r="BQ561" i="2"/>
  <c r="BH561" i="2"/>
  <c r="BQ560" i="2"/>
  <c r="BH560" i="2"/>
  <c r="BQ559" i="2"/>
  <c r="BH559" i="2"/>
  <c r="BQ558" i="2"/>
  <c r="BH558" i="2"/>
  <c r="BQ557" i="2"/>
  <c r="BH557" i="2"/>
  <c r="BQ556" i="2"/>
  <c r="BH556" i="2"/>
  <c r="BQ555" i="2"/>
  <c r="BH555" i="2"/>
  <c r="BQ554" i="2"/>
  <c r="BH554" i="2"/>
  <c r="BQ553" i="2"/>
  <c r="BH553" i="2"/>
  <c r="BQ552" i="2"/>
  <c r="BH552" i="2"/>
  <c r="BQ551" i="2"/>
  <c r="BH551" i="2"/>
  <c r="BQ550" i="2"/>
  <c r="BH550" i="2"/>
  <c r="BQ549" i="2"/>
  <c r="BH549" i="2"/>
  <c r="BQ548" i="2"/>
  <c r="BH548" i="2"/>
  <c r="BQ547" i="2"/>
  <c r="BH547" i="2"/>
  <c r="BQ546" i="2"/>
  <c r="BH546" i="2"/>
  <c r="BQ545" i="2"/>
  <c r="BH545" i="2"/>
  <c r="BQ544" i="2"/>
  <c r="BH544" i="2"/>
  <c r="BQ543" i="2"/>
  <c r="BH543" i="2"/>
  <c r="BQ542" i="2"/>
  <c r="BH542" i="2"/>
  <c r="BQ541" i="2"/>
  <c r="BH541" i="2"/>
  <c r="BQ540" i="2"/>
  <c r="BH540" i="2"/>
  <c r="BQ539" i="2"/>
  <c r="BH539" i="2"/>
  <c r="BQ538" i="2"/>
  <c r="BH538" i="2"/>
  <c r="BQ537" i="2"/>
  <c r="BH537" i="2"/>
  <c r="BQ536" i="2"/>
  <c r="BH536" i="2"/>
  <c r="BQ535" i="2"/>
  <c r="BH535" i="2"/>
  <c r="BQ534" i="2"/>
  <c r="BH534" i="2"/>
  <c r="BQ533" i="2"/>
  <c r="BH533" i="2"/>
  <c r="BQ532" i="2"/>
  <c r="BH532" i="2"/>
  <c r="BQ531" i="2"/>
  <c r="BH531" i="2"/>
  <c r="BQ530" i="2"/>
  <c r="BH530" i="2"/>
  <c r="BQ529" i="2"/>
  <c r="BH529" i="2"/>
  <c r="BQ528" i="2"/>
  <c r="BH528" i="2"/>
  <c r="BQ527" i="2"/>
  <c r="BH527" i="2"/>
  <c r="BQ526" i="2"/>
  <c r="BH526" i="2"/>
  <c r="BQ525" i="2"/>
  <c r="BH525" i="2"/>
  <c r="BQ524" i="2"/>
  <c r="BH524" i="2"/>
  <c r="BQ523" i="2"/>
  <c r="BH523" i="2"/>
  <c r="BQ522" i="2"/>
  <c r="BH522" i="2"/>
  <c r="BQ521" i="2"/>
  <c r="BH521" i="2"/>
  <c r="BQ520" i="2"/>
  <c r="BH520" i="2"/>
  <c r="BQ519" i="2"/>
  <c r="BH519" i="2"/>
  <c r="BQ518" i="2"/>
  <c r="BH518" i="2"/>
  <c r="BQ517" i="2"/>
  <c r="BH517" i="2"/>
  <c r="BQ516" i="2"/>
  <c r="BH516" i="2"/>
  <c r="BQ515" i="2"/>
  <c r="BH515" i="2"/>
  <c r="BQ514" i="2"/>
  <c r="BH514" i="2"/>
  <c r="BQ513" i="2"/>
  <c r="BH513" i="2"/>
  <c r="BQ512" i="2"/>
  <c r="BH512" i="2"/>
  <c r="BQ511" i="2"/>
  <c r="BH511" i="2"/>
  <c r="BQ510" i="2"/>
  <c r="BH510" i="2"/>
  <c r="BQ509" i="2"/>
  <c r="BH509" i="2"/>
  <c r="BQ508" i="2"/>
  <c r="BH508" i="2"/>
  <c r="BQ507" i="2"/>
  <c r="BH507" i="2"/>
  <c r="BQ506" i="2"/>
  <c r="BH506" i="2"/>
  <c r="BQ505" i="2"/>
  <c r="BH505" i="2"/>
  <c r="BQ504" i="2"/>
  <c r="BH504" i="2"/>
  <c r="BQ503" i="2"/>
  <c r="BH503" i="2"/>
  <c r="BQ502" i="2"/>
  <c r="BH502" i="2"/>
  <c r="BQ501" i="2"/>
  <c r="BH501" i="2"/>
  <c r="BQ500" i="2"/>
  <c r="BH500" i="2"/>
  <c r="BQ499" i="2"/>
  <c r="BH499" i="2"/>
  <c r="BQ498" i="2"/>
  <c r="BH498" i="2"/>
  <c r="BQ497" i="2"/>
  <c r="BH497" i="2"/>
  <c r="BQ496" i="2"/>
  <c r="BH496" i="2"/>
  <c r="BQ495" i="2"/>
  <c r="BH495" i="2"/>
  <c r="BQ494" i="2"/>
  <c r="BH494" i="2"/>
  <c r="BQ493" i="2"/>
  <c r="BH493" i="2"/>
  <c r="BQ492" i="2"/>
  <c r="BH492" i="2"/>
  <c r="BQ491" i="2"/>
  <c r="BH491" i="2"/>
  <c r="BQ490" i="2"/>
  <c r="BH490" i="2"/>
  <c r="BQ489" i="2"/>
  <c r="BH489" i="2"/>
  <c r="BQ488" i="2"/>
  <c r="BH488" i="2"/>
  <c r="BQ487" i="2"/>
  <c r="BH487" i="2"/>
  <c r="BQ486" i="2"/>
  <c r="BH486" i="2"/>
  <c r="BQ485" i="2"/>
  <c r="BH485" i="2"/>
  <c r="BQ484" i="2"/>
  <c r="BH484" i="2"/>
  <c r="BQ483" i="2"/>
  <c r="BH483" i="2"/>
  <c r="BQ482" i="2"/>
  <c r="BH482" i="2"/>
  <c r="BQ481" i="2"/>
  <c r="BH481" i="2"/>
  <c r="BQ480" i="2"/>
  <c r="BH480" i="2"/>
  <c r="BQ479" i="2"/>
  <c r="BH479" i="2"/>
  <c r="BQ478" i="2"/>
  <c r="BH478" i="2"/>
  <c r="BQ477" i="2"/>
  <c r="BH477" i="2"/>
  <c r="BQ476" i="2"/>
  <c r="BH476" i="2"/>
  <c r="BQ475" i="2"/>
  <c r="BH475" i="2"/>
  <c r="BQ474" i="2"/>
  <c r="BH474" i="2"/>
  <c r="BQ473" i="2"/>
  <c r="BH473" i="2"/>
  <c r="BQ472" i="2"/>
  <c r="BH472" i="2"/>
  <c r="BQ471" i="2"/>
  <c r="BH471" i="2"/>
  <c r="BQ470" i="2"/>
  <c r="BH470" i="2"/>
  <c r="BQ469" i="2"/>
  <c r="BH469" i="2"/>
  <c r="BQ468" i="2"/>
  <c r="BH468" i="2"/>
  <c r="BQ467" i="2"/>
  <c r="BH467" i="2"/>
  <c r="BQ466" i="2"/>
  <c r="BH466" i="2"/>
  <c r="BQ465" i="2"/>
  <c r="BH465" i="2"/>
  <c r="BQ464" i="2"/>
  <c r="BH464" i="2"/>
  <c r="BQ463" i="2"/>
  <c r="BH463" i="2"/>
  <c r="BQ462" i="2"/>
  <c r="BH462" i="2"/>
  <c r="BQ461" i="2"/>
  <c r="BH461" i="2"/>
  <c r="BQ460" i="2"/>
  <c r="BH460" i="2"/>
  <c r="BQ459" i="2"/>
  <c r="BH459" i="2"/>
  <c r="BQ458" i="2"/>
  <c r="BH458" i="2"/>
  <c r="BQ457" i="2"/>
  <c r="BH457" i="2"/>
  <c r="BQ456" i="2"/>
  <c r="BH456" i="2"/>
  <c r="BQ455" i="2"/>
  <c r="BH455" i="2"/>
  <c r="BQ454" i="2"/>
  <c r="BH454" i="2"/>
  <c r="BQ453" i="2"/>
  <c r="BH453" i="2"/>
  <c r="BQ452" i="2"/>
  <c r="BH452" i="2"/>
  <c r="BQ451" i="2"/>
  <c r="BH451" i="2"/>
  <c r="BQ450" i="2"/>
  <c r="BH450" i="2"/>
  <c r="BQ449" i="2"/>
  <c r="BH449" i="2"/>
  <c r="BQ448" i="2"/>
  <c r="BH448" i="2"/>
  <c r="BQ447" i="2"/>
  <c r="BH447" i="2"/>
  <c r="BQ446" i="2"/>
  <c r="BH446" i="2"/>
  <c r="BQ445" i="2"/>
  <c r="BH445" i="2"/>
  <c r="BQ444" i="2"/>
  <c r="BH444" i="2"/>
  <c r="BQ443" i="2"/>
  <c r="BH443" i="2"/>
  <c r="BQ442" i="2"/>
  <c r="BH442" i="2"/>
  <c r="BQ441" i="2"/>
  <c r="BH441" i="2"/>
  <c r="BQ440" i="2"/>
  <c r="BH440" i="2"/>
  <c r="BQ439" i="2"/>
  <c r="BH439" i="2"/>
  <c r="BQ438" i="2"/>
  <c r="BH438" i="2"/>
  <c r="BQ437" i="2"/>
  <c r="BH437" i="2"/>
  <c r="BQ436" i="2"/>
  <c r="BH436" i="2"/>
  <c r="BQ435" i="2"/>
  <c r="BH435" i="2"/>
  <c r="BQ434" i="2"/>
  <c r="BH434" i="2"/>
  <c r="BQ433" i="2"/>
  <c r="BH433" i="2"/>
  <c r="BQ432" i="2"/>
  <c r="BH432" i="2"/>
  <c r="BQ431" i="2"/>
  <c r="BH431" i="2"/>
  <c r="BQ430" i="2"/>
  <c r="BH430" i="2"/>
  <c r="BQ429" i="2"/>
  <c r="BH429" i="2"/>
  <c r="BQ428" i="2"/>
  <c r="BH428" i="2"/>
  <c r="BQ427" i="2"/>
  <c r="BH427" i="2"/>
  <c r="BQ426" i="2"/>
  <c r="BH426" i="2"/>
  <c r="BQ425" i="2"/>
  <c r="BH425" i="2"/>
  <c r="BQ424" i="2"/>
  <c r="BH424" i="2"/>
  <c r="BQ423" i="2"/>
  <c r="BH423" i="2"/>
  <c r="BQ422" i="2"/>
  <c r="BH422" i="2"/>
  <c r="BQ421" i="2"/>
  <c r="BH421" i="2"/>
  <c r="BQ420" i="2"/>
  <c r="BH420" i="2"/>
  <c r="BQ419" i="2"/>
  <c r="BH419" i="2"/>
  <c r="BQ418" i="2"/>
  <c r="BH418" i="2"/>
  <c r="BQ417" i="2"/>
  <c r="BH417" i="2"/>
  <c r="BQ416" i="2"/>
  <c r="BH416" i="2"/>
  <c r="BQ415" i="2"/>
  <c r="BH415" i="2"/>
  <c r="BQ414" i="2"/>
  <c r="BH414" i="2"/>
  <c r="BQ413" i="2"/>
  <c r="BH413" i="2"/>
  <c r="BQ412" i="2"/>
  <c r="BH412" i="2"/>
  <c r="BQ411" i="2"/>
  <c r="BH411" i="2"/>
  <c r="BQ410" i="2"/>
  <c r="BH410" i="2"/>
  <c r="BQ409" i="2"/>
  <c r="BH409" i="2"/>
  <c r="BQ408" i="2"/>
  <c r="BH408" i="2"/>
  <c r="BQ407" i="2"/>
  <c r="BH407" i="2"/>
  <c r="BQ406" i="2"/>
  <c r="BH406" i="2"/>
  <c r="BQ405" i="2"/>
  <c r="BH405" i="2"/>
  <c r="BQ404" i="2"/>
  <c r="BH404" i="2"/>
  <c r="BQ403" i="2"/>
  <c r="BH403" i="2"/>
  <c r="BQ402" i="2"/>
  <c r="BH402" i="2"/>
  <c r="BQ401" i="2"/>
  <c r="BH401" i="2"/>
  <c r="BQ400" i="2"/>
  <c r="BH400" i="2"/>
  <c r="BQ399" i="2"/>
  <c r="BH399" i="2"/>
  <c r="BQ398" i="2"/>
  <c r="BH398" i="2"/>
  <c r="BQ397" i="2"/>
  <c r="BH397" i="2"/>
  <c r="BQ396" i="2"/>
  <c r="BH396" i="2"/>
  <c r="BQ395" i="2"/>
  <c r="BH395" i="2"/>
  <c r="BQ394" i="2"/>
  <c r="BH394" i="2"/>
  <c r="BQ393" i="2"/>
  <c r="BH393" i="2"/>
  <c r="BQ392" i="2"/>
  <c r="BH392" i="2"/>
  <c r="BQ391" i="2"/>
  <c r="BH391" i="2"/>
  <c r="BQ390" i="2"/>
  <c r="BH390" i="2"/>
  <c r="BQ389" i="2"/>
  <c r="BH389" i="2"/>
  <c r="BQ388" i="2"/>
  <c r="BH388" i="2"/>
  <c r="BQ387" i="2"/>
  <c r="BH387" i="2"/>
  <c r="BQ386" i="2"/>
  <c r="BH386" i="2"/>
  <c r="BQ385" i="2"/>
  <c r="BH385" i="2"/>
  <c r="BQ384" i="2"/>
  <c r="BH384" i="2"/>
  <c r="BQ383" i="2"/>
  <c r="BH383" i="2"/>
  <c r="BQ382" i="2"/>
  <c r="BH382" i="2"/>
  <c r="BQ381" i="2"/>
  <c r="BH381" i="2"/>
  <c r="BQ380" i="2"/>
  <c r="BH380" i="2"/>
  <c r="BQ379" i="2"/>
  <c r="BH379" i="2"/>
  <c r="BQ378" i="2"/>
  <c r="BH378" i="2"/>
  <c r="BQ377" i="2"/>
  <c r="BH377" i="2"/>
  <c r="BQ376" i="2"/>
  <c r="BH376" i="2"/>
  <c r="BQ375" i="2"/>
  <c r="BH375" i="2"/>
  <c r="BQ374" i="2"/>
  <c r="BH374" i="2"/>
  <c r="BQ373" i="2"/>
  <c r="BH373" i="2"/>
  <c r="BQ372" i="2"/>
  <c r="BH372" i="2"/>
  <c r="BQ371" i="2"/>
  <c r="BH371" i="2"/>
  <c r="BQ370" i="2"/>
  <c r="BH370" i="2"/>
  <c r="BQ369" i="2"/>
  <c r="BH369" i="2"/>
  <c r="BQ368" i="2"/>
  <c r="BH368" i="2"/>
  <c r="BQ367" i="2"/>
  <c r="BH367" i="2"/>
  <c r="BQ366" i="2"/>
  <c r="BH366" i="2"/>
  <c r="BQ365" i="2"/>
  <c r="BH365" i="2"/>
  <c r="BQ364" i="2"/>
  <c r="BH364" i="2"/>
  <c r="BQ363" i="2"/>
  <c r="BH363" i="2"/>
  <c r="BQ362" i="2"/>
  <c r="BH362" i="2"/>
  <c r="BQ361" i="2"/>
  <c r="BH361" i="2"/>
  <c r="BQ360" i="2"/>
  <c r="BH360" i="2"/>
  <c r="BQ359" i="2"/>
  <c r="BH359" i="2"/>
  <c r="BQ358" i="2"/>
  <c r="BH358" i="2"/>
  <c r="BQ357" i="2"/>
  <c r="BH357" i="2"/>
  <c r="BQ356" i="2"/>
  <c r="BH356" i="2"/>
  <c r="BQ355" i="2"/>
  <c r="BH355" i="2"/>
  <c r="BQ354" i="2"/>
  <c r="BH354" i="2"/>
  <c r="BQ353" i="2"/>
  <c r="BH353" i="2"/>
  <c r="BQ352" i="2"/>
  <c r="BH352" i="2"/>
  <c r="BQ351" i="2"/>
  <c r="BH351" i="2"/>
  <c r="BQ350" i="2"/>
  <c r="BH350" i="2"/>
  <c r="BQ349" i="2"/>
  <c r="BH349" i="2"/>
  <c r="BQ348" i="2"/>
  <c r="BH348" i="2"/>
  <c r="BQ347" i="2"/>
  <c r="BH347" i="2"/>
  <c r="BQ346" i="2"/>
  <c r="BH346" i="2"/>
  <c r="BQ345" i="2"/>
  <c r="BH345" i="2"/>
  <c r="BQ344" i="2"/>
  <c r="BH344" i="2"/>
  <c r="BQ343" i="2"/>
  <c r="BH343" i="2"/>
  <c r="BQ342" i="2"/>
  <c r="BH342" i="2"/>
  <c r="BQ341" i="2"/>
  <c r="BH341" i="2"/>
  <c r="BQ340" i="2"/>
  <c r="BH340" i="2"/>
  <c r="BQ339" i="2"/>
  <c r="BH339" i="2"/>
  <c r="BQ338" i="2"/>
  <c r="BH338" i="2"/>
  <c r="BQ337" i="2"/>
  <c r="BH337" i="2"/>
  <c r="BQ336" i="2"/>
  <c r="BH336" i="2"/>
  <c r="BQ335" i="2"/>
  <c r="BH335" i="2"/>
  <c r="BQ334" i="2"/>
  <c r="BH334" i="2"/>
  <c r="BQ333" i="2"/>
  <c r="BH333" i="2"/>
  <c r="BQ332" i="2"/>
  <c r="BH332" i="2"/>
  <c r="BQ331" i="2"/>
  <c r="BH331" i="2"/>
  <c r="BQ330" i="2"/>
  <c r="BH330" i="2"/>
  <c r="BQ329" i="2"/>
  <c r="BH329" i="2"/>
  <c r="BQ328" i="2"/>
  <c r="BH328" i="2"/>
  <c r="BQ327" i="2"/>
  <c r="BH327" i="2"/>
  <c r="BQ326" i="2"/>
  <c r="BH326" i="2"/>
  <c r="BQ325" i="2"/>
  <c r="BH325" i="2"/>
  <c r="BQ324" i="2"/>
  <c r="BH324" i="2"/>
  <c r="BQ323" i="2"/>
  <c r="BH323" i="2"/>
  <c r="BQ322" i="2"/>
  <c r="BH322" i="2"/>
  <c r="BQ321" i="2"/>
  <c r="BH321" i="2"/>
  <c r="BQ320" i="2"/>
  <c r="BH320" i="2"/>
  <c r="BQ319" i="2"/>
  <c r="BH319" i="2"/>
  <c r="BQ318" i="2"/>
  <c r="BH318" i="2"/>
  <c r="BQ317" i="2"/>
  <c r="BH317" i="2"/>
  <c r="BQ316" i="2"/>
  <c r="BH316" i="2"/>
  <c r="BQ315" i="2"/>
  <c r="BH315" i="2"/>
  <c r="BQ314" i="2"/>
  <c r="BH314" i="2"/>
  <c r="BQ313" i="2"/>
  <c r="BH313" i="2"/>
  <c r="BQ312" i="2"/>
  <c r="BH312" i="2"/>
  <c r="BQ311" i="2"/>
  <c r="BH311" i="2"/>
  <c r="BQ310" i="2"/>
  <c r="BH310" i="2"/>
  <c r="BQ309" i="2"/>
  <c r="BH309" i="2"/>
  <c r="BQ308" i="2"/>
  <c r="BH308" i="2"/>
  <c r="BQ307" i="2"/>
  <c r="BH307" i="2"/>
  <c r="BQ306" i="2"/>
  <c r="BH306" i="2"/>
  <c r="BQ305" i="2"/>
  <c r="BH305" i="2"/>
  <c r="BQ304" i="2"/>
  <c r="BH304" i="2"/>
  <c r="BQ303" i="2"/>
  <c r="BH303" i="2"/>
  <c r="BQ302" i="2"/>
  <c r="BH302" i="2"/>
  <c r="BQ301" i="2"/>
  <c r="BH301" i="2"/>
  <c r="BQ300" i="2"/>
  <c r="BH300" i="2"/>
  <c r="BQ299" i="2"/>
  <c r="BH299" i="2"/>
  <c r="BQ298" i="2"/>
  <c r="BH298" i="2"/>
  <c r="BQ297" i="2"/>
  <c r="BH297" i="2"/>
  <c r="BQ296" i="2"/>
  <c r="BH296" i="2"/>
  <c r="BQ295" i="2"/>
  <c r="BH295" i="2"/>
  <c r="BQ294" i="2"/>
  <c r="BH294" i="2"/>
  <c r="BQ293" i="2"/>
  <c r="BH293" i="2"/>
  <c r="BQ292" i="2"/>
  <c r="BH292" i="2"/>
  <c r="BQ291" i="2"/>
  <c r="BH291" i="2"/>
  <c r="BQ290" i="2"/>
  <c r="BH290" i="2"/>
  <c r="BQ289" i="2"/>
  <c r="BH289" i="2"/>
  <c r="BQ288" i="2"/>
  <c r="BH288" i="2"/>
  <c r="BQ287" i="2"/>
  <c r="BH287" i="2"/>
  <c r="BQ286" i="2"/>
  <c r="BH286" i="2"/>
  <c r="BQ285" i="2"/>
  <c r="BH285" i="2"/>
  <c r="BQ284" i="2"/>
  <c r="BH284" i="2"/>
  <c r="BQ283" i="2"/>
  <c r="BH283" i="2"/>
  <c r="BQ282" i="2"/>
  <c r="BH282" i="2"/>
  <c r="BQ281" i="2"/>
  <c r="BH281" i="2"/>
  <c r="BQ280" i="2"/>
  <c r="BH280" i="2"/>
  <c r="BQ279" i="2"/>
  <c r="BH279" i="2"/>
  <c r="BQ278" i="2"/>
  <c r="BH278" i="2"/>
  <c r="BQ277" i="2"/>
  <c r="BH277" i="2"/>
  <c r="BQ276" i="2"/>
  <c r="BH276" i="2"/>
  <c r="BQ275" i="2"/>
  <c r="BH275" i="2"/>
  <c r="BQ274" i="2"/>
  <c r="BH274" i="2"/>
  <c r="BQ273" i="2"/>
  <c r="BH273" i="2"/>
  <c r="BQ272" i="2"/>
  <c r="BH272" i="2"/>
  <c r="BQ271" i="2"/>
  <c r="BH271" i="2"/>
  <c r="BQ270" i="2"/>
  <c r="BH270" i="2"/>
  <c r="BQ269" i="2"/>
  <c r="BH269" i="2"/>
  <c r="BQ268" i="2"/>
  <c r="BH268" i="2"/>
  <c r="BQ267" i="2"/>
  <c r="BH267" i="2"/>
  <c r="BQ266" i="2"/>
  <c r="BH266" i="2"/>
  <c r="BQ265" i="2"/>
  <c r="BH265" i="2"/>
  <c r="BQ264" i="2"/>
  <c r="BH264" i="2"/>
  <c r="BQ263" i="2"/>
  <c r="BH263" i="2"/>
  <c r="BQ262" i="2"/>
  <c r="BH262" i="2"/>
  <c r="BQ261" i="2"/>
  <c r="BH261" i="2"/>
  <c r="BQ260" i="2"/>
  <c r="BH260" i="2"/>
  <c r="BQ259" i="2"/>
  <c r="BH259" i="2"/>
  <c r="BQ258" i="2"/>
  <c r="BH258" i="2"/>
  <c r="BQ257" i="2"/>
  <c r="BH257" i="2"/>
  <c r="BQ256" i="2"/>
  <c r="BH256" i="2"/>
  <c r="BQ255" i="2"/>
  <c r="BH255" i="2"/>
  <c r="BQ254" i="2"/>
  <c r="BH254" i="2"/>
  <c r="BQ253" i="2"/>
  <c r="BH253" i="2"/>
  <c r="BQ252" i="2"/>
  <c r="BH252" i="2"/>
  <c r="BQ251" i="2"/>
  <c r="BH251" i="2"/>
  <c r="BQ250" i="2"/>
  <c r="BH250" i="2"/>
  <c r="BQ249" i="2"/>
  <c r="BH249" i="2"/>
  <c r="BQ248" i="2"/>
  <c r="BH248" i="2"/>
  <c r="BQ247" i="2"/>
  <c r="BH247" i="2"/>
  <c r="BQ246" i="2"/>
  <c r="BH246" i="2"/>
  <c r="BQ245" i="2"/>
  <c r="BH245" i="2"/>
  <c r="BQ244" i="2"/>
  <c r="BH244" i="2"/>
  <c r="BQ243" i="2"/>
  <c r="BH243" i="2"/>
  <c r="BQ242" i="2"/>
  <c r="BH242" i="2"/>
  <c r="BQ241" i="2"/>
  <c r="BH241" i="2"/>
  <c r="BQ240" i="2"/>
  <c r="BH240" i="2"/>
  <c r="BQ239" i="2"/>
  <c r="BH239" i="2"/>
  <c r="BQ238" i="2"/>
  <c r="BH238" i="2"/>
  <c r="BQ237" i="2"/>
  <c r="BH237" i="2"/>
  <c r="BQ236" i="2"/>
  <c r="BH236" i="2"/>
  <c r="BQ235" i="2"/>
  <c r="BH235" i="2"/>
  <c r="BQ234" i="2"/>
  <c r="BH234" i="2"/>
  <c r="BQ233" i="2"/>
  <c r="BH233" i="2"/>
  <c r="BQ232" i="2"/>
  <c r="BH232" i="2"/>
  <c r="BQ231" i="2"/>
  <c r="BH231" i="2"/>
  <c r="BQ230" i="2"/>
  <c r="BH230" i="2"/>
  <c r="BQ229" i="2"/>
  <c r="BH229" i="2"/>
  <c r="BQ228" i="2"/>
  <c r="BH228" i="2"/>
  <c r="BQ227" i="2"/>
  <c r="BH227" i="2"/>
  <c r="BQ226" i="2"/>
  <c r="BH226" i="2"/>
  <c r="BQ225" i="2"/>
  <c r="BH225" i="2"/>
  <c r="BQ224" i="2"/>
  <c r="BH224" i="2"/>
  <c r="BQ223" i="2"/>
  <c r="BH223" i="2"/>
  <c r="BQ222" i="2"/>
  <c r="BH222" i="2"/>
  <c r="BQ221" i="2"/>
  <c r="BH221" i="2"/>
  <c r="BQ220" i="2"/>
  <c r="BH220" i="2"/>
  <c r="BQ219" i="2"/>
  <c r="BH219" i="2"/>
  <c r="BQ218" i="2"/>
  <c r="BH218" i="2"/>
  <c r="BQ217" i="2"/>
  <c r="BH217" i="2"/>
  <c r="BQ216" i="2"/>
  <c r="BH216" i="2"/>
  <c r="BQ215" i="2"/>
  <c r="BH215" i="2"/>
  <c r="BQ214" i="2"/>
  <c r="BH214" i="2"/>
  <c r="BQ213" i="2"/>
  <c r="BH213" i="2"/>
  <c r="BQ212" i="2"/>
  <c r="BH212" i="2"/>
  <c r="BQ211" i="2"/>
  <c r="BH211" i="2"/>
  <c r="BQ210" i="2"/>
  <c r="BH210" i="2"/>
  <c r="BQ209" i="2"/>
  <c r="BH209" i="2"/>
  <c r="BQ208" i="2"/>
  <c r="BH208" i="2"/>
  <c r="BQ207" i="2"/>
  <c r="BH207" i="2"/>
  <c r="BQ206" i="2"/>
  <c r="BH206" i="2"/>
  <c r="BQ205" i="2"/>
  <c r="BH205" i="2"/>
  <c r="BQ204" i="2"/>
  <c r="BH204" i="2"/>
  <c r="BQ203" i="2"/>
  <c r="BH203" i="2"/>
  <c r="BQ202" i="2"/>
  <c r="BH202" i="2"/>
  <c r="BQ201" i="2"/>
  <c r="BH201" i="2"/>
  <c r="BQ200" i="2"/>
  <c r="BH200" i="2"/>
  <c r="BQ199" i="2"/>
  <c r="BH199" i="2"/>
  <c r="BQ198" i="2"/>
  <c r="BH198" i="2"/>
  <c r="BQ197" i="2"/>
  <c r="BH197" i="2"/>
  <c r="BQ196" i="2"/>
  <c r="BH196" i="2"/>
  <c r="BQ195" i="2"/>
  <c r="BH195" i="2"/>
  <c r="BQ194" i="2"/>
  <c r="BH194" i="2"/>
  <c r="BQ193" i="2"/>
  <c r="BH193" i="2"/>
  <c r="BQ192" i="2"/>
  <c r="BH192" i="2"/>
  <c r="BQ191" i="2"/>
  <c r="BH191" i="2"/>
  <c r="BQ190" i="2"/>
  <c r="BH190" i="2"/>
  <c r="BQ189" i="2"/>
  <c r="BH189" i="2"/>
  <c r="BQ188" i="2"/>
  <c r="BH188" i="2"/>
  <c r="BQ187" i="2"/>
  <c r="BH187" i="2"/>
  <c r="BQ186" i="2"/>
  <c r="BH186" i="2"/>
  <c r="BQ185" i="2"/>
  <c r="BH185" i="2"/>
  <c r="BQ184" i="2"/>
  <c r="BH184" i="2"/>
  <c r="BQ183" i="2"/>
  <c r="BH183" i="2"/>
  <c r="BQ182" i="2"/>
  <c r="BH182" i="2"/>
  <c r="BQ181" i="2"/>
  <c r="BH181" i="2"/>
  <c r="BQ180" i="2"/>
  <c r="BH180" i="2"/>
  <c r="BQ179" i="2"/>
  <c r="BH179" i="2"/>
  <c r="BQ178" i="2"/>
  <c r="BH178" i="2"/>
  <c r="BQ177" i="2"/>
  <c r="BH177" i="2"/>
  <c r="BQ176" i="2"/>
  <c r="BH176" i="2"/>
  <c r="BQ175" i="2"/>
  <c r="BH175" i="2"/>
  <c r="BQ174" i="2"/>
  <c r="BH174" i="2"/>
  <c r="BQ173" i="2"/>
  <c r="BH173" i="2"/>
  <c r="BQ172" i="2"/>
  <c r="BH172" i="2"/>
  <c r="BQ171" i="2"/>
  <c r="BH171" i="2"/>
  <c r="BQ170" i="2"/>
  <c r="BH170" i="2"/>
  <c r="BQ169" i="2"/>
  <c r="BH169" i="2"/>
  <c r="BQ168" i="2"/>
  <c r="BH168" i="2"/>
  <c r="BQ167" i="2"/>
  <c r="BH167" i="2"/>
  <c r="BQ166" i="2"/>
  <c r="BH166" i="2"/>
  <c r="BQ165" i="2"/>
  <c r="BH165" i="2"/>
  <c r="BQ164" i="2"/>
  <c r="BH164" i="2"/>
  <c r="BQ163" i="2"/>
  <c r="BH163" i="2"/>
  <c r="BQ162" i="2"/>
  <c r="BH162" i="2"/>
  <c r="BQ161" i="2"/>
  <c r="BH161" i="2"/>
  <c r="BQ160" i="2"/>
  <c r="BH160" i="2"/>
  <c r="BQ159" i="2"/>
  <c r="BH159" i="2"/>
  <c r="BQ158" i="2"/>
  <c r="BH158" i="2"/>
  <c r="BQ157" i="2"/>
  <c r="BH157" i="2"/>
  <c r="BQ156" i="2"/>
  <c r="BH156" i="2"/>
  <c r="BQ155" i="2"/>
  <c r="BH155" i="2"/>
  <c r="BQ154" i="2"/>
  <c r="BH154" i="2"/>
  <c r="BQ153" i="2"/>
  <c r="BH153" i="2"/>
  <c r="BQ152" i="2"/>
  <c r="BH152" i="2"/>
  <c r="BQ151" i="2"/>
  <c r="BH151" i="2"/>
  <c r="BQ150" i="2"/>
  <c r="BH150" i="2"/>
  <c r="BQ149" i="2"/>
  <c r="BH149" i="2"/>
  <c r="BQ148" i="2"/>
  <c r="BH148" i="2"/>
  <c r="BQ147" i="2"/>
  <c r="BH147" i="2"/>
  <c r="BQ146" i="2"/>
  <c r="BH146" i="2"/>
  <c r="BQ145" i="2"/>
  <c r="BH145" i="2"/>
  <c r="BQ144" i="2"/>
  <c r="BH144" i="2"/>
  <c r="BQ143" i="2"/>
  <c r="BH143" i="2"/>
  <c r="BQ142" i="2"/>
  <c r="BH142" i="2"/>
  <c r="BQ141" i="2"/>
  <c r="BH141" i="2"/>
  <c r="BQ140" i="2"/>
  <c r="BH140" i="2"/>
  <c r="BQ139" i="2"/>
  <c r="BH139" i="2"/>
  <c r="BQ138" i="2"/>
  <c r="BH138" i="2"/>
  <c r="BQ137" i="2"/>
  <c r="BH137" i="2"/>
  <c r="BQ136" i="2"/>
  <c r="BH136" i="2"/>
  <c r="BQ135" i="2"/>
  <c r="BH135" i="2"/>
  <c r="BQ134" i="2"/>
  <c r="BH134" i="2"/>
  <c r="BQ133" i="2"/>
  <c r="BH133" i="2"/>
  <c r="BQ132" i="2"/>
  <c r="BH132" i="2"/>
  <c r="BQ131" i="2"/>
  <c r="BH131" i="2"/>
  <c r="BQ130" i="2"/>
  <c r="BH130" i="2"/>
  <c r="BQ129" i="2"/>
  <c r="BH129" i="2"/>
  <c r="BQ128" i="2"/>
  <c r="BH128" i="2"/>
  <c r="BQ127" i="2"/>
  <c r="BH127" i="2"/>
  <c r="BQ126" i="2"/>
  <c r="BH126" i="2"/>
  <c r="BQ125" i="2"/>
  <c r="BH125" i="2"/>
  <c r="BQ124" i="2"/>
  <c r="BH124" i="2"/>
  <c r="BQ123" i="2"/>
  <c r="BH123" i="2"/>
  <c r="BQ122" i="2"/>
  <c r="BH122" i="2"/>
  <c r="BQ121" i="2"/>
  <c r="BH121" i="2"/>
  <c r="BQ120" i="2"/>
  <c r="BH120" i="2"/>
  <c r="BQ119" i="2"/>
  <c r="BH119" i="2"/>
  <c r="BQ118" i="2"/>
  <c r="BH118" i="2"/>
  <c r="BQ117" i="2"/>
  <c r="BH117" i="2"/>
  <c r="BQ116" i="2"/>
  <c r="BH116" i="2"/>
  <c r="BQ115" i="2"/>
  <c r="BH115" i="2"/>
  <c r="BQ114" i="2"/>
  <c r="BH114" i="2"/>
  <c r="BQ113" i="2"/>
  <c r="BH113" i="2"/>
  <c r="BQ112" i="2"/>
  <c r="BH112" i="2"/>
  <c r="BQ111" i="2"/>
  <c r="BH111" i="2"/>
  <c r="BQ110" i="2"/>
  <c r="BH110" i="2"/>
  <c r="BQ109" i="2"/>
  <c r="BH109" i="2"/>
  <c r="BQ108" i="2"/>
  <c r="BH108" i="2"/>
  <c r="BQ107" i="2"/>
  <c r="BH107" i="2"/>
  <c r="BQ106" i="2"/>
  <c r="BH106" i="2"/>
  <c r="BQ105" i="2"/>
  <c r="BH105" i="2"/>
  <c r="BQ104" i="2"/>
  <c r="BH104" i="2"/>
  <c r="BQ103" i="2"/>
  <c r="BH103" i="2"/>
  <c r="BQ102" i="2"/>
  <c r="BH102" i="2"/>
  <c r="BQ101" i="2"/>
  <c r="BH101" i="2"/>
  <c r="BQ100" i="2"/>
  <c r="BH100" i="2"/>
  <c r="BQ99" i="2"/>
  <c r="BH99" i="2"/>
  <c r="BQ98" i="2"/>
  <c r="BH98" i="2"/>
  <c r="BQ97" i="2"/>
  <c r="BH97" i="2"/>
  <c r="BQ96" i="2"/>
  <c r="BH96" i="2"/>
  <c r="BQ95" i="2"/>
  <c r="BH95" i="2"/>
  <c r="BQ94" i="2"/>
  <c r="BH94" i="2"/>
  <c r="BQ93" i="2"/>
  <c r="BH93" i="2"/>
  <c r="BQ92" i="2"/>
  <c r="BH92" i="2"/>
  <c r="BQ91" i="2"/>
  <c r="BH91" i="2"/>
  <c r="BQ90" i="2"/>
  <c r="BH90" i="2"/>
  <c r="BQ89" i="2"/>
  <c r="BH89" i="2"/>
  <c r="BQ88" i="2"/>
  <c r="BH88" i="2"/>
  <c r="BQ87" i="2"/>
  <c r="BH87" i="2"/>
  <c r="BQ86" i="2"/>
  <c r="BH86" i="2"/>
  <c r="BQ85" i="2"/>
  <c r="BH85" i="2"/>
  <c r="BQ84" i="2"/>
  <c r="BH84" i="2"/>
  <c r="BQ83" i="2"/>
  <c r="BH83" i="2"/>
  <c r="BQ82" i="2"/>
  <c r="BH82" i="2"/>
  <c r="BQ81" i="2"/>
  <c r="BH81" i="2"/>
  <c r="BQ80" i="2"/>
  <c r="BH80" i="2"/>
  <c r="BQ79" i="2"/>
  <c r="BH79" i="2"/>
  <c r="BQ78" i="2"/>
  <c r="BH78" i="2"/>
  <c r="BQ77" i="2"/>
  <c r="BH77" i="2"/>
  <c r="BQ76" i="2"/>
  <c r="BH76" i="2"/>
  <c r="BQ75" i="2"/>
  <c r="BH75" i="2"/>
  <c r="BQ74" i="2"/>
  <c r="BH74" i="2"/>
  <c r="BQ73" i="2"/>
  <c r="BH73" i="2"/>
  <c r="BQ72" i="2"/>
  <c r="BH72" i="2"/>
  <c r="BQ71" i="2"/>
  <c r="BH71" i="2"/>
  <c r="BQ70" i="2"/>
  <c r="BH70" i="2"/>
  <c r="BQ69" i="2"/>
  <c r="BH69" i="2"/>
  <c r="BQ68" i="2"/>
  <c r="BH68" i="2"/>
  <c r="BQ67" i="2"/>
  <c r="BH67" i="2"/>
  <c r="BQ66" i="2"/>
  <c r="BH66" i="2"/>
  <c r="BQ65" i="2"/>
  <c r="BH65" i="2"/>
  <c r="BQ64" i="2"/>
  <c r="BH64" i="2"/>
  <c r="BQ63" i="2"/>
  <c r="BH63" i="2"/>
  <c r="BQ62" i="2"/>
  <c r="BH62" i="2"/>
  <c r="BQ61" i="2"/>
  <c r="BH61" i="2"/>
  <c r="BQ60" i="2"/>
  <c r="BH60" i="2"/>
  <c r="BQ59" i="2"/>
  <c r="BH59" i="2"/>
  <c r="BQ58" i="2"/>
  <c r="BH58" i="2"/>
  <c r="BQ57" i="2"/>
  <c r="BH57" i="2"/>
  <c r="BQ56" i="2"/>
  <c r="BH56" i="2"/>
  <c r="AX605" i="2"/>
  <c r="AO605" i="2"/>
  <c r="AX604" i="2"/>
  <c r="AO604" i="2"/>
  <c r="AX603" i="2"/>
  <c r="AO603" i="2"/>
  <c r="AX602" i="2"/>
  <c r="AO602" i="2"/>
  <c r="AX601" i="2"/>
  <c r="AO601" i="2"/>
  <c r="AX600" i="2"/>
  <c r="AO600" i="2"/>
  <c r="AX599" i="2"/>
  <c r="AO599" i="2"/>
  <c r="AX598" i="2"/>
  <c r="AO598" i="2"/>
  <c r="AX597" i="2"/>
  <c r="AO597" i="2"/>
  <c r="AX596" i="2"/>
  <c r="AO596" i="2"/>
  <c r="AX595" i="2"/>
  <c r="AO595" i="2"/>
  <c r="AX594" i="2"/>
  <c r="AO594" i="2"/>
  <c r="AX593" i="2"/>
  <c r="AO593" i="2"/>
  <c r="AX592" i="2"/>
  <c r="AO592" i="2"/>
  <c r="AX591" i="2"/>
  <c r="AO591" i="2"/>
  <c r="AX590" i="2"/>
  <c r="AO590" i="2"/>
  <c r="AX589" i="2"/>
  <c r="AO589" i="2"/>
  <c r="AX588" i="2"/>
  <c r="AO588" i="2"/>
  <c r="AX587" i="2"/>
  <c r="AO587" i="2"/>
  <c r="AX586" i="2"/>
  <c r="AO586" i="2"/>
  <c r="AX585" i="2"/>
  <c r="AO585" i="2"/>
  <c r="AX584" i="2"/>
  <c r="AO584" i="2"/>
  <c r="AX583" i="2"/>
  <c r="AO583" i="2"/>
  <c r="AX582" i="2"/>
  <c r="AO582" i="2"/>
  <c r="AX581" i="2"/>
  <c r="AO581" i="2"/>
  <c r="AX580" i="2"/>
  <c r="AO580" i="2"/>
  <c r="AX579" i="2"/>
  <c r="AO579" i="2"/>
  <c r="AX578" i="2"/>
  <c r="AO578" i="2"/>
  <c r="AX577" i="2"/>
  <c r="AO577" i="2"/>
  <c r="AX576" i="2"/>
  <c r="AO576" i="2"/>
  <c r="AX575" i="2"/>
  <c r="AO575" i="2"/>
  <c r="AX574" i="2"/>
  <c r="AO574" i="2"/>
  <c r="AX573" i="2"/>
  <c r="AO573" i="2"/>
  <c r="AX572" i="2"/>
  <c r="AO572" i="2"/>
  <c r="AX571" i="2"/>
  <c r="AO571" i="2"/>
  <c r="AX570" i="2"/>
  <c r="AO570" i="2"/>
  <c r="AX569" i="2"/>
  <c r="AO569" i="2"/>
  <c r="AX568" i="2"/>
  <c r="AO568" i="2"/>
  <c r="AX567" i="2"/>
  <c r="AO567" i="2"/>
  <c r="AX566" i="2"/>
  <c r="AO566" i="2"/>
  <c r="AX565" i="2"/>
  <c r="AO565" i="2"/>
  <c r="AX564" i="2"/>
  <c r="AO564" i="2"/>
  <c r="AX563" i="2"/>
  <c r="AO563" i="2"/>
  <c r="AX562" i="2"/>
  <c r="AO562" i="2"/>
  <c r="AX561" i="2"/>
  <c r="AO561" i="2"/>
  <c r="AX560" i="2"/>
  <c r="AO560" i="2"/>
  <c r="AX559" i="2"/>
  <c r="AO559" i="2"/>
  <c r="AX558" i="2"/>
  <c r="AO558" i="2"/>
  <c r="AX557" i="2"/>
  <c r="AO557" i="2"/>
  <c r="AX556" i="2"/>
  <c r="AO556" i="2"/>
  <c r="AX555" i="2"/>
  <c r="AO555" i="2"/>
  <c r="AX554" i="2"/>
  <c r="AO554" i="2"/>
  <c r="AX553" i="2"/>
  <c r="AO553" i="2"/>
  <c r="AX552" i="2"/>
  <c r="AO552" i="2"/>
  <c r="AX551" i="2"/>
  <c r="AO551" i="2"/>
  <c r="AX550" i="2"/>
  <c r="AO550" i="2"/>
  <c r="AX549" i="2"/>
  <c r="AO549" i="2"/>
  <c r="AX548" i="2"/>
  <c r="AO548" i="2"/>
  <c r="AX547" i="2"/>
  <c r="AO547" i="2"/>
  <c r="AX546" i="2"/>
  <c r="AO546" i="2"/>
  <c r="AX545" i="2"/>
  <c r="AO545" i="2"/>
  <c r="AX544" i="2"/>
  <c r="AO544" i="2"/>
  <c r="AX543" i="2"/>
  <c r="AO543" i="2"/>
  <c r="AX542" i="2"/>
  <c r="AO542" i="2"/>
  <c r="AX541" i="2"/>
  <c r="AO541" i="2"/>
  <c r="AX540" i="2"/>
  <c r="AO540" i="2"/>
  <c r="AX539" i="2"/>
  <c r="AO539" i="2"/>
  <c r="AX538" i="2"/>
  <c r="AO538" i="2"/>
  <c r="AX537" i="2"/>
  <c r="AO537" i="2"/>
  <c r="AX536" i="2"/>
  <c r="AO536" i="2"/>
  <c r="AX535" i="2"/>
  <c r="AO535" i="2"/>
  <c r="AX534" i="2"/>
  <c r="AO534" i="2"/>
  <c r="AX533" i="2"/>
  <c r="AO533" i="2"/>
  <c r="AX532" i="2"/>
  <c r="AO532" i="2"/>
  <c r="AX531" i="2"/>
  <c r="AO531" i="2"/>
  <c r="AX530" i="2"/>
  <c r="AO530" i="2"/>
  <c r="AX529" i="2"/>
  <c r="AO529" i="2"/>
  <c r="AX528" i="2"/>
  <c r="AO528" i="2"/>
  <c r="AX527" i="2"/>
  <c r="AO527" i="2"/>
  <c r="AX526" i="2"/>
  <c r="AO526" i="2"/>
  <c r="AX525" i="2"/>
  <c r="AO525" i="2"/>
  <c r="AX524" i="2"/>
  <c r="AO524" i="2"/>
  <c r="AX523" i="2"/>
  <c r="AO523" i="2"/>
  <c r="AX522" i="2"/>
  <c r="AO522" i="2"/>
  <c r="AX521" i="2"/>
  <c r="AO521" i="2"/>
  <c r="AX520" i="2"/>
  <c r="AO520" i="2"/>
  <c r="AX519" i="2"/>
  <c r="AO519" i="2"/>
  <c r="AX518" i="2"/>
  <c r="AO518" i="2"/>
  <c r="AX517" i="2"/>
  <c r="AO517" i="2"/>
  <c r="AX516" i="2"/>
  <c r="AO516" i="2"/>
  <c r="AX515" i="2"/>
  <c r="AO515" i="2"/>
  <c r="AX514" i="2"/>
  <c r="AO514" i="2"/>
  <c r="AX513" i="2"/>
  <c r="AO513" i="2"/>
  <c r="AX512" i="2"/>
  <c r="AO512" i="2"/>
  <c r="AX511" i="2"/>
  <c r="AO511" i="2"/>
  <c r="AX510" i="2"/>
  <c r="AO510" i="2"/>
  <c r="AX509" i="2"/>
  <c r="AO509" i="2"/>
  <c r="AX508" i="2"/>
  <c r="AO508" i="2"/>
  <c r="AX507" i="2"/>
  <c r="AO507" i="2"/>
  <c r="AX506" i="2"/>
  <c r="AO506" i="2"/>
  <c r="AX505" i="2"/>
  <c r="AO505" i="2"/>
  <c r="AX504" i="2"/>
  <c r="AO504" i="2"/>
  <c r="AX503" i="2"/>
  <c r="AO503" i="2"/>
  <c r="AX502" i="2"/>
  <c r="AO502" i="2"/>
  <c r="AX501" i="2"/>
  <c r="AO501" i="2"/>
  <c r="AX500" i="2"/>
  <c r="AO500" i="2"/>
  <c r="AX499" i="2"/>
  <c r="AO499" i="2"/>
  <c r="AX498" i="2"/>
  <c r="AO498" i="2"/>
  <c r="AX497" i="2"/>
  <c r="AO497" i="2"/>
  <c r="AX496" i="2"/>
  <c r="AO496" i="2"/>
  <c r="AX495" i="2"/>
  <c r="AO495" i="2"/>
  <c r="AX494" i="2"/>
  <c r="AO494" i="2"/>
  <c r="AX493" i="2"/>
  <c r="AO493" i="2"/>
  <c r="AX492" i="2"/>
  <c r="AO492" i="2"/>
  <c r="AX491" i="2"/>
  <c r="AO491" i="2"/>
  <c r="AX490" i="2"/>
  <c r="AO490" i="2"/>
  <c r="AX489" i="2"/>
  <c r="AO489" i="2"/>
  <c r="AX488" i="2"/>
  <c r="AO488" i="2"/>
  <c r="AX487" i="2"/>
  <c r="AO487" i="2"/>
  <c r="AX486" i="2"/>
  <c r="AO486" i="2"/>
  <c r="AX485" i="2"/>
  <c r="AO485" i="2"/>
  <c r="AX484" i="2"/>
  <c r="AO484" i="2"/>
  <c r="AX483" i="2"/>
  <c r="AO483" i="2"/>
  <c r="AX482" i="2"/>
  <c r="AO482" i="2"/>
  <c r="AX481" i="2"/>
  <c r="AO481" i="2"/>
  <c r="AX480" i="2"/>
  <c r="AO480" i="2"/>
  <c r="AX479" i="2"/>
  <c r="AO479" i="2"/>
  <c r="AX478" i="2"/>
  <c r="AO478" i="2"/>
  <c r="AX477" i="2"/>
  <c r="AO477" i="2"/>
  <c r="AX476" i="2"/>
  <c r="AO476" i="2"/>
  <c r="AX475" i="2"/>
  <c r="AO475" i="2"/>
  <c r="AX474" i="2"/>
  <c r="AO474" i="2"/>
  <c r="AX473" i="2"/>
  <c r="AO473" i="2"/>
  <c r="AX472" i="2"/>
  <c r="AO472" i="2"/>
  <c r="AX471" i="2"/>
  <c r="AO471" i="2"/>
  <c r="AX470" i="2"/>
  <c r="AO470" i="2"/>
  <c r="AX469" i="2"/>
  <c r="AO469" i="2"/>
  <c r="AX468" i="2"/>
  <c r="AO468" i="2"/>
  <c r="AX467" i="2"/>
  <c r="AO467" i="2"/>
  <c r="AX466" i="2"/>
  <c r="AO466" i="2"/>
  <c r="AX465" i="2"/>
  <c r="AO465" i="2"/>
  <c r="AX464" i="2"/>
  <c r="AO464" i="2"/>
  <c r="AX463" i="2"/>
  <c r="AO463" i="2"/>
  <c r="AX462" i="2"/>
  <c r="AO462" i="2"/>
  <c r="AX461" i="2"/>
  <c r="AO461" i="2"/>
  <c r="AX460" i="2"/>
  <c r="AO460" i="2"/>
  <c r="AX459" i="2"/>
  <c r="AO459" i="2"/>
  <c r="AX458" i="2"/>
  <c r="AO458" i="2"/>
  <c r="AX457" i="2"/>
  <c r="AO457" i="2"/>
  <c r="AX456" i="2"/>
  <c r="AO456" i="2"/>
  <c r="AX455" i="2"/>
  <c r="AO455" i="2"/>
  <c r="AX454" i="2"/>
  <c r="AO454" i="2"/>
  <c r="AX453" i="2"/>
  <c r="AO453" i="2"/>
  <c r="AX452" i="2"/>
  <c r="AO452" i="2"/>
  <c r="AX451" i="2"/>
  <c r="AO451" i="2"/>
  <c r="AX450" i="2"/>
  <c r="AO450" i="2"/>
  <c r="AX449" i="2"/>
  <c r="AO449" i="2"/>
  <c r="AX448" i="2"/>
  <c r="AO448" i="2"/>
  <c r="AX447" i="2"/>
  <c r="AO447" i="2"/>
  <c r="AX446" i="2"/>
  <c r="AO446" i="2"/>
  <c r="AX445" i="2"/>
  <c r="AO445" i="2"/>
  <c r="AX444" i="2"/>
  <c r="AO444" i="2"/>
  <c r="AX443" i="2"/>
  <c r="AO443" i="2"/>
  <c r="AX442" i="2"/>
  <c r="AO442" i="2"/>
  <c r="AX441" i="2"/>
  <c r="AO441" i="2"/>
  <c r="AX440" i="2"/>
  <c r="AO440" i="2"/>
  <c r="AX439" i="2"/>
  <c r="AO439" i="2"/>
  <c r="AX438" i="2"/>
  <c r="AO438" i="2"/>
  <c r="AX437" i="2"/>
  <c r="AO437" i="2"/>
  <c r="AX436" i="2"/>
  <c r="AO436" i="2"/>
  <c r="AX435" i="2"/>
  <c r="AO435" i="2"/>
  <c r="AX434" i="2"/>
  <c r="AO434" i="2"/>
  <c r="AX433" i="2"/>
  <c r="AO433" i="2"/>
  <c r="AX432" i="2"/>
  <c r="AO432" i="2"/>
  <c r="AX431" i="2"/>
  <c r="AO431" i="2"/>
  <c r="AX430" i="2"/>
  <c r="AO430" i="2"/>
  <c r="AX429" i="2"/>
  <c r="AO429" i="2"/>
  <c r="AX428" i="2"/>
  <c r="AO428" i="2"/>
  <c r="AX427" i="2"/>
  <c r="AO427" i="2"/>
  <c r="AX426" i="2"/>
  <c r="AO426" i="2"/>
  <c r="AX425" i="2"/>
  <c r="AO425" i="2"/>
  <c r="AX424" i="2"/>
  <c r="AO424" i="2"/>
  <c r="AX423" i="2"/>
  <c r="AO423" i="2"/>
  <c r="AX422" i="2"/>
  <c r="AO422" i="2"/>
  <c r="AX421" i="2"/>
  <c r="AO421" i="2"/>
  <c r="AX420" i="2"/>
  <c r="AO420" i="2"/>
  <c r="AX419" i="2"/>
  <c r="AO419" i="2"/>
  <c r="AX418" i="2"/>
  <c r="AO418" i="2"/>
  <c r="AX417" i="2"/>
  <c r="AO417" i="2"/>
  <c r="AX416" i="2"/>
  <c r="AO416" i="2"/>
  <c r="AX415" i="2"/>
  <c r="AO415" i="2"/>
  <c r="AX414" i="2"/>
  <c r="AO414" i="2"/>
  <c r="AX413" i="2"/>
  <c r="AO413" i="2"/>
  <c r="AX412" i="2"/>
  <c r="AO412" i="2"/>
  <c r="AX411" i="2"/>
  <c r="AO411" i="2"/>
  <c r="AX410" i="2"/>
  <c r="AO410" i="2"/>
  <c r="AX409" i="2"/>
  <c r="AO409" i="2"/>
  <c r="AX408" i="2"/>
  <c r="AO408" i="2"/>
  <c r="AX407" i="2"/>
  <c r="AO407" i="2"/>
  <c r="AX406" i="2"/>
  <c r="AO406" i="2"/>
  <c r="AX405" i="2"/>
  <c r="AO405" i="2"/>
  <c r="AX404" i="2"/>
  <c r="AO404" i="2"/>
  <c r="AX403" i="2"/>
  <c r="AO403" i="2"/>
  <c r="AX402" i="2"/>
  <c r="AO402" i="2"/>
  <c r="AX401" i="2"/>
  <c r="AO401" i="2"/>
  <c r="AX400" i="2"/>
  <c r="AO400" i="2"/>
  <c r="AX399" i="2"/>
  <c r="AO399" i="2"/>
  <c r="AX398" i="2"/>
  <c r="AO398" i="2"/>
  <c r="AX397" i="2"/>
  <c r="AO397" i="2"/>
  <c r="AX396" i="2"/>
  <c r="AO396" i="2"/>
  <c r="AX395" i="2"/>
  <c r="AO395" i="2"/>
  <c r="AX394" i="2"/>
  <c r="AO394" i="2"/>
  <c r="AX393" i="2"/>
  <c r="AO393" i="2"/>
  <c r="AX392" i="2"/>
  <c r="AO392" i="2"/>
  <c r="AX391" i="2"/>
  <c r="AO391" i="2"/>
  <c r="AX390" i="2"/>
  <c r="AO390" i="2"/>
  <c r="AX389" i="2"/>
  <c r="AO389" i="2"/>
  <c r="AX388" i="2"/>
  <c r="AO388" i="2"/>
  <c r="AX387" i="2"/>
  <c r="AO387" i="2"/>
  <c r="AX386" i="2"/>
  <c r="AO386" i="2"/>
  <c r="AX385" i="2"/>
  <c r="AO385" i="2"/>
  <c r="AX384" i="2"/>
  <c r="AO384" i="2"/>
  <c r="AX383" i="2"/>
  <c r="AO383" i="2"/>
  <c r="AX382" i="2"/>
  <c r="AO382" i="2"/>
  <c r="AX381" i="2"/>
  <c r="AO381" i="2"/>
  <c r="AX380" i="2"/>
  <c r="AO380" i="2"/>
  <c r="AX379" i="2"/>
  <c r="AO379" i="2"/>
  <c r="AX378" i="2"/>
  <c r="AO378" i="2"/>
  <c r="AX377" i="2"/>
  <c r="AO377" i="2"/>
  <c r="AX376" i="2"/>
  <c r="AO376" i="2"/>
  <c r="AX375" i="2"/>
  <c r="AO375" i="2"/>
  <c r="AX374" i="2"/>
  <c r="AO374" i="2"/>
  <c r="AX373" i="2"/>
  <c r="AO373" i="2"/>
  <c r="AX372" i="2"/>
  <c r="AO372" i="2"/>
  <c r="AX371" i="2"/>
  <c r="AO371" i="2"/>
  <c r="AX370" i="2"/>
  <c r="AO370" i="2"/>
  <c r="AX369" i="2"/>
  <c r="AO369" i="2"/>
  <c r="AX368" i="2"/>
  <c r="AO368" i="2"/>
  <c r="AX367" i="2"/>
  <c r="AO367" i="2"/>
  <c r="AX366" i="2"/>
  <c r="AO366" i="2"/>
  <c r="AX365" i="2"/>
  <c r="AO365" i="2"/>
  <c r="AX364" i="2"/>
  <c r="AO364" i="2"/>
  <c r="AX363" i="2"/>
  <c r="AO363" i="2"/>
  <c r="AX362" i="2"/>
  <c r="AO362" i="2"/>
  <c r="AX361" i="2"/>
  <c r="AO361" i="2"/>
  <c r="AX360" i="2"/>
  <c r="AO360" i="2"/>
  <c r="AX359" i="2"/>
  <c r="AO359" i="2"/>
  <c r="AX358" i="2"/>
  <c r="AO358" i="2"/>
  <c r="AX357" i="2"/>
  <c r="AO357" i="2"/>
  <c r="AX356" i="2"/>
  <c r="AO356" i="2"/>
  <c r="AX355" i="2"/>
  <c r="AO355" i="2"/>
  <c r="AX354" i="2"/>
  <c r="AO354" i="2"/>
  <c r="AX353" i="2"/>
  <c r="AO353" i="2"/>
  <c r="AX352" i="2"/>
  <c r="AO352" i="2"/>
  <c r="AX351" i="2"/>
  <c r="AO351" i="2"/>
  <c r="AX350" i="2"/>
  <c r="AO350" i="2"/>
  <c r="AX349" i="2"/>
  <c r="AO349" i="2"/>
  <c r="AX348" i="2"/>
  <c r="AO348" i="2"/>
  <c r="AX347" i="2"/>
  <c r="AO347" i="2"/>
  <c r="AX346" i="2"/>
  <c r="AO346" i="2"/>
  <c r="AX345" i="2"/>
  <c r="AO345" i="2"/>
  <c r="AX344" i="2"/>
  <c r="AO344" i="2"/>
  <c r="AX343" i="2"/>
  <c r="AO343" i="2"/>
  <c r="AX342" i="2"/>
  <c r="AO342" i="2"/>
  <c r="AX341" i="2"/>
  <c r="AO341" i="2"/>
  <c r="AX340" i="2"/>
  <c r="AO340" i="2"/>
  <c r="AX339" i="2"/>
  <c r="AO339" i="2"/>
  <c r="AX338" i="2"/>
  <c r="AO338" i="2"/>
  <c r="AX337" i="2"/>
  <c r="AO337" i="2"/>
  <c r="AX336" i="2"/>
  <c r="AO336" i="2"/>
  <c r="AX335" i="2"/>
  <c r="AO335" i="2"/>
  <c r="AX334" i="2"/>
  <c r="AO334" i="2"/>
  <c r="AX333" i="2"/>
  <c r="AO333" i="2"/>
  <c r="AX332" i="2"/>
  <c r="AO332" i="2"/>
  <c r="AX331" i="2"/>
  <c r="AO331" i="2"/>
  <c r="AX330" i="2"/>
  <c r="AO330" i="2"/>
  <c r="AX329" i="2"/>
  <c r="AO329" i="2"/>
  <c r="AX328" i="2"/>
  <c r="AO328" i="2"/>
  <c r="AX327" i="2"/>
  <c r="AO327" i="2"/>
  <c r="AX326" i="2"/>
  <c r="AO326" i="2"/>
  <c r="AX325" i="2"/>
  <c r="AO325" i="2"/>
  <c r="AX324" i="2"/>
  <c r="AO324" i="2"/>
  <c r="AX323" i="2"/>
  <c r="AO323" i="2"/>
  <c r="AX322" i="2"/>
  <c r="AO322" i="2"/>
  <c r="AX321" i="2"/>
  <c r="AO321" i="2"/>
  <c r="AX320" i="2"/>
  <c r="AO320" i="2"/>
  <c r="AX319" i="2"/>
  <c r="AO319" i="2"/>
  <c r="AX318" i="2"/>
  <c r="AO318" i="2"/>
  <c r="AX317" i="2"/>
  <c r="AO317" i="2"/>
  <c r="AX316" i="2"/>
  <c r="AO316" i="2"/>
  <c r="AX315" i="2"/>
  <c r="AO315" i="2"/>
  <c r="AX314" i="2"/>
  <c r="AO314" i="2"/>
  <c r="AX313" i="2"/>
  <c r="AO313" i="2"/>
  <c r="AX312" i="2"/>
  <c r="AO312" i="2"/>
  <c r="AX311" i="2"/>
  <c r="AO311" i="2"/>
  <c r="AX310" i="2"/>
  <c r="AO310" i="2"/>
  <c r="AX309" i="2"/>
  <c r="AO309" i="2"/>
  <c r="AX308" i="2"/>
  <c r="AO308" i="2"/>
  <c r="AX307" i="2"/>
  <c r="AO307" i="2"/>
  <c r="AX306" i="2"/>
  <c r="AO306" i="2"/>
  <c r="AX305" i="2"/>
  <c r="AO305" i="2"/>
  <c r="AX304" i="2"/>
  <c r="AO304" i="2"/>
  <c r="AX303" i="2"/>
  <c r="AO303" i="2"/>
  <c r="AX302" i="2"/>
  <c r="AO302" i="2"/>
  <c r="AX301" i="2"/>
  <c r="AO301" i="2"/>
  <c r="AX300" i="2"/>
  <c r="AO300" i="2"/>
  <c r="AX299" i="2"/>
  <c r="AO299" i="2"/>
  <c r="AX298" i="2"/>
  <c r="AO298" i="2"/>
  <c r="AX297" i="2"/>
  <c r="AO297" i="2"/>
  <c r="AX296" i="2"/>
  <c r="AO296" i="2"/>
  <c r="AX295" i="2"/>
  <c r="AO295" i="2"/>
  <c r="AX294" i="2"/>
  <c r="AO294" i="2"/>
  <c r="AX293" i="2"/>
  <c r="AO293" i="2"/>
  <c r="AX292" i="2"/>
  <c r="AO292" i="2"/>
  <c r="AX291" i="2"/>
  <c r="AO291" i="2"/>
  <c r="AX290" i="2"/>
  <c r="AO290" i="2"/>
  <c r="AX289" i="2"/>
  <c r="AO289" i="2"/>
  <c r="AX288" i="2"/>
  <c r="AO288" i="2"/>
  <c r="AX287" i="2"/>
  <c r="AO287" i="2"/>
  <c r="AX286" i="2"/>
  <c r="AO286" i="2"/>
  <c r="AX285" i="2"/>
  <c r="AO285" i="2"/>
  <c r="AX284" i="2"/>
  <c r="AO284" i="2"/>
  <c r="AX283" i="2"/>
  <c r="AO283" i="2"/>
  <c r="AX282" i="2"/>
  <c r="AO282" i="2"/>
  <c r="AX281" i="2"/>
  <c r="AO281" i="2"/>
  <c r="AX280" i="2"/>
  <c r="AO280" i="2"/>
  <c r="AX279" i="2"/>
  <c r="AO279" i="2"/>
  <c r="AX278" i="2"/>
  <c r="AO278" i="2"/>
  <c r="AX277" i="2"/>
  <c r="AO277" i="2"/>
  <c r="AX276" i="2"/>
  <c r="AO276" i="2"/>
  <c r="AX275" i="2"/>
  <c r="AO275" i="2"/>
  <c r="AX274" i="2"/>
  <c r="AO274" i="2"/>
  <c r="AX273" i="2"/>
  <c r="AO273" i="2"/>
  <c r="AX272" i="2"/>
  <c r="AO272" i="2"/>
  <c r="AX271" i="2"/>
  <c r="AO271" i="2"/>
  <c r="AX270" i="2"/>
  <c r="AO270" i="2"/>
  <c r="AX269" i="2"/>
  <c r="AO269" i="2"/>
  <c r="AX268" i="2"/>
  <c r="AO268" i="2"/>
  <c r="AX267" i="2"/>
  <c r="AO267" i="2"/>
  <c r="AX266" i="2"/>
  <c r="AO266" i="2"/>
  <c r="AX265" i="2"/>
  <c r="AO265" i="2"/>
  <c r="AX264" i="2"/>
  <c r="AO264" i="2"/>
  <c r="AX263" i="2"/>
  <c r="AO263" i="2"/>
  <c r="AX262" i="2"/>
  <c r="AO262" i="2"/>
  <c r="AX261" i="2"/>
  <c r="AO261" i="2"/>
  <c r="AX260" i="2"/>
  <c r="AO260" i="2"/>
  <c r="AX259" i="2"/>
  <c r="AO259" i="2"/>
  <c r="AX258" i="2"/>
  <c r="AO258" i="2"/>
  <c r="AX257" i="2"/>
  <c r="AO257" i="2"/>
  <c r="AX256" i="2"/>
  <c r="AO256" i="2"/>
  <c r="AX255" i="2"/>
  <c r="AO255" i="2"/>
  <c r="AX254" i="2"/>
  <c r="AO254" i="2"/>
  <c r="AX253" i="2"/>
  <c r="AO253" i="2"/>
  <c r="AX252" i="2"/>
  <c r="AO252" i="2"/>
  <c r="AX251" i="2"/>
  <c r="AO251" i="2"/>
  <c r="AX250" i="2"/>
  <c r="AO250" i="2"/>
  <c r="AX249" i="2"/>
  <c r="AO249" i="2"/>
  <c r="AX248" i="2"/>
  <c r="AO248" i="2"/>
  <c r="AX247" i="2"/>
  <c r="AO247" i="2"/>
  <c r="AX246" i="2"/>
  <c r="AO246" i="2"/>
  <c r="AX245" i="2"/>
  <c r="AO245" i="2"/>
  <c r="AX244" i="2"/>
  <c r="AO244" i="2"/>
  <c r="AX243" i="2"/>
  <c r="AO243" i="2"/>
  <c r="AX242" i="2"/>
  <c r="AO242" i="2"/>
  <c r="AX241" i="2"/>
  <c r="AO241" i="2"/>
  <c r="AX240" i="2"/>
  <c r="AO240" i="2"/>
  <c r="AX239" i="2"/>
  <c r="AO239" i="2"/>
  <c r="AX238" i="2"/>
  <c r="AO238" i="2"/>
  <c r="AX237" i="2"/>
  <c r="AO237" i="2"/>
  <c r="AX236" i="2"/>
  <c r="AO236" i="2"/>
  <c r="AX235" i="2"/>
  <c r="AO235" i="2"/>
  <c r="AX234" i="2"/>
  <c r="AO234" i="2"/>
  <c r="AX233" i="2"/>
  <c r="AO233" i="2"/>
  <c r="AX232" i="2"/>
  <c r="AO232" i="2"/>
  <c r="AX231" i="2"/>
  <c r="AO231" i="2"/>
  <c r="AX230" i="2"/>
  <c r="AO230" i="2"/>
  <c r="AX229" i="2"/>
  <c r="AO229" i="2"/>
  <c r="AX228" i="2"/>
  <c r="AO228" i="2"/>
  <c r="AX227" i="2"/>
  <c r="AO227" i="2"/>
  <c r="AX226" i="2"/>
  <c r="AO226" i="2"/>
  <c r="AX225" i="2"/>
  <c r="AO225" i="2"/>
  <c r="AX224" i="2"/>
  <c r="AO224" i="2"/>
  <c r="AX223" i="2"/>
  <c r="AO223" i="2"/>
  <c r="AX222" i="2"/>
  <c r="AO222" i="2"/>
  <c r="AX221" i="2"/>
  <c r="AO221" i="2"/>
  <c r="AX220" i="2"/>
  <c r="AO220" i="2"/>
  <c r="AX219" i="2"/>
  <c r="AO219" i="2"/>
  <c r="AX218" i="2"/>
  <c r="AO218" i="2"/>
  <c r="AX217" i="2"/>
  <c r="AO217" i="2"/>
  <c r="AX216" i="2"/>
  <c r="AO216" i="2"/>
  <c r="AX215" i="2"/>
  <c r="AO215" i="2"/>
  <c r="AX214" i="2"/>
  <c r="AO214" i="2"/>
  <c r="AX213" i="2"/>
  <c r="AO213" i="2"/>
  <c r="AX212" i="2"/>
  <c r="AO212" i="2"/>
  <c r="AX211" i="2"/>
  <c r="AO211" i="2"/>
  <c r="AX210" i="2"/>
  <c r="AO210" i="2"/>
  <c r="AX209" i="2"/>
  <c r="AO209" i="2"/>
  <c r="AX208" i="2"/>
  <c r="AO208" i="2"/>
  <c r="AX207" i="2"/>
  <c r="AO207" i="2"/>
  <c r="AX206" i="2"/>
  <c r="AO206" i="2"/>
  <c r="AX205" i="2"/>
  <c r="AO205" i="2"/>
  <c r="AX204" i="2"/>
  <c r="AO204" i="2"/>
  <c r="AX203" i="2"/>
  <c r="AO203" i="2"/>
  <c r="AX202" i="2"/>
  <c r="AO202" i="2"/>
  <c r="AX201" i="2"/>
  <c r="AO201" i="2"/>
  <c r="AX200" i="2"/>
  <c r="AO200" i="2"/>
  <c r="AX199" i="2"/>
  <c r="AO199" i="2"/>
  <c r="AX198" i="2"/>
  <c r="AO198" i="2"/>
  <c r="AX197" i="2"/>
  <c r="AO197" i="2"/>
  <c r="AX196" i="2"/>
  <c r="AO196" i="2"/>
  <c r="AX195" i="2"/>
  <c r="AO195" i="2"/>
  <c r="AX194" i="2"/>
  <c r="AO194" i="2"/>
  <c r="AX193" i="2"/>
  <c r="AO193" i="2"/>
  <c r="AX192" i="2"/>
  <c r="AO192" i="2"/>
  <c r="AX191" i="2"/>
  <c r="AO191" i="2"/>
  <c r="AX190" i="2"/>
  <c r="AO190" i="2"/>
  <c r="AX189" i="2"/>
  <c r="AO189" i="2"/>
  <c r="AX188" i="2"/>
  <c r="AO188" i="2"/>
  <c r="AX187" i="2"/>
  <c r="AO187" i="2"/>
  <c r="AX186" i="2"/>
  <c r="AO186" i="2"/>
  <c r="AX185" i="2"/>
  <c r="AO185" i="2"/>
  <c r="AX184" i="2"/>
  <c r="AO184" i="2"/>
  <c r="AX183" i="2"/>
  <c r="AO183" i="2"/>
  <c r="AX182" i="2"/>
  <c r="AO182" i="2"/>
  <c r="AX181" i="2"/>
  <c r="AO181" i="2"/>
  <c r="AX180" i="2"/>
  <c r="AO180" i="2"/>
  <c r="AX179" i="2"/>
  <c r="AO179" i="2"/>
  <c r="AX178" i="2"/>
  <c r="AO178" i="2"/>
  <c r="AX177" i="2"/>
  <c r="AO177" i="2"/>
  <c r="AX176" i="2"/>
  <c r="AO176" i="2"/>
  <c r="AX175" i="2"/>
  <c r="AO175" i="2"/>
  <c r="AX174" i="2"/>
  <c r="AO174" i="2"/>
  <c r="AX173" i="2"/>
  <c r="AO173" i="2"/>
  <c r="AX172" i="2"/>
  <c r="AO172" i="2"/>
  <c r="AX171" i="2"/>
  <c r="AO171" i="2"/>
  <c r="AX170" i="2"/>
  <c r="AO170" i="2"/>
  <c r="AX169" i="2"/>
  <c r="AO169" i="2"/>
  <c r="AX168" i="2"/>
  <c r="AO168" i="2"/>
  <c r="AX167" i="2"/>
  <c r="AO167" i="2"/>
  <c r="AX166" i="2"/>
  <c r="AO166" i="2"/>
  <c r="AX165" i="2"/>
  <c r="AO165" i="2"/>
  <c r="AX164" i="2"/>
  <c r="AO164" i="2"/>
  <c r="AX163" i="2"/>
  <c r="AO163" i="2"/>
  <c r="AX162" i="2"/>
  <c r="AO162" i="2"/>
  <c r="AX161" i="2"/>
  <c r="AO161" i="2"/>
  <c r="AX160" i="2"/>
  <c r="AO160" i="2"/>
  <c r="AX159" i="2"/>
  <c r="AO159" i="2"/>
  <c r="AX158" i="2"/>
  <c r="AO158" i="2"/>
  <c r="AX157" i="2"/>
  <c r="AO157" i="2"/>
  <c r="AX156" i="2"/>
  <c r="AO156" i="2"/>
  <c r="AX155" i="2"/>
  <c r="AO155" i="2"/>
  <c r="AX154" i="2"/>
  <c r="AO154" i="2"/>
  <c r="AX153" i="2"/>
  <c r="AO153" i="2"/>
  <c r="AX152" i="2"/>
  <c r="AO152" i="2"/>
  <c r="AX151" i="2"/>
  <c r="AO151" i="2"/>
  <c r="AX150" i="2"/>
  <c r="AO150" i="2"/>
  <c r="AX149" i="2"/>
  <c r="AO149" i="2"/>
  <c r="AX148" i="2"/>
  <c r="AO148" i="2"/>
  <c r="AX147" i="2"/>
  <c r="AO147" i="2"/>
  <c r="AX146" i="2"/>
  <c r="AO146" i="2"/>
  <c r="AX145" i="2"/>
  <c r="AO145" i="2"/>
  <c r="AX144" i="2"/>
  <c r="AO144" i="2"/>
  <c r="AX143" i="2"/>
  <c r="AO143" i="2"/>
  <c r="AX142" i="2"/>
  <c r="AO142" i="2"/>
  <c r="AX141" i="2"/>
  <c r="AO141" i="2"/>
  <c r="AX140" i="2"/>
  <c r="AO140" i="2"/>
  <c r="AX139" i="2"/>
  <c r="AO139" i="2"/>
  <c r="AX138" i="2"/>
  <c r="AO138" i="2"/>
  <c r="AX137" i="2"/>
  <c r="AO137" i="2"/>
  <c r="AX136" i="2"/>
  <c r="AO136" i="2"/>
  <c r="AX135" i="2"/>
  <c r="AO135" i="2"/>
  <c r="AX134" i="2"/>
  <c r="AO134" i="2"/>
  <c r="AX133" i="2"/>
  <c r="AO133" i="2"/>
  <c r="AX132" i="2"/>
  <c r="AO132" i="2"/>
  <c r="AX131" i="2"/>
  <c r="AO131" i="2"/>
  <c r="AX130" i="2"/>
  <c r="AO130" i="2"/>
  <c r="AX129" i="2"/>
  <c r="AO129" i="2"/>
  <c r="AX128" i="2"/>
  <c r="AO128" i="2"/>
  <c r="AX127" i="2"/>
  <c r="AO127" i="2"/>
  <c r="AX126" i="2"/>
  <c r="AO126" i="2"/>
  <c r="AX125" i="2"/>
  <c r="AO125" i="2"/>
  <c r="AX124" i="2"/>
  <c r="AO124" i="2"/>
  <c r="AX123" i="2"/>
  <c r="AO123" i="2"/>
  <c r="AX122" i="2"/>
  <c r="AO122" i="2"/>
  <c r="AX121" i="2"/>
  <c r="AO121" i="2"/>
  <c r="AX120" i="2"/>
  <c r="AO120" i="2"/>
  <c r="AX119" i="2"/>
  <c r="AO119" i="2"/>
  <c r="AX118" i="2"/>
  <c r="AO118" i="2"/>
  <c r="AX117" i="2"/>
  <c r="AO117" i="2"/>
  <c r="AX116" i="2"/>
  <c r="AO116" i="2"/>
  <c r="AX115" i="2"/>
  <c r="AO115" i="2"/>
  <c r="AX114" i="2"/>
  <c r="AO114" i="2"/>
  <c r="AX113" i="2"/>
  <c r="AO113" i="2"/>
  <c r="AX112" i="2"/>
  <c r="AO112" i="2"/>
  <c r="AX111" i="2"/>
  <c r="AO111" i="2"/>
  <c r="AX110" i="2"/>
  <c r="AO110" i="2"/>
  <c r="AX109" i="2"/>
  <c r="AO109" i="2"/>
  <c r="AX108" i="2"/>
  <c r="AO108" i="2"/>
  <c r="AX107" i="2"/>
  <c r="AO107" i="2"/>
  <c r="AX106" i="2"/>
  <c r="AO106" i="2"/>
  <c r="AX105" i="2"/>
  <c r="AO105" i="2"/>
  <c r="AX104" i="2"/>
  <c r="AO104" i="2"/>
  <c r="AX103" i="2"/>
  <c r="AO103" i="2"/>
  <c r="AX102" i="2"/>
  <c r="AO102" i="2"/>
  <c r="AX101" i="2"/>
  <c r="AO101" i="2"/>
  <c r="AX100" i="2"/>
  <c r="AO100" i="2"/>
  <c r="AX99" i="2"/>
  <c r="AO99" i="2"/>
  <c r="AX98" i="2"/>
  <c r="AO98" i="2"/>
  <c r="AX97" i="2"/>
  <c r="AO97" i="2"/>
  <c r="AX96" i="2"/>
  <c r="AO96" i="2"/>
  <c r="AX95" i="2"/>
  <c r="AO95" i="2"/>
  <c r="AX94" i="2"/>
  <c r="AO94" i="2"/>
  <c r="AX93" i="2"/>
  <c r="AO93" i="2"/>
  <c r="AX92" i="2"/>
  <c r="AO92" i="2"/>
  <c r="AX91" i="2"/>
  <c r="AO91" i="2"/>
  <c r="AX90" i="2"/>
  <c r="AO90" i="2"/>
  <c r="AX89" i="2"/>
  <c r="AO89" i="2"/>
  <c r="AX88" i="2"/>
  <c r="AO88" i="2"/>
  <c r="AX87" i="2"/>
  <c r="AO87" i="2"/>
  <c r="AX86" i="2"/>
  <c r="AO86" i="2"/>
  <c r="AX85" i="2"/>
  <c r="AO85" i="2"/>
  <c r="AX84" i="2"/>
  <c r="AO84" i="2"/>
  <c r="AX83" i="2"/>
  <c r="AO83" i="2"/>
  <c r="AX82" i="2"/>
  <c r="AO82" i="2"/>
  <c r="AX81" i="2"/>
  <c r="AO81" i="2"/>
  <c r="AX80" i="2"/>
  <c r="AO80" i="2"/>
  <c r="AX79" i="2"/>
  <c r="AO79" i="2"/>
  <c r="AX78" i="2"/>
  <c r="AO78" i="2"/>
  <c r="AX77" i="2"/>
  <c r="AO77" i="2"/>
  <c r="AX76" i="2"/>
  <c r="AO76" i="2"/>
  <c r="AX75" i="2"/>
  <c r="AO75" i="2"/>
  <c r="AX74" i="2"/>
  <c r="AO74" i="2"/>
  <c r="AX73" i="2"/>
  <c r="AO73" i="2"/>
  <c r="AX72" i="2"/>
  <c r="AO72" i="2"/>
  <c r="AX71" i="2"/>
  <c r="AO71" i="2"/>
  <c r="AX70" i="2"/>
  <c r="AO70" i="2"/>
  <c r="AX69" i="2"/>
  <c r="AO69" i="2"/>
  <c r="AX68" i="2"/>
  <c r="AO68" i="2"/>
  <c r="AX67" i="2"/>
  <c r="AO67" i="2"/>
  <c r="AX66" i="2"/>
  <c r="AO66" i="2"/>
  <c r="AX65" i="2"/>
  <c r="AO65" i="2"/>
  <c r="AX64" i="2"/>
  <c r="AO64" i="2"/>
  <c r="AX63" i="2"/>
  <c r="AO63" i="2"/>
  <c r="AX62" i="2"/>
  <c r="AO62" i="2"/>
  <c r="AX61" i="2"/>
  <c r="AO61" i="2"/>
  <c r="AX60" i="2"/>
  <c r="AO60" i="2"/>
  <c r="AX59" i="2"/>
  <c r="AO59" i="2"/>
  <c r="AX58" i="2"/>
  <c r="AO58" i="2"/>
  <c r="AX57" i="2"/>
  <c r="AO57" i="2"/>
  <c r="AX56" i="2"/>
  <c r="AO56" i="2"/>
  <c r="AE605" i="2"/>
  <c r="V605" i="2"/>
  <c r="AE604" i="2"/>
  <c r="V604" i="2"/>
  <c r="AE603" i="2"/>
  <c r="V603" i="2"/>
  <c r="AE602" i="2"/>
  <c r="V602" i="2"/>
  <c r="AE601" i="2"/>
  <c r="V601" i="2"/>
  <c r="AE600" i="2"/>
  <c r="V600" i="2"/>
  <c r="AE599" i="2"/>
  <c r="V599" i="2"/>
  <c r="AE598" i="2"/>
  <c r="V598" i="2"/>
  <c r="AE597" i="2"/>
  <c r="V597" i="2"/>
  <c r="AE596" i="2"/>
  <c r="V596" i="2"/>
  <c r="AE595" i="2"/>
  <c r="V595" i="2"/>
  <c r="AE594" i="2"/>
  <c r="V594" i="2"/>
  <c r="AE593" i="2"/>
  <c r="V593" i="2"/>
  <c r="AE592" i="2"/>
  <c r="V592" i="2"/>
  <c r="AE591" i="2"/>
  <c r="V591" i="2"/>
  <c r="AE590" i="2"/>
  <c r="V590" i="2"/>
  <c r="AE589" i="2"/>
  <c r="V589" i="2"/>
  <c r="AE588" i="2"/>
  <c r="V588" i="2"/>
  <c r="AE587" i="2"/>
  <c r="V587" i="2"/>
  <c r="AE586" i="2"/>
  <c r="V586" i="2"/>
  <c r="AE585" i="2"/>
  <c r="V585" i="2"/>
  <c r="AE584" i="2"/>
  <c r="V584" i="2"/>
  <c r="AE583" i="2"/>
  <c r="V583" i="2"/>
  <c r="AE582" i="2"/>
  <c r="V582" i="2"/>
  <c r="AE581" i="2"/>
  <c r="V581" i="2"/>
  <c r="AE580" i="2"/>
  <c r="V580" i="2"/>
  <c r="AE579" i="2"/>
  <c r="V579" i="2"/>
  <c r="AE578" i="2"/>
  <c r="V578" i="2"/>
  <c r="AE577" i="2"/>
  <c r="V577" i="2"/>
  <c r="AE576" i="2"/>
  <c r="V576" i="2"/>
  <c r="AE575" i="2"/>
  <c r="V575" i="2"/>
  <c r="AE574" i="2"/>
  <c r="V574" i="2"/>
  <c r="AE573" i="2"/>
  <c r="V573" i="2"/>
  <c r="AE572" i="2"/>
  <c r="V572" i="2"/>
  <c r="AE571" i="2"/>
  <c r="V571" i="2"/>
  <c r="AE570" i="2"/>
  <c r="V570" i="2"/>
  <c r="AE569" i="2"/>
  <c r="V569" i="2"/>
  <c r="AE568" i="2"/>
  <c r="V568" i="2"/>
  <c r="AE567" i="2"/>
  <c r="V567" i="2"/>
  <c r="AE566" i="2"/>
  <c r="V566" i="2"/>
  <c r="AE565" i="2"/>
  <c r="V565" i="2"/>
  <c r="AE564" i="2"/>
  <c r="V564" i="2"/>
  <c r="AE563" i="2"/>
  <c r="V563" i="2"/>
  <c r="AE562" i="2"/>
  <c r="V562" i="2"/>
  <c r="AE561" i="2"/>
  <c r="V561" i="2"/>
  <c r="AE560" i="2"/>
  <c r="V560" i="2"/>
  <c r="AE559" i="2"/>
  <c r="V559" i="2"/>
  <c r="AE558" i="2"/>
  <c r="V558" i="2"/>
  <c r="AE557" i="2"/>
  <c r="V557" i="2"/>
  <c r="AE556" i="2"/>
  <c r="V556" i="2"/>
  <c r="AE555" i="2"/>
  <c r="V555" i="2"/>
  <c r="AE554" i="2"/>
  <c r="V554" i="2"/>
  <c r="AE553" i="2"/>
  <c r="V553" i="2"/>
  <c r="AE552" i="2"/>
  <c r="V552" i="2"/>
  <c r="AE551" i="2"/>
  <c r="V551" i="2"/>
  <c r="AE550" i="2"/>
  <c r="V550" i="2"/>
  <c r="AE549" i="2"/>
  <c r="V549" i="2"/>
  <c r="AE548" i="2"/>
  <c r="V548" i="2"/>
  <c r="AE547" i="2"/>
  <c r="V547" i="2"/>
  <c r="AE546" i="2"/>
  <c r="V546" i="2"/>
  <c r="AE545" i="2"/>
  <c r="V545" i="2"/>
  <c r="AE544" i="2"/>
  <c r="V544" i="2"/>
  <c r="AE543" i="2"/>
  <c r="V543" i="2"/>
  <c r="AE542" i="2"/>
  <c r="V542" i="2"/>
  <c r="AE541" i="2"/>
  <c r="V541" i="2"/>
  <c r="AE540" i="2"/>
  <c r="V540" i="2"/>
  <c r="AE539" i="2"/>
  <c r="V539" i="2"/>
  <c r="AE538" i="2"/>
  <c r="V538" i="2"/>
  <c r="AE537" i="2"/>
  <c r="V537" i="2"/>
  <c r="AE536" i="2"/>
  <c r="V536" i="2"/>
  <c r="AE535" i="2"/>
  <c r="V535" i="2"/>
  <c r="AE534" i="2"/>
  <c r="V534" i="2"/>
  <c r="AE533" i="2"/>
  <c r="V533" i="2"/>
  <c r="AE532" i="2"/>
  <c r="V532" i="2"/>
  <c r="AE531" i="2"/>
  <c r="V531" i="2"/>
  <c r="AE530" i="2"/>
  <c r="V530" i="2"/>
  <c r="AE529" i="2"/>
  <c r="V529" i="2"/>
  <c r="AE528" i="2"/>
  <c r="V528" i="2"/>
  <c r="AE527" i="2"/>
  <c r="V527" i="2"/>
  <c r="AE526" i="2"/>
  <c r="V526" i="2"/>
  <c r="AE525" i="2"/>
  <c r="V525" i="2"/>
  <c r="AE524" i="2"/>
  <c r="V524" i="2"/>
  <c r="AE523" i="2"/>
  <c r="V523" i="2"/>
  <c r="AE522" i="2"/>
  <c r="V522" i="2"/>
  <c r="AE521" i="2"/>
  <c r="V521" i="2"/>
  <c r="AE520" i="2"/>
  <c r="V520" i="2"/>
  <c r="AE519" i="2"/>
  <c r="V519" i="2"/>
  <c r="AE518" i="2"/>
  <c r="V518" i="2"/>
  <c r="AE517" i="2"/>
  <c r="V517" i="2"/>
  <c r="AE516" i="2"/>
  <c r="V516" i="2"/>
  <c r="AE515" i="2"/>
  <c r="V515" i="2"/>
  <c r="AE514" i="2"/>
  <c r="V514" i="2"/>
  <c r="AE513" i="2"/>
  <c r="V513" i="2"/>
  <c r="AE512" i="2"/>
  <c r="V512" i="2"/>
  <c r="AE511" i="2"/>
  <c r="V511" i="2"/>
  <c r="AE510" i="2"/>
  <c r="V510" i="2"/>
  <c r="AE509" i="2"/>
  <c r="V509" i="2"/>
  <c r="AE508" i="2"/>
  <c r="V508" i="2"/>
  <c r="AE507" i="2"/>
  <c r="V507" i="2"/>
  <c r="AE506" i="2"/>
  <c r="V506" i="2"/>
  <c r="AE505" i="2"/>
  <c r="V505" i="2"/>
  <c r="AE504" i="2"/>
  <c r="V504" i="2"/>
  <c r="AE503" i="2"/>
  <c r="V503" i="2"/>
  <c r="AE502" i="2"/>
  <c r="V502" i="2"/>
  <c r="AE501" i="2"/>
  <c r="V501" i="2"/>
  <c r="AE500" i="2"/>
  <c r="V500" i="2"/>
  <c r="AE499" i="2"/>
  <c r="V499" i="2"/>
  <c r="AE498" i="2"/>
  <c r="V498" i="2"/>
  <c r="AE497" i="2"/>
  <c r="V497" i="2"/>
  <c r="AE496" i="2"/>
  <c r="V496" i="2"/>
  <c r="AE495" i="2"/>
  <c r="V495" i="2"/>
  <c r="AE494" i="2"/>
  <c r="V494" i="2"/>
  <c r="AE493" i="2"/>
  <c r="V493" i="2"/>
  <c r="AE492" i="2"/>
  <c r="V492" i="2"/>
  <c r="AE491" i="2"/>
  <c r="V491" i="2"/>
  <c r="AE490" i="2"/>
  <c r="V490" i="2"/>
  <c r="AE489" i="2"/>
  <c r="V489" i="2"/>
  <c r="AE488" i="2"/>
  <c r="V488" i="2"/>
  <c r="AE487" i="2"/>
  <c r="V487" i="2"/>
  <c r="AE486" i="2"/>
  <c r="V486" i="2"/>
  <c r="AE485" i="2"/>
  <c r="V485" i="2"/>
  <c r="AE484" i="2"/>
  <c r="V484" i="2"/>
  <c r="AE483" i="2"/>
  <c r="V483" i="2"/>
  <c r="AE482" i="2"/>
  <c r="V482" i="2"/>
  <c r="AE481" i="2"/>
  <c r="V481" i="2"/>
  <c r="AE480" i="2"/>
  <c r="V480" i="2"/>
  <c r="AE479" i="2"/>
  <c r="V479" i="2"/>
  <c r="AE478" i="2"/>
  <c r="V478" i="2"/>
  <c r="AE477" i="2"/>
  <c r="V477" i="2"/>
  <c r="AE476" i="2"/>
  <c r="V476" i="2"/>
  <c r="AE475" i="2"/>
  <c r="V475" i="2"/>
  <c r="AE474" i="2"/>
  <c r="V474" i="2"/>
  <c r="AE473" i="2"/>
  <c r="V473" i="2"/>
  <c r="AE472" i="2"/>
  <c r="V472" i="2"/>
  <c r="AE471" i="2"/>
  <c r="V471" i="2"/>
  <c r="AE470" i="2"/>
  <c r="V470" i="2"/>
  <c r="AE469" i="2"/>
  <c r="V469" i="2"/>
  <c r="AE468" i="2"/>
  <c r="V468" i="2"/>
  <c r="AE467" i="2"/>
  <c r="V467" i="2"/>
  <c r="AE466" i="2"/>
  <c r="V466" i="2"/>
  <c r="AE465" i="2"/>
  <c r="V465" i="2"/>
  <c r="AE464" i="2"/>
  <c r="V464" i="2"/>
  <c r="AE463" i="2"/>
  <c r="V463" i="2"/>
  <c r="AE462" i="2"/>
  <c r="V462" i="2"/>
  <c r="AE461" i="2"/>
  <c r="V461" i="2"/>
  <c r="AE460" i="2"/>
  <c r="V460" i="2"/>
  <c r="AE459" i="2"/>
  <c r="V459" i="2"/>
  <c r="AE458" i="2"/>
  <c r="V458" i="2"/>
  <c r="AE457" i="2"/>
  <c r="V457" i="2"/>
  <c r="AE456" i="2"/>
  <c r="V456" i="2"/>
  <c r="AE455" i="2"/>
  <c r="V455" i="2"/>
  <c r="AE454" i="2"/>
  <c r="V454" i="2"/>
  <c r="AE453" i="2"/>
  <c r="V453" i="2"/>
  <c r="AE452" i="2"/>
  <c r="V452" i="2"/>
  <c r="AE451" i="2"/>
  <c r="V451" i="2"/>
  <c r="AE450" i="2"/>
  <c r="V450" i="2"/>
  <c r="AE449" i="2"/>
  <c r="V449" i="2"/>
  <c r="AE448" i="2"/>
  <c r="V448" i="2"/>
  <c r="AE447" i="2"/>
  <c r="V447" i="2"/>
  <c r="AE446" i="2"/>
  <c r="V446" i="2"/>
  <c r="AE445" i="2"/>
  <c r="V445" i="2"/>
  <c r="AE444" i="2"/>
  <c r="V444" i="2"/>
  <c r="AE443" i="2"/>
  <c r="V443" i="2"/>
  <c r="AE442" i="2"/>
  <c r="V442" i="2"/>
  <c r="AE441" i="2"/>
  <c r="V441" i="2"/>
  <c r="AE440" i="2"/>
  <c r="V440" i="2"/>
  <c r="AE439" i="2"/>
  <c r="V439" i="2"/>
  <c r="AE438" i="2"/>
  <c r="V438" i="2"/>
  <c r="AE437" i="2"/>
  <c r="V437" i="2"/>
  <c r="AE436" i="2"/>
  <c r="V436" i="2"/>
  <c r="AE435" i="2"/>
  <c r="V435" i="2"/>
  <c r="AE434" i="2"/>
  <c r="V434" i="2"/>
  <c r="AE433" i="2"/>
  <c r="V433" i="2"/>
  <c r="AE432" i="2"/>
  <c r="V432" i="2"/>
  <c r="AE431" i="2"/>
  <c r="V431" i="2"/>
  <c r="AE430" i="2"/>
  <c r="V430" i="2"/>
  <c r="AE429" i="2"/>
  <c r="V429" i="2"/>
  <c r="AE428" i="2"/>
  <c r="V428" i="2"/>
  <c r="AE427" i="2"/>
  <c r="V427" i="2"/>
  <c r="AE426" i="2"/>
  <c r="V426" i="2"/>
  <c r="AE425" i="2"/>
  <c r="V425" i="2"/>
  <c r="AE424" i="2"/>
  <c r="V424" i="2"/>
  <c r="AE423" i="2"/>
  <c r="V423" i="2"/>
  <c r="AE422" i="2"/>
  <c r="V422" i="2"/>
  <c r="AE421" i="2"/>
  <c r="V421" i="2"/>
  <c r="AE420" i="2"/>
  <c r="V420" i="2"/>
  <c r="AE419" i="2"/>
  <c r="V419" i="2"/>
  <c r="AE418" i="2"/>
  <c r="V418" i="2"/>
  <c r="AE417" i="2"/>
  <c r="V417" i="2"/>
  <c r="AE416" i="2"/>
  <c r="V416" i="2"/>
  <c r="AE415" i="2"/>
  <c r="V415" i="2"/>
  <c r="AE414" i="2"/>
  <c r="V414" i="2"/>
  <c r="AE413" i="2"/>
  <c r="V413" i="2"/>
  <c r="AE412" i="2"/>
  <c r="V412" i="2"/>
  <c r="AE411" i="2"/>
  <c r="V411" i="2"/>
  <c r="AE410" i="2"/>
  <c r="V410" i="2"/>
  <c r="AE409" i="2"/>
  <c r="V409" i="2"/>
  <c r="AE408" i="2"/>
  <c r="V408" i="2"/>
  <c r="AE407" i="2"/>
  <c r="V407" i="2"/>
  <c r="AE406" i="2"/>
  <c r="V406" i="2"/>
  <c r="AE405" i="2"/>
  <c r="V405" i="2"/>
  <c r="AE404" i="2"/>
  <c r="V404" i="2"/>
  <c r="AE403" i="2"/>
  <c r="V403" i="2"/>
  <c r="AE402" i="2"/>
  <c r="V402" i="2"/>
  <c r="AE401" i="2"/>
  <c r="V401" i="2"/>
  <c r="AE400" i="2"/>
  <c r="V400" i="2"/>
  <c r="AE399" i="2"/>
  <c r="V399" i="2"/>
  <c r="AE398" i="2"/>
  <c r="V398" i="2"/>
  <c r="AE397" i="2"/>
  <c r="V397" i="2"/>
  <c r="AE396" i="2"/>
  <c r="V396" i="2"/>
  <c r="AE395" i="2"/>
  <c r="V395" i="2"/>
  <c r="AE394" i="2"/>
  <c r="V394" i="2"/>
  <c r="AE393" i="2"/>
  <c r="V393" i="2"/>
  <c r="AE392" i="2"/>
  <c r="V392" i="2"/>
  <c r="AE391" i="2"/>
  <c r="V391" i="2"/>
  <c r="AE390" i="2"/>
  <c r="V390" i="2"/>
  <c r="AE389" i="2"/>
  <c r="V389" i="2"/>
  <c r="AE388" i="2"/>
  <c r="V388" i="2"/>
  <c r="AE387" i="2"/>
  <c r="V387" i="2"/>
  <c r="AE386" i="2"/>
  <c r="V386" i="2"/>
  <c r="AE385" i="2"/>
  <c r="V385" i="2"/>
  <c r="AE384" i="2"/>
  <c r="V384" i="2"/>
  <c r="AE383" i="2"/>
  <c r="V383" i="2"/>
  <c r="AE382" i="2"/>
  <c r="V382" i="2"/>
  <c r="AE381" i="2"/>
  <c r="V381" i="2"/>
  <c r="AE380" i="2"/>
  <c r="V380" i="2"/>
  <c r="AE379" i="2"/>
  <c r="V379" i="2"/>
  <c r="AE378" i="2"/>
  <c r="V378" i="2"/>
  <c r="AE377" i="2"/>
  <c r="V377" i="2"/>
  <c r="AE376" i="2"/>
  <c r="V376" i="2"/>
  <c r="AE375" i="2"/>
  <c r="V375" i="2"/>
  <c r="AE374" i="2"/>
  <c r="V374" i="2"/>
  <c r="AE373" i="2"/>
  <c r="V373" i="2"/>
  <c r="AE372" i="2"/>
  <c r="V372" i="2"/>
  <c r="AE371" i="2"/>
  <c r="V371" i="2"/>
  <c r="AE370" i="2"/>
  <c r="V370" i="2"/>
  <c r="AE369" i="2"/>
  <c r="V369" i="2"/>
  <c r="AE368" i="2"/>
  <c r="V368" i="2"/>
  <c r="AE367" i="2"/>
  <c r="V367" i="2"/>
  <c r="AE366" i="2"/>
  <c r="V366" i="2"/>
  <c r="AE365" i="2"/>
  <c r="V365" i="2"/>
  <c r="AE364" i="2"/>
  <c r="V364" i="2"/>
  <c r="AE363" i="2"/>
  <c r="V363" i="2"/>
  <c r="AE362" i="2"/>
  <c r="V362" i="2"/>
  <c r="AE361" i="2"/>
  <c r="V361" i="2"/>
  <c r="AE360" i="2"/>
  <c r="V360" i="2"/>
  <c r="AE359" i="2"/>
  <c r="V359" i="2"/>
  <c r="AE358" i="2"/>
  <c r="V358" i="2"/>
  <c r="AE357" i="2"/>
  <c r="V357" i="2"/>
  <c r="AE356" i="2"/>
  <c r="V356" i="2"/>
  <c r="AE355" i="2"/>
  <c r="V355" i="2"/>
  <c r="AE354" i="2"/>
  <c r="V354" i="2"/>
  <c r="AE353" i="2"/>
  <c r="V353" i="2"/>
  <c r="AE352" i="2"/>
  <c r="V352" i="2"/>
  <c r="AE351" i="2"/>
  <c r="V351" i="2"/>
  <c r="AE350" i="2"/>
  <c r="V350" i="2"/>
  <c r="AE349" i="2"/>
  <c r="V349" i="2"/>
  <c r="AE348" i="2"/>
  <c r="V348" i="2"/>
  <c r="AE347" i="2"/>
  <c r="V347" i="2"/>
  <c r="AE346" i="2"/>
  <c r="V346" i="2"/>
  <c r="AE345" i="2"/>
  <c r="V345" i="2"/>
  <c r="AE344" i="2"/>
  <c r="V344" i="2"/>
  <c r="AE343" i="2"/>
  <c r="V343" i="2"/>
  <c r="AE342" i="2"/>
  <c r="V342" i="2"/>
  <c r="AE341" i="2"/>
  <c r="V341" i="2"/>
  <c r="AE340" i="2"/>
  <c r="V340" i="2"/>
  <c r="AE339" i="2"/>
  <c r="V339" i="2"/>
  <c r="AE338" i="2"/>
  <c r="V338" i="2"/>
  <c r="AE337" i="2"/>
  <c r="V337" i="2"/>
  <c r="AE336" i="2"/>
  <c r="V336" i="2"/>
  <c r="AE335" i="2"/>
  <c r="V335" i="2"/>
  <c r="AE334" i="2"/>
  <c r="V334" i="2"/>
  <c r="AE333" i="2"/>
  <c r="V333" i="2"/>
  <c r="AE332" i="2"/>
  <c r="V332" i="2"/>
  <c r="AE331" i="2"/>
  <c r="V331" i="2"/>
  <c r="AE330" i="2"/>
  <c r="V330" i="2"/>
  <c r="AE329" i="2"/>
  <c r="V329" i="2"/>
  <c r="AE328" i="2"/>
  <c r="V328" i="2"/>
  <c r="AE327" i="2"/>
  <c r="V327" i="2"/>
  <c r="AE326" i="2"/>
  <c r="V326" i="2"/>
  <c r="AE325" i="2"/>
  <c r="V325" i="2"/>
  <c r="AE324" i="2"/>
  <c r="V324" i="2"/>
  <c r="AE323" i="2"/>
  <c r="V323" i="2"/>
  <c r="AE322" i="2"/>
  <c r="V322" i="2"/>
  <c r="AE321" i="2"/>
  <c r="V321" i="2"/>
  <c r="AE320" i="2"/>
  <c r="V320" i="2"/>
  <c r="AE319" i="2"/>
  <c r="V319" i="2"/>
  <c r="AE318" i="2"/>
  <c r="V318" i="2"/>
  <c r="AE317" i="2"/>
  <c r="V317" i="2"/>
  <c r="AE316" i="2"/>
  <c r="V316" i="2"/>
  <c r="AE315" i="2"/>
  <c r="V315" i="2"/>
  <c r="AE314" i="2"/>
  <c r="V314" i="2"/>
  <c r="AE313" i="2"/>
  <c r="V313" i="2"/>
  <c r="AE312" i="2"/>
  <c r="V312" i="2"/>
  <c r="AE311" i="2"/>
  <c r="V311" i="2"/>
  <c r="AE310" i="2"/>
  <c r="V310" i="2"/>
  <c r="AE309" i="2"/>
  <c r="V309" i="2"/>
  <c r="AE308" i="2"/>
  <c r="V308" i="2"/>
  <c r="AE307" i="2"/>
  <c r="V307" i="2"/>
  <c r="AE306" i="2"/>
  <c r="V306" i="2"/>
  <c r="AE305" i="2"/>
  <c r="V305" i="2"/>
  <c r="AE304" i="2"/>
  <c r="V304" i="2"/>
  <c r="AE303" i="2"/>
  <c r="V303" i="2"/>
  <c r="AE302" i="2"/>
  <c r="V302" i="2"/>
  <c r="AE301" i="2"/>
  <c r="V301" i="2"/>
  <c r="AE300" i="2"/>
  <c r="V300" i="2"/>
  <c r="AE299" i="2"/>
  <c r="V299" i="2"/>
  <c r="AE298" i="2"/>
  <c r="V298" i="2"/>
  <c r="AE297" i="2"/>
  <c r="V297" i="2"/>
  <c r="AE296" i="2"/>
  <c r="V296" i="2"/>
  <c r="AE295" i="2"/>
  <c r="V295" i="2"/>
  <c r="AE294" i="2"/>
  <c r="V294" i="2"/>
  <c r="AE293" i="2"/>
  <c r="V293" i="2"/>
  <c r="AE292" i="2"/>
  <c r="V292" i="2"/>
  <c r="AE291" i="2"/>
  <c r="V291" i="2"/>
  <c r="AE290" i="2"/>
  <c r="V290" i="2"/>
  <c r="AE289" i="2"/>
  <c r="V289" i="2"/>
  <c r="AE288" i="2"/>
  <c r="V288" i="2"/>
  <c r="AE287" i="2"/>
  <c r="V287" i="2"/>
  <c r="AE286" i="2"/>
  <c r="V286" i="2"/>
  <c r="AE285" i="2"/>
  <c r="V285" i="2"/>
  <c r="AE284" i="2"/>
  <c r="V284" i="2"/>
  <c r="AE283" i="2"/>
  <c r="V283" i="2"/>
  <c r="AE282" i="2"/>
  <c r="V282" i="2"/>
  <c r="AE281" i="2"/>
  <c r="V281" i="2"/>
  <c r="AE280" i="2"/>
  <c r="V280" i="2"/>
  <c r="AE279" i="2"/>
  <c r="V279" i="2"/>
  <c r="AE278" i="2"/>
  <c r="V278" i="2"/>
  <c r="AE277" i="2"/>
  <c r="V277" i="2"/>
  <c r="AE276" i="2"/>
  <c r="V276" i="2"/>
  <c r="AE275" i="2"/>
  <c r="V275" i="2"/>
  <c r="AE274" i="2"/>
  <c r="V274" i="2"/>
  <c r="AE273" i="2"/>
  <c r="V273" i="2"/>
  <c r="AE272" i="2"/>
  <c r="V272" i="2"/>
  <c r="AE271" i="2"/>
  <c r="V271" i="2"/>
  <c r="AE270" i="2"/>
  <c r="V270" i="2"/>
  <c r="AE269" i="2"/>
  <c r="V269" i="2"/>
  <c r="AE268" i="2"/>
  <c r="V268" i="2"/>
  <c r="AE267" i="2"/>
  <c r="V267" i="2"/>
  <c r="AE266" i="2"/>
  <c r="V266" i="2"/>
  <c r="AE265" i="2"/>
  <c r="V265" i="2"/>
  <c r="AE264" i="2"/>
  <c r="V264" i="2"/>
  <c r="AE263" i="2"/>
  <c r="V263" i="2"/>
  <c r="AE262" i="2"/>
  <c r="V262" i="2"/>
  <c r="AE261" i="2"/>
  <c r="V261" i="2"/>
  <c r="AE260" i="2"/>
  <c r="V260" i="2"/>
  <c r="AE259" i="2"/>
  <c r="V259" i="2"/>
  <c r="AE258" i="2"/>
  <c r="V258" i="2"/>
  <c r="AE257" i="2"/>
  <c r="V257" i="2"/>
  <c r="AE256" i="2"/>
  <c r="V256" i="2"/>
  <c r="AE255" i="2"/>
  <c r="V255" i="2"/>
  <c r="AE254" i="2"/>
  <c r="V254" i="2"/>
  <c r="AE253" i="2"/>
  <c r="V253" i="2"/>
  <c r="AE252" i="2"/>
  <c r="V252" i="2"/>
  <c r="AE251" i="2"/>
  <c r="V251" i="2"/>
  <c r="AE250" i="2"/>
  <c r="V250" i="2"/>
  <c r="AE249" i="2"/>
  <c r="V249" i="2"/>
  <c r="AE248" i="2"/>
  <c r="V248" i="2"/>
  <c r="AE247" i="2"/>
  <c r="V247" i="2"/>
  <c r="AE246" i="2"/>
  <c r="V246" i="2"/>
  <c r="AE245" i="2"/>
  <c r="V245" i="2"/>
  <c r="AE244" i="2"/>
  <c r="V244" i="2"/>
  <c r="AE243" i="2"/>
  <c r="V243" i="2"/>
  <c r="AE242" i="2"/>
  <c r="V242" i="2"/>
  <c r="AE241" i="2"/>
  <c r="V241" i="2"/>
  <c r="AE240" i="2"/>
  <c r="V240" i="2"/>
  <c r="AE239" i="2"/>
  <c r="V239" i="2"/>
  <c r="AE238" i="2"/>
  <c r="V238" i="2"/>
  <c r="AE237" i="2"/>
  <c r="V237" i="2"/>
  <c r="AE236" i="2"/>
  <c r="V236" i="2"/>
  <c r="AE235" i="2"/>
  <c r="V235" i="2"/>
  <c r="AE234" i="2"/>
  <c r="V234" i="2"/>
  <c r="AE233" i="2"/>
  <c r="V233" i="2"/>
  <c r="AE232" i="2"/>
  <c r="V232" i="2"/>
  <c r="AE231" i="2"/>
  <c r="V231" i="2"/>
  <c r="AE230" i="2"/>
  <c r="V230" i="2"/>
  <c r="AE229" i="2"/>
  <c r="V229" i="2"/>
  <c r="AE228" i="2"/>
  <c r="V228" i="2"/>
  <c r="AE227" i="2"/>
  <c r="V227" i="2"/>
  <c r="AE226" i="2"/>
  <c r="V226" i="2"/>
  <c r="AE225" i="2"/>
  <c r="V225" i="2"/>
  <c r="AE224" i="2"/>
  <c r="V224" i="2"/>
  <c r="AE223" i="2"/>
  <c r="V223" i="2"/>
  <c r="AE222" i="2"/>
  <c r="V222" i="2"/>
  <c r="AE221" i="2"/>
  <c r="V221" i="2"/>
  <c r="AE220" i="2"/>
  <c r="V220" i="2"/>
  <c r="AE219" i="2"/>
  <c r="V219" i="2"/>
  <c r="AE218" i="2"/>
  <c r="V218" i="2"/>
  <c r="AE217" i="2"/>
  <c r="V217" i="2"/>
  <c r="AE216" i="2"/>
  <c r="V216" i="2"/>
  <c r="AE215" i="2"/>
  <c r="V215" i="2"/>
  <c r="AE214" i="2"/>
  <c r="V214" i="2"/>
  <c r="AE213" i="2"/>
  <c r="V213" i="2"/>
  <c r="AE212" i="2"/>
  <c r="V212" i="2"/>
  <c r="AE211" i="2"/>
  <c r="V211" i="2"/>
  <c r="AE210" i="2"/>
  <c r="V210" i="2"/>
  <c r="AE209" i="2"/>
  <c r="V209" i="2"/>
  <c r="AE208" i="2"/>
  <c r="V208" i="2"/>
  <c r="AE207" i="2"/>
  <c r="V207" i="2"/>
  <c r="AE206" i="2"/>
  <c r="V206" i="2"/>
  <c r="AE205" i="2"/>
  <c r="V205" i="2"/>
  <c r="AE204" i="2"/>
  <c r="V204" i="2"/>
  <c r="AE203" i="2"/>
  <c r="V203" i="2"/>
  <c r="AE202" i="2"/>
  <c r="V202" i="2"/>
  <c r="AE201" i="2"/>
  <c r="V201" i="2"/>
  <c r="AE200" i="2"/>
  <c r="V200" i="2"/>
  <c r="AE199" i="2"/>
  <c r="V199" i="2"/>
  <c r="AE198" i="2"/>
  <c r="V198" i="2"/>
  <c r="AE197" i="2"/>
  <c r="V197" i="2"/>
  <c r="AE196" i="2"/>
  <c r="V196" i="2"/>
  <c r="AE195" i="2"/>
  <c r="V195" i="2"/>
  <c r="AE194" i="2"/>
  <c r="V194" i="2"/>
  <c r="AE193" i="2"/>
  <c r="V193" i="2"/>
  <c r="AE192" i="2"/>
  <c r="V192" i="2"/>
  <c r="AE191" i="2"/>
  <c r="V191" i="2"/>
  <c r="AE190" i="2"/>
  <c r="V190" i="2"/>
  <c r="AE189" i="2"/>
  <c r="V189" i="2"/>
  <c r="AE188" i="2"/>
  <c r="V188" i="2"/>
  <c r="AE187" i="2"/>
  <c r="V187" i="2"/>
  <c r="AE186" i="2"/>
  <c r="V186" i="2"/>
  <c r="AE185" i="2"/>
  <c r="V185" i="2"/>
  <c r="AE184" i="2"/>
  <c r="V184" i="2"/>
  <c r="AE183" i="2"/>
  <c r="V183" i="2"/>
  <c r="AE182" i="2"/>
  <c r="V182" i="2"/>
  <c r="AE181" i="2"/>
  <c r="V181" i="2"/>
  <c r="AE180" i="2"/>
  <c r="V180" i="2"/>
  <c r="AE179" i="2"/>
  <c r="V179" i="2"/>
  <c r="AE178" i="2"/>
  <c r="V178" i="2"/>
  <c r="AE177" i="2"/>
  <c r="V177" i="2"/>
  <c r="AE176" i="2"/>
  <c r="V176" i="2"/>
  <c r="AE175" i="2"/>
  <c r="V175" i="2"/>
  <c r="AE174" i="2"/>
  <c r="V174" i="2"/>
  <c r="AE173" i="2"/>
  <c r="V173" i="2"/>
  <c r="AE172" i="2"/>
  <c r="V172" i="2"/>
  <c r="AE171" i="2"/>
  <c r="V171" i="2"/>
  <c r="AE170" i="2"/>
  <c r="V170" i="2"/>
  <c r="AE169" i="2"/>
  <c r="V169" i="2"/>
  <c r="AE168" i="2"/>
  <c r="V168" i="2"/>
  <c r="AE167" i="2"/>
  <c r="V167" i="2"/>
  <c r="AE166" i="2"/>
  <c r="V166" i="2"/>
  <c r="AE165" i="2"/>
  <c r="V165" i="2"/>
  <c r="AE164" i="2"/>
  <c r="V164" i="2"/>
  <c r="AE163" i="2"/>
  <c r="V163" i="2"/>
  <c r="AE162" i="2"/>
  <c r="V162" i="2"/>
  <c r="AE161" i="2"/>
  <c r="V161" i="2"/>
  <c r="AE160" i="2"/>
  <c r="V160" i="2"/>
  <c r="AE159" i="2"/>
  <c r="V159" i="2"/>
  <c r="AE158" i="2"/>
  <c r="V158" i="2"/>
  <c r="AE157" i="2"/>
  <c r="V157" i="2"/>
  <c r="AE156" i="2"/>
  <c r="V156" i="2"/>
  <c r="AE155" i="2"/>
  <c r="V155" i="2"/>
  <c r="AE154" i="2"/>
  <c r="V154" i="2"/>
  <c r="AE153" i="2"/>
  <c r="V153" i="2"/>
  <c r="AE152" i="2"/>
  <c r="V152" i="2"/>
  <c r="AE151" i="2"/>
  <c r="V151" i="2"/>
  <c r="AE150" i="2"/>
  <c r="V150" i="2"/>
  <c r="AE149" i="2"/>
  <c r="V149" i="2"/>
  <c r="AE148" i="2"/>
  <c r="V148" i="2"/>
  <c r="AE147" i="2"/>
  <c r="V147" i="2"/>
  <c r="AE146" i="2"/>
  <c r="V146" i="2"/>
  <c r="AE145" i="2"/>
  <c r="V145" i="2"/>
  <c r="AE144" i="2"/>
  <c r="V144" i="2"/>
  <c r="AE143" i="2"/>
  <c r="V143" i="2"/>
  <c r="AE142" i="2"/>
  <c r="V142" i="2"/>
  <c r="AE141" i="2"/>
  <c r="V141" i="2"/>
  <c r="AE140" i="2"/>
  <c r="V140" i="2"/>
  <c r="AE139" i="2"/>
  <c r="V139" i="2"/>
  <c r="AE138" i="2"/>
  <c r="V138" i="2"/>
  <c r="AE137" i="2"/>
  <c r="V137" i="2"/>
  <c r="AE136" i="2"/>
  <c r="V136" i="2"/>
  <c r="AE135" i="2"/>
  <c r="V135" i="2"/>
  <c r="AE134" i="2"/>
  <c r="V134" i="2"/>
  <c r="AE133" i="2"/>
  <c r="V133" i="2"/>
  <c r="AE132" i="2"/>
  <c r="V132" i="2"/>
  <c r="AE131" i="2"/>
  <c r="V131" i="2"/>
  <c r="AE130" i="2"/>
  <c r="V130" i="2"/>
  <c r="AE129" i="2"/>
  <c r="V129" i="2"/>
  <c r="AE128" i="2"/>
  <c r="V128" i="2"/>
  <c r="AE127" i="2"/>
  <c r="V127" i="2"/>
  <c r="AE126" i="2"/>
  <c r="V126" i="2"/>
  <c r="AE125" i="2"/>
  <c r="V125" i="2"/>
  <c r="AE124" i="2"/>
  <c r="V124" i="2"/>
  <c r="AE123" i="2"/>
  <c r="V123" i="2"/>
  <c r="AE122" i="2"/>
  <c r="V122" i="2"/>
  <c r="AE121" i="2"/>
  <c r="V121" i="2"/>
  <c r="AE120" i="2"/>
  <c r="V120" i="2"/>
  <c r="AE119" i="2"/>
  <c r="V119" i="2"/>
  <c r="AE118" i="2"/>
  <c r="V118" i="2"/>
  <c r="AE117" i="2"/>
  <c r="V117" i="2"/>
  <c r="AE116" i="2"/>
  <c r="V116" i="2"/>
  <c r="AE115" i="2"/>
  <c r="V115" i="2"/>
  <c r="AE114" i="2"/>
  <c r="V114" i="2"/>
  <c r="AE113" i="2"/>
  <c r="V113" i="2"/>
  <c r="AE112" i="2"/>
  <c r="V112" i="2"/>
  <c r="AE111" i="2"/>
  <c r="V111" i="2"/>
  <c r="AE110" i="2"/>
  <c r="V110" i="2"/>
  <c r="AE109" i="2"/>
  <c r="V109" i="2"/>
  <c r="AE108" i="2"/>
  <c r="V108" i="2"/>
  <c r="AE107" i="2"/>
  <c r="V107" i="2"/>
  <c r="AE106" i="2"/>
  <c r="V106" i="2"/>
  <c r="AE105" i="2"/>
  <c r="V105" i="2"/>
  <c r="AE104" i="2"/>
  <c r="V104" i="2"/>
  <c r="AE103" i="2"/>
  <c r="V103" i="2"/>
  <c r="AE102" i="2"/>
  <c r="V102" i="2"/>
  <c r="AE101" i="2"/>
  <c r="V101" i="2"/>
  <c r="AE100" i="2"/>
  <c r="V100" i="2"/>
  <c r="AE99" i="2"/>
  <c r="V99" i="2"/>
  <c r="AE98" i="2"/>
  <c r="V98" i="2"/>
  <c r="AE97" i="2"/>
  <c r="V97" i="2"/>
  <c r="AE96" i="2"/>
  <c r="V96" i="2"/>
  <c r="AE95" i="2"/>
  <c r="V95" i="2"/>
  <c r="AE94" i="2"/>
  <c r="V94" i="2"/>
  <c r="AE93" i="2"/>
  <c r="V93" i="2"/>
  <c r="AE92" i="2"/>
  <c r="V92" i="2"/>
  <c r="AE91" i="2"/>
  <c r="V91" i="2"/>
  <c r="AE90" i="2"/>
  <c r="V90" i="2"/>
  <c r="AE89" i="2"/>
  <c r="V89" i="2"/>
  <c r="AE88" i="2"/>
  <c r="V88" i="2"/>
  <c r="AE87" i="2"/>
  <c r="V87" i="2"/>
  <c r="AE86" i="2"/>
  <c r="V86" i="2"/>
  <c r="AE85" i="2"/>
  <c r="V85" i="2"/>
  <c r="AE84" i="2"/>
  <c r="V84" i="2"/>
  <c r="AE83" i="2"/>
  <c r="V83" i="2"/>
  <c r="AE82" i="2"/>
  <c r="V82" i="2"/>
  <c r="AE81" i="2"/>
  <c r="V81" i="2"/>
  <c r="AE80" i="2"/>
  <c r="V80" i="2"/>
  <c r="AE79" i="2"/>
  <c r="V79" i="2"/>
  <c r="AE78" i="2"/>
  <c r="V78" i="2"/>
  <c r="AE77" i="2"/>
  <c r="V77" i="2"/>
  <c r="AE76" i="2"/>
  <c r="V76" i="2"/>
  <c r="AE75" i="2"/>
  <c r="V75" i="2"/>
  <c r="AE74" i="2"/>
  <c r="V74" i="2"/>
  <c r="AE73" i="2"/>
  <c r="V73" i="2"/>
  <c r="AE72" i="2"/>
  <c r="V72" i="2"/>
  <c r="AE71" i="2"/>
  <c r="V71" i="2"/>
  <c r="AE70" i="2"/>
  <c r="V70" i="2"/>
  <c r="AE69" i="2"/>
  <c r="V69" i="2"/>
  <c r="AE68" i="2"/>
  <c r="V68" i="2"/>
  <c r="AE67" i="2"/>
  <c r="V67" i="2"/>
  <c r="AE66" i="2"/>
  <c r="V66" i="2"/>
  <c r="AE65" i="2"/>
  <c r="V65" i="2"/>
  <c r="AE64" i="2"/>
  <c r="V64" i="2"/>
  <c r="AE63" i="2"/>
  <c r="V63" i="2"/>
  <c r="AE62" i="2"/>
  <c r="V62" i="2"/>
  <c r="AE61" i="2"/>
  <c r="V61" i="2"/>
  <c r="AE60" i="2"/>
  <c r="V60" i="2"/>
  <c r="AE59" i="2"/>
  <c r="V59" i="2"/>
  <c r="AE58" i="2"/>
  <c r="V58" i="2"/>
  <c r="AE57" i="2"/>
  <c r="V57" i="2"/>
  <c r="AE56" i="2"/>
  <c r="V56" i="2"/>
  <c r="B27" i="3" l="1"/>
  <c r="B28" i="3"/>
  <c r="B50" i="3"/>
  <c r="C605" i="2" l="1"/>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56" i="2"/>
  <c r="E33" i="3" l="1"/>
  <c r="B33" i="3" s="1"/>
  <c r="E10" i="3"/>
  <c r="B10" i="3" s="1"/>
  <c r="J7" i="1"/>
  <c r="J8" i="1"/>
  <c r="J15" i="1"/>
  <c r="M27" i="3" s="1"/>
  <c r="J10" i="1"/>
  <c r="J18" i="1"/>
  <c r="M96" i="3" s="1"/>
  <c r="M11" i="3"/>
  <c r="M21" i="3"/>
  <c r="J16" i="1"/>
  <c r="J19" i="1"/>
  <c r="J11" i="1"/>
  <c r="AN32" i="2" s="1"/>
  <c r="J17" i="1"/>
  <c r="J9" i="1"/>
  <c r="BZ32" i="2"/>
  <c r="M93" i="3"/>
  <c r="M87" i="3"/>
  <c r="M81" i="3"/>
  <c r="M74" i="3"/>
  <c r="M65" i="3"/>
  <c r="M59" i="3"/>
  <c r="M66" i="3"/>
  <c r="M60" i="3"/>
  <c r="M61" i="3"/>
  <c r="M62" i="3"/>
  <c r="M42" i="3"/>
  <c r="M41" i="3"/>
  <c r="M46" i="3"/>
  <c r="M38" i="3"/>
  <c r="M33" i="3"/>
  <c r="M44" i="3"/>
  <c r="M43" i="3"/>
  <c r="M39" i="3"/>
  <c r="M22" i="3"/>
  <c r="M34" i="3"/>
  <c r="M12" i="3"/>
  <c r="M13" i="3"/>
  <c r="M23" i="3"/>
  <c r="M18" i="3"/>
  <c r="U32" i="2"/>
  <c r="CE19" i="2" a="1"/>
  <c r="CB59" i="2"/>
  <c r="CB63" i="2"/>
  <c r="CB67" i="2"/>
  <c r="CB71" i="2"/>
  <c r="CB75" i="2"/>
  <c r="CB79" i="2"/>
  <c r="CB83" i="2"/>
  <c r="CB87" i="2"/>
  <c r="CB91" i="2"/>
  <c r="CB95" i="2"/>
  <c r="CB99" i="2"/>
  <c r="CB103" i="2"/>
  <c r="CB107" i="2"/>
  <c r="CB111" i="2"/>
  <c r="CB115" i="2"/>
  <c r="CB119" i="2"/>
  <c r="CB123" i="2"/>
  <c r="CB127" i="2"/>
  <c r="CB131" i="2"/>
  <c r="CB135" i="2"/>
  <c r="CB139" i="2"/>
  <c r="CB143" i="2"/>
  <c r="CB147" i="2"/>
  <c r="CB151" i="2"/>
  <c r="CB155" i="2"/>
  <c r="CB159" i="2"/>
  <c r="CB163" i="2"/>
  <c r="CB167" i="2"/>
  <c r="CB171" i="2"/>
  <c r="CB175" i="2"/>
  <c r="CB179" i="2"/>
  <c r="CB183" i="2"/>
  <c r="CB187" i="2"/>
  <c r="CB191" i="2"/>
  <c r="CB195" i="2"/>
  <c r="CB199" i="2"/>
  <c r="CB203" i="2"/>
  <c r="CB207" i="2"/>
  <c r="CB211" i="2"/>
  <c r="CB215" i="2"/>
  <c r="CB219" i="2"/>
  <c r="CB223" i="2"/>
  <c r="CB58" i="2"/>
  <c r="CB66" i="2"/>
  <c r="CB74" i="2"/>
  <c r="CB82" i="2"/>
  <c r="CB90" i="2"/>
  <c r="CB98" i="2"/>
  <c r="CB106" i="2"/>
  <c r="CB114" i="2"/>
  <c r="CB122" i="2"/>
  <c r="CB130" i="2"/>
  <c r="CB138" i="2"/>
  <c r="CB146" i="2"/>
  <c r="CB154" i="2"/>
  <c r="CB162" i="2"/>
  <c r="CB170" i="2"/>
  <c r="CB178" i="2"/>
  <c r="CB186" i="2"/>
  <c r="CB194" i="2"/>
  <c r="CB202" i="2"/>
  <c r="CB210" i="2"/>
  <c r="CB218" i="2"/>
  <c r="CB226" i="2"/>
  <c r="CB230" i="2"/>
  <c r="CB234" i="2"/>
  <c r="CB238" i="2"/>
  <c r="CB242" i="2"/>
  <c r="CB246" i="2"/>
  <c r="CB250" i="2"/>
  <c r="CB254" i="2"/>
  <c r="CB258" i="2"/>
  <c r="CB262" i="2"/>
  <c r="CB266" i="2"/>
  <c r="CB270" i="2"/>
  <c r="CB274" i="2"/>
  <c r="CB278" i="2"/>
  <c r="CB282" i="2"/>
  <c r="CB286" i="2"/>
  <c r="CB290" i="2"/>
  <c r="CB294" i="2"/>
  <c r="CB298" i="2"/>
  <c r="CB302" i="2"/>
  <c r="CB306" i="2"/>
  <c r="CB310" i="2"/>
  <c r="CB314" i="2"/>
  <c r="CB318" i="2"/>
  <c r="CB322" i="2"/>
  <c r="CB326" i="2"/>
  <c r="CB330" i="2"/>
  <c r="CB334" i="2"/>
  <c r="CB338" i="2"/>
  <c r="CB342" i="2"/>
  <c r="CB346" i="2"/>
  <c r="CB350" i="2"/>
  <c r="CB354" i="2"/>
  <c r="CB358" i="2"/>
  <c r="CB362" i="2"/>
  <c r="CB366" i="2"/>
  <c r="CB370" i="2"/>
  <c r="CB374" i="2"/>
  <c r="CB378" i="2"/>
  <c r="CB382" i="2"/>
  <c r="CB386" i="2"/>
  <c r="CB390" i="2"/>
  <c r="CB394" i="2"/>
  <c r="CB398" i="2"/>
  <c r="CB402" i="2"/>
  <c r="CB406" i="2"/>
  <c r="CB410" i="2"/>
  <c r="CB414" i="2"/>
  <c r="CB418" i="2"/>
  <c r="CB422" i="2"/>
  <c r="CB426" i="2"/>
  <c r="CB430" i="2"/>
  <c r="CB434" i="2"/>
  <c r="CB438" i="2"/>
  <c r="CB442" i="2"/>
  <c r="CB446" i="2"/>
  <c r="CB450" i="2"/>
  <c r="CB454" i="2"/>
  <c r="CB458" i="2"/>
  <c r="CB462" i="2"/>
  <c r="CB466" i="2"/>
  <c r="CB470" i="2"/>
  <c r="CB474" i="2"/>
  <c r="CB478" i="2"/>
  <c r="CB60" i="2"/>
  <c r="CB76" i="2"/>
  <c r="CB92" i="2"/>
  <c r="CB108" i="2"/>
  <c r="CB124" i="2"/>
  <c r="CB140" i="2"/>
  <c r="CB156" i="2"/>
  <c r="CB172" i="2"/>
  <c r="CB188" i="2"/>
  <c r="CB204" i="2"/>
  <c r="CB220" i="2"/>
  <c r="CB231" i="2"/>
  <c r="CB239" i="2"/>
  <c r="CB247" i="2"/>
  <c r="CB255" i="2"/>
  <c r="CB263" i="2"/>
  <c r="CB271" i="2"/>
  <c r="CB279" i="2"/>
  <c r="CB287" i="2"/>
  <c r="CB295" i="2"/>
  <c r="CB303" i="2"/>
  <c r="CB311" i="2"/>
  <c r="CB319" i="2"/>
  <c r="CB57" i="2"/>
  <c r="CB65" i="2"/>
  <c r="CB73" i="2"/>
  <c r="CB81" i="2"/>
  <c r="CB89" i="2"/>
  <c r="CB97" i="2"/>
  <c r="CB105" i="2"/>
  <c r="CB113" i="2"/>
  <c r="CB121" i="2"/>
  <c r="CB129" i="2"/>
  <c r="CB137" i="2"/>
  <c r="CB145" i="2"/>
  <c r="CB153" i="2"/>
  <c r="CB161" i="2"/>
  <c r="CB169" i="2"/>
  <c r="CB177" i="2"/>
  <c r="CB185" i="2"/>
  <c r="CB193" i="2"/>
  <c r="CB201" i="2"/>
  <c r="CB209" i="2"/>
  <c r="CB217" i="2"/>
  <c r="CB225" i="2"/>
  <c r="CB70" i="2"/>
  <c r="CB86" i="2"/>
  <c r="CB102" i="2"/>
  <c r="CB118" i="2"/>
  <c r="CB134" i="2"/>
  <c r="CB150" i="2"/>
  <c r="CB166" i="2"/>
  <c r="CB182" i="2"/>
  <c r="CB198" i="2"/>
  <c r="CB214" i="2"/>
  <c r="CB228" i="2"/>
  <c r="CB236" i="2"/>
  <c r="CB244" i="2"/>
  <c r="CB252" i="2"/>
  <c r="CB260" i="2"/>
  <c r="CB268" i="2"/>
  <c r="CB276" i="2"/>
  <c r="CB284" i="2"/>
  <c r="CB292" i="2"/>
  <c r="CB300" i="2"/>
  <c r="CB308" i="2"/>
  <c r="CB316" i="2"/>
  <c r="CB324" i="2"/>
  <c r="CB332" i="2"/>
  <c r="CB340" i="2"/>
  <c r="CB348" i="2"/>
  <c r="CB356" i="2"/>
  <c r="CB364" i="2"/>
  <c r="CB372" i="2"/>
  <c r="CB380" i="2"/>
  <c r="CB388" i="2"/>
  <c r="CB396" i="2"/>
  <c r="CB404" i="2"/>
  <c r="CB412" i="2"/>
  <c r="CB420" i="2"/>
  <c r="CB428" i="2"/>
  <c r="CB436" i="2"/>
  <c r="CB444" i="2"/>
  <c r="CB452" i="2"/>
  <c r="CB460" i="2"/>
  <c r="CB468" i="2"/>
  <c r="CB476" i="2"/>
  <c r="CB68" i="2"/>
  <c r="CB100" i="2"/>
  <c r="CB132" i="2"/>
  <c r="CB164" i="2"/>
  <c r="CB196" i="2"/>
  <c r="CB227" i="2"/>
  <c r="CB243" i="2"/>
  <c r="CB259" i="2"/>
  <c r="CB275" i="2"/>
  <c r="CB291" i="2"/>
  <c r="CB307" i="2"/>
  <c r="CB323" i="2"/>
  <c r="CB331" i="2"/>
  <c r="CB339" i="2"/>
  <c r="CB347" i="2"/>
  <c r="CB355" i="2"/>
  <c r="CB363" i="2"/>
  <c r="CB371" i="2"/>
  <c r="CB379" i="2"/>
  <c r="CB387" i="2"/>
  <c r="CB395" i="2"/>
  <c r="CB403" i="2"/>
  <c r="CB411" i="2"/>
  <c r="CB419" i="2"/>
  <c r="CB427" i="2"/>
  <c r="CB435" i="2"/>
  <c r="CB443" i="2"/>
  <c r="CB451" i="2"/>
  <c r="CB459" i="2"/>
  <c r="CB467" i="2"/>
  <c r="CB475" i="2"/>
  <c r="CB482" i="2"/>
  <c r="CB486" i="2"/>
  <c r="CB490" i="2"/>
  <c r="CB494" i="2"/>
  <c r="CB498" i="2"/>
  <c r="CB502" i="2"/>
  <c r="CB506" i="2"/>
  <c r="CB510" i="2"/>
  <c r="CB514" i="2"/>
  <c r="CB518" i="2"/>
  <c r="CB522" i="2"/>
  <c r="CB526" i="2"/>
  <c r="CB530" i="2"/>
  <c r="CB534" i="2"/>
  <c r="CB538" i="2"/>
  <c r="CB542" i="2"/>
  <c r="CB546" i="2"/>
  <c r="CB550" i="2"/>
  <c r="CB554" i="2"/>
  <c r="CB558" i="2"/>
  <c r="CB562" i="2"/>
  <c r="CB566" i="2"/>
  <c r="CB570" i="2"/>
  <c r="CB574" i="2"/>
  <c r="CB578" i="2"/>
  <c r="CB582" i="2"/>
  <c r="CB586" i="2"/>
  <c r="CB590" i="2"/>
  <c r="CB594" i="2"/>
  <c r="CB598" i="2"/>
  <c r="CB602" i="2"/>
  <c r="CB56" i="2"/>
  <c r="CB72" i="2"/>
  <c r="CB88" i="2"/>
  <c r="CB104" i="2"/>
  <c r="CB120" i="2"/>
  <c r="CB136" i="2"/>
  <c r="CB152" i="2"/>
  <c r="CB168" i="2"/>
  <c r="CB184" i="2"/>
  <c r="CB200" i="2"/>
  <c r="CB216" i="2"/>
  <c r="CB229" i="2"/>
  <c r="CB237" i="2"/>
  <c r="CB245" i="2"/>
  <c r="CB253" i="2"/>
  <c r="CB261" i="2"/>
  <c r="CB269" i="2"/>
  <c r="CB277" i="2"/>
  <c r="CB285" i="2"/>
  <c r="CB293" i="2"/>
  <c r="CB301" i="2"/>
  <c r="CB309" i="2"/>
  <c r="CB317" i="2"/>
  <c r="CB325" i="2"/>
  <c r="CB333" i="2"/>
  <c r="CB341" i="2"/>
  <c r="CB349" i="2"/>
  <c r="CB357" i="2"/>
  <c r="CB365" i="2"/>
  <c r="CB373" i="2"/>
  <c r="CB381" i="2"/>
  <c r="CB389" i="2"/>
  <c r="CB397" i="2"/>
  <c r="CB405" i="2"/>
  <c r="CB413" i="2"/>
  <c r="CB421" i="2"/>
  <c r="CB429" i="2"/>
  <c r="CB437" i="2"/>
  <c r="CB445" i="2"/>
  <c r="CB453" i="2"/>
  <c r="CB461" i="2"/>
  <c r="CB469" i="2"/>
  <c r="CB477" i="2"/>
  <c r="CB483" i="2"/>
  <c r="CB487" i="2"/>
  <c r="CB491" i="2"/>
  <c r="CB495" i="2"/>
  <c r="CB499" i="2"/>
  <c r="CB503" i="2"/>
  <c r="CB507" i="2"/>
  <c r="CB511" i="2"/>
  <c r="CB515" i="2"/>
  <c r="CB519" i="2"/>
  <c r="CB523" i="2"/>
  <c r="CB527" i="2"/>
  <c r="CB531" i="2"/>
  <c r="CB535" i="2"/>
  <c r="CB539" i="2"/>
  <c r="CB543" i="2"/>
  <c r="CB547" i="2"/>
  <c r="CB551" i="2"/>
  <c r="CB555" i="2"/>
  <c r="CB559" i="2"/>
  <c r="CB563" i="2"/>
  <c r="CB567" i="2"/>
  <c r="CB571" i="2"/>
  <c r="CB575" i="2"/>
  <c r="CB579" i="2"/>
  <c r="CB583" i="2"/>
  <c r="CB587" i="2"/>
  <c r="CB591" i="2"/>
  <c r="CB595" i="2"/>
  <c r="CB599" i="2"/>
  <c r="CB603" i="2"/>
  <c r="AS19" i="2" a="1"/>
  <c r="AP60" i="2"/>
  <c r="AP64" i="2"/>
  <c r="AP68" i="2"/>
  <c r="AP72" i="2"/>
  <c r="AP76" i="2"/>
  <c r="AP80" i="2"/>
  <c r="AP84" i="2"/>
  <c r="AP88" i="2"/>
  <c r="AP92" i="2"/>
  <c r="AP96" i="2"/>
  <c r="AP100" i="2"/>
  <c r="AP104" i="2"/>
  <c r="AP108" i="2"/>
  <c r="AP112" i="2"/>
  <c r="AP116" i="2"/>
  <c r="AP120" i="2"/>
  <c r="AP124" i="2"/>
  <c r="AP128" i="2"/>
  <c r="AP132" i="2"/>
  <c r="AP136" i="2"/>
  <c r="AP140" i="2"/>
  <c r="AP144" i="2"/>
  <c r="AP148" i="2"/>
  <c r="AP152" i="2"/>
  <c r="AP156" i="2"/>
  <c r="AP160" i="2"/>
  <c r="AP164" i="2"/>
  <c r="AP168" i="2"/>
  <c r="AP172" i="2"/>
  <c r="AP176" i="2"/>
  <c r="AP180" i="2"/>
  <c r="AP184" i="2"/>
  <c r="AP188" i="2"/>
  <c r="AP192" i="2"/>
  <c r="AP196" i="2"/>
  <c r="AP200" i="2"/>
  <c r="AP204" i="2"/>
  <c r="AP208" i="2"/>
  <c r="AP212" i="2"/>
  <c r="AP57" i="2"/>
  <c r="AP61" i="2"/>
  <c r="AP65" i="2"/>
  <c r="AP69" i="2"/>
  <c r="AP73" i="2"/>
  <c r="AP77" i="2"/>
  <c r="AP81" i="2"/>
  <c r="AP85" i="2"/>
  <c r="AP89" i="2"/>
  <c r="AP93" i="2"/>
  <c r="AP97" i="2"/>
  <c r="AP101" i="2"/>
  <c r="AP105" i="2"/>
  <c r="AP109" i="2"/>
  <c r="AP113" i="2"/>
  <c r="AP117" i="2"/>
  <c r="AP121" i="2"/>
  <c r="AP125" i="2"/>
  <c r="AP129" i="2"/>
  <c r="AP133" i="2"/>
  <c r="AP137" i="2"/>
  <c r="AP141" i="2"/>
  <c r="AP145" i="2"/>
  <c r="AP149" i="2"/>
  <c r="AP153" i="2"/>
  <c r="AP157" i="2"/>
  <c r="AP161" i="2"/>
  <c r="AP165" i="2"/>
  <c r="AP169" i="2"/>
  <c r="AP173" i="2"/>
  <c r="AP177" i="2"/>
  <c r="AP181" i="2"/>
  <c r="AP185" i="2"/>
  <c r="AP189" i="2"/>
  <c r="AP193" i="2"/>
  <c r="AP197" i="2"/>
  <c r="AP201" i="2"/>
  <c r="AP205" i="2"/>
  <c r="AP209" i="2"/>
  <c r="AP213" i="2"/>
  <c r="AP217" i="2"/>
  <c r="AP221" i="2"/>
  <c r="AP216" i="2"/>
  <c r="AP224" i="2"/>
  <c r="AP228" i="2"/>
  <c r="AP232" i="2"/>
  <c r="AP236" i="2"/>
  <c r="AP240" i="2"/>
  <c r="AP244" i="2"/>
  <c r="AP248" i="2"/>
  <c r="AP252" i="2"/>
  <c r="AP256" i="2"/>
  <c r="AP260" i="2"/>
  <c r="AP264" i="2"/>
  <c r="AP268" i="2"/>
  <c r="AP272" i="2"/>
  <c r="AP276" i="2"/>
  <c r="AP280" i="2"/>
  <c r="AP284" i="2"/>
  <c r="AP288" i="2"/>
  <c r="AP292" i="2"/>
  <c r="AP296" i="2"/>
  <c r="AP300" i="2"/>
  <c r="AP304" i="2"/>
  <c r="AP308" i="2"/>
  <c r="AP312" i="2"/>
  <c r="AP316" i="2"/>
  <c r="AP320" i="2"/>
  <c r="AP324" i="2"/>
  <c r="AP328" i="2"/>
  <c r="AP332" i="2"/>
  <c r="AP336" i="2"/>
  <c r="AP340" i="2"/>
  <c r="AP344" i="2"/>
  <c r="AP348" i="2"/>
  <c r="AP352" i="2"/>
  <c r="AP356" i="2"/>
  <c r="AP360" i="2"/>
  <c r="AP364" i="2"/>
  <c r="AP368" i="2"/>
  <c r="AP372" i="2"/>
  <c r="AP376" i="2"/>
  <c r="AP380" i="2"/>
  <c r="AP384" i="2"/>
  <c r="AP388" i="2"/>
  <c r="AP392" i="2"/>
  <c r="AP396" i="2"/>
  <c r="AP400" i="2"/>
  <c r="AP404" i="2"/>
  <c r="AP408" i="2"/>
  <c r="AP412" i="2"/>
  <c r="AP416" i="2"/>
  <c r="AP420" i="2"/>
  <c r="AP424" i="2"/>
  <c r="AP428" i="2"/>
  <c r="AP432" i="2"/>
  <c r="AP436" i="2"/>
  <c r="AP440" i="2"/>
  <c r="AP444" i="2"/>
  <c r="AP448" i="2"/>
  <c r="AP452" i="2"/>
  <c r="AP456" i="2"/>
  <c r="AP460" i="2"/>
  <c r="AP464" i="2"/>
  <c r="AP468" i="2"/>
  <c r="AP472" i="2"/>
  <c r="AP476" i="2"/>
  <c r="AP480" i="2"/>
  <c r="AP484" i="2"/>
  <c r="AP488" i="2"/>
  <c r="AP492" i="2"/>
  <c r="AP496" i="2"/>
  <c r="AP500" i="2"/>
  <c r="AP504" i="2"/>
  <c r="AP508" i="2"/>
  <c r="AP512" i="2"/>
  <c r="AP516" i="2"/>
  <c r="AP520" i="2"/>
  <c r="AP524" i="2"/>
  <c r="AP528" i="2"/>
  <c r="AP532" i="2"/>
  <c r="AP536" i="2"/>
  <c r="AP540" i="2"/>
  <c r="AP544" i="2"/>
  <c r="AP548" i="2"/>
  <c r="AP552" i="2"/>
  <c r="AP556" i="2"/>
  <c r="AP214" i="2"/>
  <c r="AP227" i="2"/>
  <c r="AP235" i="2"/>
  <c r="AP243" i="2"/>
  <c r="AP251" i="2"/>
  <c r="AP259" i="2"/>
  <c r="AP267" i="2"/>
  <c r="AP275" i="2"/>
  <c r="AP283" i="2"/>
  <c r="AP291" i="2"/>
  <c r="AP299" i="2"/>
  <c r="AP307" i="2"/>
  <c r="AP315" i="2"/>
  <c r="AP323" i="2"/>
  <c r="AP331" i="2"/>
  <c r="AP339" i="2"/>
  <c r="AP347" i="2"/>
  <c r="AP355" i="2"/>
  <c r="AP363" i="2"/>
  <c r="AP371" i="2"/>
  <c r="AP379" i="2"/>
  <c r="AP387" i="2"/>
  <c r="AP395" i="2"/>
  <c r="AP403" i="2"/>
  <c r="AP411" i="2"/>
  <c r="AP419" i="2"/>
  <c r="AP427" i="2"/>
  <c r="AP435" i="2"/>
  <c r="AP443" i="2"/>
  <c r="AP451" i="2"/>
  <c r="AP459" i="2"/>
  <c r="AP467" i="2"/>
  <c r="AP475" i="2"/>
  <c r="AP483" i="2"/>
  <c r="AP491" i="2"/>
  <c r="AP499" i="2"/>
  <c r="AP507" i="2"/>
  <c r="AP515" i="2"/>
  <c r="AP523" i="2"/>
  <c r="AP531" i="2"/>
  <c r="AP539" i="2"/>
  <c r="AP547" i="2"/>
  <c r="AP555" i="2"/>
  <c r="AP229" i="2"/>
  <c r="AP245" i="2"/>
  <c r="AP261" i="2"/>
  <c r="AP277" i="2"/>
  <c r="AP293" i="2"/>
  <c r="AP309" i="2"/>
  <c r="AP325" i="2"/>
  <c r="AP341" i="2"/>
  <c r="AP357" i="2"/>
  <c r="AP373" i="2"/>
  <c r="AP389" i="2"/>
  <c r="AP405" i="2"/>
  <c r="AP421" i="2"/>
  <c r="AP437" i="2"/>
  <c r="AP453" i="2"/>
  <c r="AP469" i="2"/>
  <c r="AP485" i="2"/>
  <c r="AP501" i="2"/>
  <c r="AP517" i="2"/>
  <c r="AP533" i="2"/>
  <c r="AP549" i="2"/>
  <c r="AP560" i="2"/>
  <c r="AP564" i="2"/>
  <c r="AP568" i="2"/>
  <c r="AP572" i="2"/>
  <c r="AP576" i="2"/>
  <c r="AP580" i="2"/>
  <c r="AP584" i="2"/>
  <c r="AP588" i="2"/>
  <c r="AP592" i="2"/>
  <c r="AP596" i="2"/>
  <c r="AP600" i="2"/>
  <c r="AP604" i="2"/>
  <c r="AP233" i="2"/>
  <c r="AP249" i="2"/>
  <c r="AP265" i="2"/>
  <c r="AP281" i="2"/>
  <c r="AP297" i="2"/>
  <c r="AP313" i="2"/>
  <c r="AP329" i="2"/>
  <c r="AP345" i="2"/>
  <c r="AP361" i="2"/>
  <c r="AP377" i="2"/>
  <c r="AP393" i="2"/>
  <c r="AP409" i="2"/>
  <c r="AP425" i="2"/>
  <c r="AP441" i="2"/>
  <c r="AP457" i="2"/>
  <c r="AP473" i="2"/>
  <c r="AP489" i="2"/>
  <c r="AP505" i="2"/>
  <c r="AP521" i="2"/>
  <c r="AP537" i="2"/>
  <c r="AP553" i="2"/>
  <c r="AP561" i="2"/>
  <c r="AP565" i="2"/>
  <c r="AP569" i="2"/>
  <c r="AP573" i="2"/>
  <c r="AP577" i="2"/>
  <c r="AP581" i="2"/>
  <c r="AP585" i="2"/>
  <c r="AP589" i="2"/>
  <c r="AP593" i="2"/>
  <c r="AP597" i="2"/>
  <c r="AP601" i="2"/>
  <c r="AP605" i="2"/>
  <c r="CB61" i="2"/>
  <c r="CB77" i="2"/>
  <c r="CB93" i="2"/>
  <c r="CB109" i="2"/>
  <c r="CB125" i="2"/>
  <c r="CB141" i="2"/>
  <c r="CB157" i="2"/>
  <c r="CB173" i="2"/>
  <c r="CB189" i="2"/>
  <c r="CB205" i="2"/>
  <c r="CB221" i="2"/>
  <c r="CB78" i="2"/>
  <c r="CB110" i="2"/>
  <c r="CB142" i="2"/>
  <c r="CB174" i="2"/>
  <c r="CB206" i="2"/>
  <c r="CB232" i="2"/>
  <c r="CB248" i="2"/>
  <c r="CB264" i="2"/>
  <c r="CB280" i="2"/>
  <c r="CB296" i="2"/>
  <c r="CB312" i="2"/>
  <c r="CB328" i="2"/>
  <c r="CB344" i="2"/>
  <c r="CB360" i="2"/>
  <c r="CB376" i="2"/>
  <c r="CB392" i="2"/>
  <c r="CB408" i="2"/>
  <c r="CB424" i="2"/>
  <c r="CB440" i="2"/>
  <c r="CB456" i="2"/>
  <c r="CB472" i="2"/>
  <c r="CB84" i="2"/>
  <c r="CB148" i="2"/>
  <c r="CB212" i="2"/>
  <c r="CB251" i="2"/>
  <c r="CB283" i="2"/>
  <c r="CB315" i="2"/>
  <c r="CB335" i="2"/>
  <c r="CB351" i="2"/>
  <c r="CB367" i="2"/>
  <c r="CB383" i="2"/>
  <c r="CB399" i="2"/>
  <c r="CB415" i="2"/>
  <c r="CB431" i="2"/>
  <c r="CB447" i="2"/>
  <c r="CB463" i="2"/>
  <c r="CB479" i="2"/>
  <c r="CB488" i="2"/>
  <c r="CB496" i="2"/>
  <c r="CB504" i="2"/>
  <c r="CB512" i="2"/>
  <c r="CB520" i="2"/>
  <c r="CB528" i="2"/>
  <c r="CB536" i="2"/>
  <c r="CB544" i="2"/>
  <c r="CB552" i="2"/>
  <c r="CB560" i="2"/>
  <c r="CB568" i="2"/>
  <c r="CB576" i="2"/>
  <c r="CB584" i="2"/>
  <c r="CB592" i="2"/>
  <c r="CB600" i="2"/>
  <c r="CB64" i="2"/>
  <c r="CB96" i="2"/>
  <c r="CB128" i="2"/>
  <c r="CB160" i="2"/>
  <c r="CB192" i="2"/>
  <c r="CB224" i="2"/>
  <c r="CB241" i="2"/>
  <c r="CB257" i="2"/>
  <c r="CB273" i="2"/>
  <c r="CB289" i="2"/>
  <c r="CB305" i="2"/>
  <c r="CB321" i="2"/>
  <c r="CB337" i="2"/>
  <c r="CB353" i="2"/>
  <c r="CB369" i="2"/>
  <c r="CB385" i="2"/>
  <c r="CB401" i="2"/>
  <c r="CB417" i="2"/>
  <c r="CB433" i="2"/>
  <c r="CB449" i="2"/>
  <c r="CB465" i="2"/>
  <c r="CB481" i="2"/>
  <c r="CB489" i="2"/>
  <c r="CB497" i="2"/>
  <c r="CB505" i="2"/>
  <c r="CB513" i="2"/>
  <c r="CB521" i="2"/>
  <c r="CB529" i="2"/>
  <c r="CB537" i="2"/>
  <c r="CB545" i="2"/>
  <c r="CB553" i="2"/>
  <c r="CB561" i="2"/>
  <c r="CB569" i="2"/>
  <c r="CB577" i="2"/>
  <c r="CB585" i="2"/>
  <c r="CB593" i="2"/>
  <c r="CB601" i="2"/>
  <c r="AP62" i="2"/>
  <c r="AP70" i="2"/>
  <c r="AP78" i="2"/>
  <c r="AP86" i="2"/>
  <c r="AP94" i="2"/>
  <c r="AP102" i="2"/>
  <c r="AP110" i="2"/>
  <c r="AP118" i="2"/>
  <c r="AP126" i="2"/>
  <c r="AP134" i="2"/>
  <c r="AP142" i="2"/>
  <c r="AP150" i="2"/>
  <c r="AP158" i="2"/>
  <c r="AP166" i="2"/>
  <c r="AP174" i="2"/>
  <c r="AP182" i="2"/>
  <c r="AP190" i="2"/>
  <c r="AP198" i="2"/>
  <c r="AP206" i="2"/>
  <c r="AP56" i="2"/>
  <c r="AP63" i="2"/>
  <c r="AP71" i="2"/>
  <c r="AP79" i="2"/>
  <c r="AP87" i="2"/>
  <c r="AP95" i="2"/>
  <c r="AP103" i="2"/>
  <c r="AP111" i="2"/>
  <c r="AP119" i="2"/>
  <c r="AP127" i="2"/>
  <c r="AP135" i="2"/>
  <c r="AP143" i="2"/>
  <c r="AP151" i="2"/>
  <c r="AP159" i="2"/>
  <c r="AP167" i="2"/>
  <c r="AP175" i="2"/>
  <c r="AP183" i="2"/>
  <c r="AP191" i="2"/>
  <c r="AP199" i="2"/>
  <c r="AP207" i="2"/>
  <c r="AP215" i="2"/>
  <c r="AP223" i="2"/>
  <c r="AP226" i="2"/>
  <c r="AP234" i="2"/>
  <c r="AP242" i="2"/>
  <c r="AP250" i="2"/>
  <c r="AP258" i="2"/>
  <c r="AP266" i="2"/>
  <c r="AP274" i="2"/>
  <c r="AP282" i="2"/>
  <c r="AP290" i="2"/>
  <c r="AP298" i="2"/>
  <c r="AP306" i="2"/>
  <c r="AP314" i="2"/>
  <c r="AP322" i="2"/>
  <c r="AP330" i="2"/>
  <c r="AP338" i="2"/>
  <c r="AP346" i="2"/>
  <c r="AP354" i="2"/>
  <c r="AP362" i="2"/>
  <c r="AP370" i="2"/>
  <c r="AP378" i="2"/>
  <c r="AP386" i="2"/>
  <c r="AP394" i="2"/>
  <c r="AP402" i="2"/>
  <c r="AP410" i="2"/>
  <c r="AP418" i="2"/>
  <c r="AP426" i="2"/>
  <c r="AP434" i="2"/>
  <c r="AP442" i="2"/>
  <c r="AP450" i="2"/>
  <c r="AP458" i="2"/>
  <c r="AP466" i="2"/>
  <c r="AP474" i="2"/>
  <c r="AP482" i="2"/>
  <c r="AP490" i="2"/>
  <c r="AP498" i="2"/>
  <c r="AP506" i="2"/>
  <c r="AP514" i="2"/>
  <c r="AP522" i="2"/>
  <c r="AP530" i="2"/>
  <c r="AP538" i="2"/>
  <c r="AP546" i="2"/>
  <c r="AP554" i="2"/>
  <c r="AP222" i="2"/>
  <c r="AP239" i="2"/>
  <c r="AP255" i="2"/>
  <c r="AP271" i="2"/>
  <c r="AP287" i="2"/>
  <c r="AP303" i="2"/>
  <c r="AP319" i="2"/>
  <c r="AP335" i="2"/>
  <c r="AP351" i="2"/>
  <c r="AP367" i="2"/>
  <c r="AP383" i="2"/>
  <c r="AP399" i="2"/>
  <c r="AP415" i="2"/>
  <c r="AP431" i="2"/>
  <c r="AP447" i="2"/>
  <c r="AP463" i="2"/>
  <c r="AP479" i="2"/>
  <c r="AP495" i="2"/>
  <c r="AP511" i="2"/>
  <c r="AP527" i="2"/>
  <c r="AP543" i="2"/>
  <c r="AP218" i="2"/>
  <c r="AP253" i="2"/>
  <c r="AP285" i="2"/>
  <c r="AP317" i="2"/>
  <c r="AP349" i="2"/>
  <c r="AP381" i="2"/>
  <c r="AP413" i="2"/>
  <c r="AP445" i="2"/>
  <c r="AP477" i="2"/>
  <c r="AP509" i="2"/>
  <c r="AP541" i="2"/>
  <c r="AP562" i="2"/>
  <c r="AP570" i="2"/>
  <c r="AP578" i="2"/>
  <c r="AP586" i="2"/>
  <c r="AP594" i="2"/>
  <c r="AP602" i="2"/>
  <c r="AP241" i="2"/>
  <c r="AP273" i="2"/>
  <c r="AP305" i="2"/>
  <c r="AP337" i="2"/>
  <c r="AP369" i="2"/>
  <c r="AP401" i="2"/>
  <c r="AP433" i="2"/>
  <c r="AP465" i="2"/>
  <c r="AP497" i="2"/>
  <c r="AP529" i="2"/>
  <c r="AP559" i="2"/>
  <c r="AP567" i="2"/>
  <c r="AP575" i="2"/>
  <c r="AP583" i="2"/>
  <c r="AP591" i="2"/>
  <c r="AP599" i="2"/>
  <c r="Z19" i="2" a="1"/>
  <c r="M95" i="3"/>
  <c r="M89" i="3"/>
  <c r="M90" i="3"/>
  <c r="M98" i="3"/>
  <c r="M80" i="3"/>
  <c r="M77" i="3"/>
  <c r="M72" i="3"/>
  <c r="M75" i="3"/>
  <c r="M28" i="3"/>
  <c r="M14" i="3"/>
  <c r="M25" i="3"/>
  <c r="M20" i="3"/>
  <c r="B32" i="2"/>
  <c r="CB69" i="2"/>
  <c r="CB85" i="2"/>
  <c r="CB101" i="2"/>
  <c r="CB117" i="2"/>
  <c r="CB133" i="2"/>
  <c r="CB149" i="2"/>
  <c r="CB165" i="2"/>
  <c r="CB181" i="2"/>
  <c r="CB197" i="2"/>
  <c r="CB213" i="2"/>
  <c r="CB62" i="2"/>
  <c r="CB94" i="2"/>
  <c r="CB126" i="2"/>
  <c r="CB158" i="2"/>
  <c r="CB190" i="2"/>
  <c r="CB222" i="2"/>
  <c r="CB240" i="2"/>
  <c r="CB256" i="2"/>
  <c r="CB272" i="2"/>
  <c r="CB288" i="2"/>
  <c r="CB304" i="2"/>
  <c r="CB320" i="2"/>
  <c r="CB336" i="2"/>
  <c r="CB352" i="2"/>
  <c r="CB368" i="2"/>
  <c r="CB384" i="2"/>
  <c r="CB400" i="2"/>
  <c r="CB416" i="2"/>
  <c r="CB432" i="2"/>
  <c r="CB448" i="2"/>
  <c r="CB464" i="2"/>
  <c r="CB480" i="2"/>
  <c r="CB116" i="2"/>
  <c r="CB180" i="2"/>
  <c r="CB235" i="2"/>
  <c r="CB267" i="2"/>
  <c r="CB299" i="2"/>
  <c r="CB327" i="2"/>
  <c r="CB343" i="2"/>
  <c r="CB359" i="2"/>
  <c r="CB375" i="2"/>
  <c r="CB391" i="2"/>
  <c r="CB407" i="2"/>
  <c r="CB423" i="2"/>
  <c r="CB439" i="2"/>
  <c r="CB455" i="2"/>
  <c r="CB471" i="2"/>
  <c r="CB484" i="2"/>
  <c r="CB492" i="2"/>
  <c r="CB500" i="2"/>
  <c r="CB508" i="2"/>
  <c r="CB516" i="2"/>
  <c r="CB524" i="2"/>
  <c r="CB532" i="2"/>
  <c r="CB540" i="2"/>
  <c r="CB548" i="2"/>
  <c r="CB556" i="2"/>
  <c r="CB564" i="2"/>
  <c r="CB572" i="2"/>
  <c r="CB580" i="2"/>
  <c r="CB588" i="2"/>
  <c r="CB596" i="2"/>
  <c r="CB604" i="2"/>
  <c r="CB80" i="2"/>
  <c r="CB112" i="2"/>
  <c r="CB144" i="2"/>
  <c r="CB176" i="2"/>
  <c r="CB208" i="2"/>
  <c r="CB233" i="2"/>
  <c r="CB249" i="2"/>
  <c r="CB265" i="2"/>
  <c r="CB281" i="2"/>
  <c r="CB297" i="2"/>
  <c r="CB313" i="2"/>
  <c r="CB329" i="2"/>
  <c r="CB345" i="2"/>
  <c r="CB361" i="2"/>
  <c r="CB377" i="2"/>
  <c r="CB393" i="2"/>
  <c r="CB409" i="2"/>
  <c r="CB425" i="2"/>
  <c r="CB441" i="2"/>
  <c r="CB457" i="2"/>
  <c r="CB473" i="2"/>
  <c r="CB485" i="2"/>
  <c r="CB493" i="2"/>
  <c r="CB501" i="2"/>
  <c r="CB509" i="2"/>
  <c r="CB517" i="2"/>
  <c r="CB525" i="2"/>
  <c r="CB533" i="2"/>
  <c r="CB541" i="2"/>
  <c r="CB549" i="2"/>
  <c r="CB557" i="2"/>
  <c r="CB565" i="2"/>
  <c r="CB573" i="2"/>
  <c r="CB581" i="2"/>
  <c r="CB589" i="2"/>
  <c r="CB597" i="2"/>
  <c r="CB605" i="2"/>
  <c r="AP58" i="2"/>
  <c r="AP66" i="2"/>
  <c r="AP74" i="2"/>
  <c r="AP82" i="2"/>
  <c r="AP90" i="2"/>
  <c r="AP98" i="2"/>
  <c r="AP106" i="2"/>
  <c r="AP114" i="2"/>
  <c r="AP122" i="2"/>
  <c r="AP130" i="2"/>
  <c r="AP138" i="2"/>
  <c r="AP146" i="2"/>
  <c r="AP154" i="2"/>
  <c r="AP162" i="2"/>
  <c r="AP170" i="2"/>
  <c r="AP178" i="2"/>
  <c r="AP186" i="2"/>
  <c r="AP194" i="2"/>
  <c r="AP202" i="2"/>
  <c r="AP210" i="2"/>
  <c r="AP59" i="2"/>
  <c r="AP67" i="2"/>
  <c r="AP75" i="2"/>
  <c r="AP83" i="2"/>
  <c r="AP91" i="2"/>
  <c r="AP99" i="2"/>
  <c r="AP107" i="2"/>
  <c r="AP115" i="2"/>
  <c r="AP123" i="2"/>
  <c r="AP131" i="2"/>
  <c r="AP139" i="2"/>
  <c r="AP147" i="2"/>
  <c r="AP155" i="2"/>
  <c r="AP163" i="2"/>
  <c r="AP171" i="2"/>
  <c r="AP179" i="2"/>
  <c r="AP187" i="2"/>
  <c r="AP195" i="2"/>
  <c r="AP203" i="2"/>
  <c r="AP211" i="2"/>
  <c r="AP219" i="2"/>
  <c r="AP220" i="2"/>
  <c r="AP230" i="2"/>
  <c r="AP238" i="2"/>
  <c r="AP246" i="2"/>
  <c r="AP254" i="2"/>
  <c r="AP262" i="2"/>
  <c r="AP270" i="2"/>
  <c r="AP278" i="2"/>
  <c r="AP286" i="2"/>
  <c r="AP294" i="2"/>
  <c r="AP302" i="2"/>
  <c r="AP310" i="2"/>
  <c r="AP318" i="2"/>
  <c r="AP326" i="2"/>
  <c r="AP334" i="2"/>
  <c r="AP342" i="2"/>
  <c r="AP350" i="2"/>
  <c r="AP358" i="2"/>
  <c r="AP366" i="2"/>
  <c r="AP374" i="2"/>
  <c r="AP382" i="2"/>
  <c r="AP390" i="2"/>
  <c r="AP398" i="2"/>
  <c r="AP406" i="2"/>
  <c r="AP414" i="2"/>
  <c r="AP422" i="2"/>
  <c r="AP430" i="2"/>
  <c r="AP438" i="2"/>
  <c r="AP446" i="2"/>
  <c r="AP454" i="2"/>
  <c r="AP462" i="2"/>
  <c r="AP470" i="2"/>
  <c r="AP478" i="2"/>
  <c r="AP486" i="2"/>
  <c r="AP494" i="2"/>
  <c r="AP502" i="2"/>
  <c r="AP510" i="2"/>
  <c r="AP518" i="2"/>
  <c r="AP526" i="2"/>
  <c r="AP534" i="2"/>
  <c r="AP542" i="2"/>
  <c r="AP550" i="2"/>
  <c r="AP558" i="2"/>
  <c r="AP231" i="2"/>
  <c r="AP247" i="2"/>
  <c r="AP263" i="2"/>
  <c r="AP279" i="2"/>
  <c r="AP295" i="2"/>
  <c r="AP311" i="2"/>
  <c r="AP327" i="2"/>
  <c r="AP343" i="2"/>
  <c r="AP359" i="2"/>
  <c r="AP375" i="2"/>
  <c r="AP391" i="2"/>
  <c r="AP407" i="2"/>
  <c r="AP423" i="2"/>
  <c r="AP439" i="2"/>
  <c r="AP455" i="2"/>
  <c r="AP471" i="2"/>
  <c r="AP487" i="2"/>
  <c r="AP503" i="2"/>
  <c r="AP519" i="2"/>
  <c r="AP535" i="2"/>
  <c r="AP551" i="2"/>
  <c r="AP237" i="2"/>
  <c r="AP269" i="2"/>
  <c r="AP301" i="2"/>
  <c r="AP333" i="2"/>
  <c r="AP365" i="2"/>
  <c r="AP397" i="2"/>
  <c r="AP429" i="2"/>
  <c r="AP461" i="2"/>
  <c r="AP493" i="2"/>
  <c r="AP525" i="2"/>
  <c r="AP557" i="2"/>
  <c r="AP566" i="2"/>
  <c r="AP574" i="2"/>
  <c r="AP582" i="2"/>
  <c r="AP590" i="2"/>
  <c r="AP598" i="2"/>
  <c r="AP225" i="2"/>
  <c r="AP257" i="2"/>
  <c r="AP289" i="2"/>
  <c r="AP321" i="2"/>
  <c r="AP353" i="2"/>
  <c r="AP385" i="2"/>
  <c r="AP417" i="2"/>
  <c r="AP449" i="2"/>
  <c r="AP481" i="2"/>
  <c r="AP513" i="2"/>
  <c r="AP545" i="2"/>
  <c r="AP563" i="2"/>
  <c r="AP571" i="2"/>
  <c r="AP579" i="2"/>
  <c r="AP587" i="2"/>
  <c r="AP595" i="2"/>
  <c r="AP603" i="2"/>
  <c r="M10" i="3"/>
  <c r="M91" i="3"/>
  <c r="M88" i="3"/>
  <c r="M92" i="3"/>
  <c r="M97" i="3"/>
  <c r="M79" i="3"/>
  <c r="M76" i="3"/>
  <c r="M71" i="3"/>
  <c r="M19" i="3"/>
  <c r="M15" i="3"/>
  <c r="M24" i="3"/>
  <c r="M17" i="3"/>
  <c r="D56" i="2"/>
  <c r="D83" i="2"/>
  <c r="D115" i="2"/>
  <c r="D147" i="2"/>
  <c r="D179" i="2"/>
  <c r="D211" i="2"/>
  <c r="D74" i="2"/>
  <c r="D106" i="2"/>
  <c r="D138" i="2"/>
  <c r="D170" i="2"/>
  <c r="D202" i="2"/>
  <c r="D237" i="2"/>
  <c r="D269" i="2"/>
  <c r="D301" i="2"/>
  <c r="D333" i="2"/>
  <c r="D365" i="2"/>
  <c r="D77" i="2"/>
  <c r="D109" i="2"/>
  <c r="D141" i="2"/>
  <c r="D173" i="2"/>
  <c r="D205" i="2"/>
  <c r="D68" i="2"/>
  <c r="D100" i="2"/>
  <c r="D132" i="2"/>
  <c r="D164" i="2"/>
  <c r="D196" i="2"/>
  <c r="D231" i="2"/>
  <c r="D263" i="2"/>
  <c r="D295" i="2"/>
  <c r="D327" i="2"/>
  <c r="D359" i="2"/>
  <c r="D391" i="2"/>
  <c r="D252" i="2"/>
  <c r="D284" i="2"/>
  <c r="D316" i="2"/>
  <c r="D348" i="2"/>
  <c r="D380" i="2"/>
  <c r="D234" i="2"/>
  <c r="D298" i="2"/>
  <c r="D362" i="2"/>
  <c r="D412" i="2"/>
  <c r="D444" i="2"/>
  <c r="D476" i="2"/>
  <c r="D508" i="2"/>
  <c r="D564" i="2"/>
  <c r="D435" i="2"/>
  <c r="D511" i="2"/>
  <c r="D591" i="2"/>
  <c r="D254" i="2"/>
  <c r="D318" i="2"/>
  <c r="D382" i="2"/>
  <c r="D422" i="2"/>
  <c r="D454" i="2"/>
  <c r="D486" i="2"/>
  <c r="D518" i="2"/>
  <c r="D550" i="2"/>
  <c r="D582" i="2"/>
  <c r="D409" i="2"/>
  <c r="D441" i="2"/>
  <c r="D473" i="2"/>
  <c r="D505" i="2"/>
  <c r="D537" i="2"/>
  <c r="D569" i="2"/>
  <c r="D601" i="2"/>
  <c r="D560" i="2"/>
  <c r="D399" i="2"/>
  <c r="D455" i="2"/>
  <c r="D507" i="2"/>
  <c r="D563" i="2"/>
  <c r="D59" i="2"/>
  <c r="D91" i="2"/>
  <c r="D123" i="2"/>
  <c r="D155" i="2"/>
  <c r="D187" i="2"/>
  <c r="D219" i="2"/>
  <c r="D82" i="2"/>
  <c r="D114" i="2"/>
  <c r="D146" i="2"/>
  <c r="D178" i="2"/>
  <c r="D210" i="2"/>
  <c r="D245" i="2"/>
  <c r="D277" i="2"/>
  <c r="D309" i="2"/>
  <c r="D341" i="2"/>
  <c r="D373" i="2"/>
  <c r="D85" i="2"/>
  <c r="D117" i="2"/>
  <c r="D149" i="2"/>
  <c r="D181" i="2"/>
  <c r="D213" i="2"/>
  <c r="D76" i="2"/>
  <c r="D108" i="2"/>
  <c r="D140" i="2"/>
  <c r="D172" i="2"/>
  <c r="D204" i="2"/>
  <c r="D239" i="2"/>
  <c r="D271" i="2"/>
  <c r="D303" i="2"/>
  <c r="D335" i="2"/>
  <c r="D367" i="2"/>
  <c r="D228" i="2"/>
  <c r="D260" i="2"/>
  <c r="D292" i="2"/>
  <c r="D324" i="2"/>
  <c r="D356" i="2"/>
  <c r="D388" i="2"/>
  <c r="D250" i="2"/>
  <c r="D314" i="2"/>
  <c r="D378" i="2"/>
  <c r="D420" i="2"/>
  <c r="D452" i="2"/>
  <c r="D484" i="2"/>
  <c r="D588" i="2"/>
  <c r="D535" i="2"/>
  <c r="D270" i="2"/>
  <c r="D398" i="2"/>
  <c r="D462" i="2"/>
  <c r="D526" i="2"/>
  <c r="D590" i="2"/>
  <c r="D449" i="2"/>
  <c r="D513" i="2"/>
  <c r="D577" i="2"/>
  <c r="D572" i="2"/>
  <c r="D467" i="2"/>
  <c r="D575" i="2"/>
  <c r="D119" i="2"/>
  <c r="D183" i="2"/>
  <c r="D78" i="2"/>
  <c r="D142" i="2"/>
  <c r="D206" i="2"/>
  <c r="D273" i="2"/>
  <c r="D337" i="2"/>
  <c r="D73" i="2"/>
  <c r="D137" i="2"/>
  <c r="D201" i="2"/>
  <c r="D96" i="2"/>
  <c r="D160" i="2"/>
  <c r="D227" i="2"/>
  <c r="D291" i="2"/>
  <c r="D355" i="2"/>
  <c r="D248" i="2"/>
  <c r="D312" i="2"/>
  <c r="D376" i="2"/>
  <c r="D290" i="2"/>
  <c r="D408" i="2"/>
  <c r="D472" i="2"/>
  <c r="D556" i="2"/>
  <c r="D503" i="2"/>
  <c r="D246" i="2"/>
  <c r="D374" i="2"/>
  <c r="D450" i="2"/>
  <c r="D514" i="2"/>
  <c r="D578" i="2"/>
  <c r="D429" i="2"/>
  <c r="D493" i="2"/>
  <c r="D557" i="2"/>
  <c r="D540" i="2"/>
  <c r="D431" i="2"/>
  <c r="D539" i="2"/>
  <c r="D79" i="2"/>
  <c r="D143" i="2"/>
  <c r="D207" i="2"/>
  <c r="D102" i="2"/>
  <c r="D166" i="2"/>
  <c r="D233" i="2"/>
  <c r="D297" i="2"/>
  <c r="D361" i="2"/>
  <c r="D97" i="2"/>
  <c r="D161" i="2"/>
  <c r="D225" i="2"/>
  <c r="D120" i="2"/>
  <c r="D184" i="2"/>
  <c r="D251" i="2"/>
  <c r="D315" i="2"/>
  <c r="D379" i="2"/>
  <c r="D272" i="2"/>
  <c r="D336" i="2"/>
  <c r="D381" i="2"/>
  <c r="D338" i="2"/>
  <c r="D432" i="2"/>
  <c r="D496" i="2"/>
  <c r="D403" i="2"/>
  <c r="D559" i="2"/>
  <c r="D294" i="2"/>
  <c r="D410" i="2"/>
  <c r="D474" i="2"/>
  <c r="D538" i="2"/>
  <c r="D602" i="2"/>
  <c r="D453" i="2"/>
  <c r="D517" i="2"/>
  <c r="D581" i="2"/>
  <c r="D580" i="2"/>
  <c r="D471" i="2"/>
  <c r="D583" i="2"/>
  <c r="D544" i="2"/>
  <c r="D491" i="2"/>
  <c r="D238" i="2"/>
  <c r="D366" i="2"/>
  <c r="D446" i="2"/>
  <c r="D510" i="2"/>
  <c r="D574" i="2"/>
  <c r="D433" i="2"/>
  <c r="D497" i="2"/>
  <c r="D561" i="2"/>
  <c r="D548" i="2"/>
  <c r="D439" i="2"/>
  <c r="D547" i="2"/>
  <c r="D71" i="2"/>
  <c r="D135" i="2"/>
  <c r="D199" i="2"/>
  <c r="D94" i="2"/>
  <c r="D158" i="2"/>
  <c r="D224" i="2"/>
  <c r="D289" i="2"/>
  <c r="D353" i="2"/>
  <c r="D89" i="2"/>
  <c r="D153" i="2"/>
  <c r="D217" i="2"/>
  <c r="D112" i="2"/>
  <c r="D176" i="2"/>
  <c r="D243" i="2"/>
  <c r="D307" i="2"/>
  <c r="D371" i="2"/>
  <c r="D264" i="2"/>
  <c r="D328" i="2"/>
  <c r="D392" i="2"/>
  <c r="D322" i="2"/>
  <c r="D424" i="2"/>
  <c r="D488" i="2"/>
  <c r="D600" i="2"/>
  <c r="D543" i="2"/>
  <c r="D278" i="2"/>
  <c r="D402" i="2"/>
  <c r="D466" i="2"/>
  <c r="D530" i="2"/>
  <c r="D594" i="2"/>
  <c r="D445" i="2"/>
  <c r="D509" i="2"/>
  <c r="D573" i="2"/>
  <c r="D568" i="2"/>
  <c r="D459" i="2"/>
  <c r="D567" i="2"/>
  <c r="D95" i="2"/>
  <c r="D159" i="2"/>
  <c r="D223" i="2"/>
  <c r="D118" i="2"/>
  <c r="D182" i="2"/>
  <c r="D249" i="2"/>
  <c r="D313" i="2"/>
  <c r="D377" i="2"/>
  <c r="D113" i="2"/>
  <c r="D177" i="2"/>
  <c r="D72" i="2"/>
  <c r="D136" i="2"/>
  <c r="D200" i="2"/>
  <c r="D267" i="2"/>
  <c r="D331" i="2"/>
  <c r="D222" i="2"/>
  <c r="D288" i="2"/>
  <c r="D352" i="2"/>
  <c r="D242" i="2"/>
  <c r="D370" i="2"/>
  <c r="D448" i="2"/>
  <c r="D516" i="2"/>
  <c r="D443" i="2"/>
  <c r="D599" i="2"/>
  <c r="D326" i="2"/>
  <c r="D426" i="2"/>
  <c r="D490" i="2"/>
  <c r="D554" i="2"/>
  <c r="D405" i="2"/>
  <c r="D469" i="2"/>
  <c r="D533" i="2"/>
  <c r="D597" i="2"/>
  <c r="D604" i="2"/>
  <c r="D499" i="2"/>
  <c r="W57" i="2"/>
  <c r="W61" i="2"/>
  <c r="W65" i="2"/>
  <c r="W69" i="2"/>
  <c r="W73" i="2"/>
  <c r="W77" i="2"/>
  <c r="W81" i="2"/>
  <c r="W85" i="2"/>
  <c r="W89" i="2"/>
  <c r="W93" i="2"/>
  <c r="W97" i="2"/>
  <c r="W101" i="2"/>
  <c r="W105" i="2"/>
  <c r="W109" i="2"/>
  <c r="W113" i="2"/>
  <c r="W117" i="2"/>
  <c r="W121" i="2"/>
  <c r="W125" i="2"/>
  <c r="W129" i="2"/>
  <c r="W133" i="2"/>
  <c r="W137" i="2"/>
  <c r="W141" i="2"/>
  <c r="W145" i="2"/>
  <c r="W149" i="2"/>
  <c r="W153" i="2"/>
  <c r="W157" i="2"/>
  <c r="W161" i="2"/>
  <c r="W165" i="2"/>
  <c r="W169" i="2"/>
  <c r="W173" i="2"/>
  <c r="W177" i="2"/>
  <c r="W181" i="2"/>
  <c r="W185" i="2"/>
  <c r="W189" i="2"/>
  <c r="W193" i="2"/>
  <c r="W197" i="2"/>
  <c r="W201" i="2"/>
  <c r="W205" i="2"/>
  <c r="W209" i="2"/>
  <c r="W213" i="2"/>
  <c r="W217" i="2"/>
  <c r="W221" i="2"/>
  <c r="W225" i="2"/>
  <c r="W229" i="2"/>
  <c r="W233" i="2"/>
  <c r="W237" i="2"/>
  <c r="W241" i="2"/>
  <c r="W245" i="2"/>
  <c r="W249" i="2"/>
  <c r="W253" i="2"/>
  <c r="W257" i="2"/>
  <c r="W261" i="2"/>
  <c r="W265" i="2"/>
  <c r="W269" i="2"/>
  <c r="W273" i="2"/>
  <c r="W277" i="2"/>
  <c r="W281" i="2"/>
  <c r="W285" i="2"/>
  <c r="W289" i="2"/>
  <c r="W293" i="2"/>
  <c r="W297" i="2"/>
  <c r="W301" i="2"/>
  <c r="W305" i="2"/>
  <c r="W309" i="2"/>
  <c r="W313" i="2"/>
  <c r="W317" i="2"/>
  <c r="W321" i="2"/>
  <c r="W325" i="2"/>
  <c r="W329" i="2"/>
  <c r="W333" i="2"/>
  <c r="W337" i="2"/>
  <c r="W341" i="2"/>
  <c r="W345" i="2"/>
  <c r="W349" i="2"/>
  <c r="W353" i="2"/>
  <c r="W357" i="2"/>
  <c r="W361" i="2"/>
  <c r="W365" i="2"/>
  <c r="W369" i="2"/>
  <c r="W373" i="2"/>
  <c r="W377" i="2"/>
  <c r="W381" i="2"/>
  <c r="W385" i="2"/>
  <c r="W389" i="2"/>
  <c r="W393" i="2"/>
  <c r="W397" i="2"/>
  <c r="W401" i="2"/>
  <c r="W405" i="2"/>
  <c r="W409" i="2"/>
  <c r="W413" i="2"/>
  <c r="W417" i="2"/>
  <c r="W421" i="2"/>
  <c r="W425" i="2"/>
  <c r="W429" i="2"/>
  <c r="W433" i="2"/>
  <c r="W60" i="2"/>
  <c r="W68" i="2"/>
  <c r="W76" i="2"/>
  <c r="W84" i="2"/>
  <c r="W92" i="2"/>
  <c r="W100" i="2"/>
  <c r="W108" i="2"/>
  <c r="W116" i="2"/>
  <c r="W124" i="2"/>
  <c r="W132" i="2"/>
  <c r="W140" i="2"/>
  <c r="W148" i="2"/>
  <c r="W156" i="2"/>
  <c r="W164" i="2"/>
  <c r="W172" i="2"/>
  <c r="W180" i="2"/>
  <c r="W188" i="2"/>
  <c r="W196" i="2"/>
  <c r="W204" i="2"/>
  <c r="W212" i="2"/>
  <c r="W220" i="2"/>
  <c r="W228" i="2"/>
  <c r="W236" i="2"/>
  <c r="W244" i="2"/>
  <c r="W252" i="2"/>
  <c r="W260" i="2"/>
  <c r="W268" i="2"/>
  <c r="W276" i="2"/>
  <c r="W284" i="2"/>
  <c r="W292" i="2"/>
  <c r="W300" i="2"/>
  <c r="W308" i="2"/>
  <c r="W316" i="2"/>
  <c r="W324" i="2"/>
  <c r="W332" i="2"/>
  <c r="W340" i="2"/>
  <c r="W348" i="2"/>
  <c r="W356" i="2"/>
  <c r="W364" i="2"/>
  <c r="W372" i="2"/>
  <c r="W380" i="2"/>
  <c r="W388" i="2"/>
  <c r="W396" i="2"/>
  <c r="W404" i="2"/>
  <c r="W412" i="2"/>
  <c r="W420" i="2"/>
  <c r="W428" i="2"/>
  <c r="W436" i="2"/>
  <c r="W440" i="2"/>
  <c r="W444" i="2"/>
  <c r="W448" i="2"/>
  <c r="W452" i="2"/>
  <c r="W456" i="2"/>
  <c r="W460" i="2"/>
  <c r="W464" i="2"/>
  <c r="W468" i="2"/>
  <c r="W472" i="2"/>
  <c r="W476" i="2"/>
  <c r="W480" i="2"/>
  <c r="W484" i="2"/>
  <c r="W488" i="2"/>
  <c r="W492" i="2"/>
  <c r="W496" i="2"/>
  <c r="W500" i="2"/>
  <c r="W504" i="2"/>
  <c r="W508" i="2"/>
  <c r="W512" i="2"/>
  <c r="W516" i="2"/>
  <c r="W520" i="2"/>
  <c r="W524" i="2"/>
  <c r="W528" i="2"/>
  <c r="W532" i="2"/>
  <c r="W536" i="2"/>
  <c r="W540" i="2"/>
  <c r="W544" i="2"/>
  <c r="W548" i="2"/>
  <c r="W552" i="2"/>
  <c r="W556" i="2"/>
  <c r="W560" i="2"/>
  <c r="W564" i="2"/>
  <c r="W568" i="2"/>
  <c r="W572" i="2"/>
  <c r="W576" i="2"/>
  <c r="W580" i="2"/>
  <c r="W584" i="2"/>
  <c r="W588" i="2"/>
  <c r="W592" i="2"/>
  <c r="W596" i="2"/>
  <c r="W600" i="2"/>
  <c r="W604" i="2"/>
  <c r="W58" i="2"/>
  <c r="W66" i="2"/>
  <c r="W74" i="2"/>
  <c r="W82" i="2"/>
  <c r="W90" i="2"/>
  <c r="W98" i="2"/>
  <c r="W106" i="2"/>
  <c r="W114" i="2"/>
  <c r="W122" i="2"/>
  <c r="W130" i="2"/>
  <c r="W138" i="2"/>
  <c r="W146" i="2"/>
  <c r="W154" i="2"/>
  <c r="W162" i="2"/>
  <c r="W170" i="2"/>
  <c r="W178" i="2"/>
  <c r="W186" i="2"/>
  <c r="W194" i="2"/>
  <c r="W202" i="2"/>
  <c r="W210" i="2"/>
  <c r="W218" i="2"/>
  <c r="W226" i="2"/>
  <c r="W234" i="2"/>
  <c r="W242" i="2"/>
  <c r="W250" i="2"/>
  <c r="W258" i="2"/>
  <c r="W266" i="2"/>
  <c r="W274" i="2"/>
  <c r="W282" i="2"/>
  <c r="W290" i="2"/>
  <c r="W298" i="2"/>
  <c r="W306" i="2"/>
  <c r="W314" i="2"/>
  <c r="W322" i="2"/>
  <c r="W330" i="2"/>
  <c r="W338" i="2"/>
  <c r="W346" i="2"/>
  <c r="W362" i="2"/>
  <c r="W378" i="2"/>
  <c r="W394" i="2"/>
  <c r="W410" i="2"/>
  <c r="W426" i="2"/>
  <c r="W439" i="2"/>
  <c r="W447" i="2"/>
  <c r="W455" i="2"/>
  <c r="W463" i="2"/>
  <c r="W471" i="2"/>
  <c r="W479" i="2"/>
  <c r="W487" i="2"/>
  <c r="W495" i="2"/>
  <c r="W503" i="2"/>
  <c r="W511" i="2"/>
  <c r="W519" i="2"/>
  <c r="W527" i="2"/>
  <c r="W535" i="2"/>
  <c r="W543" i="2"/>
  <c r="W551" i="2"/>
  <c r="W559" i="2"/>
  <c r="W567" i="2"/>
  <c r="W575" i="2"/>
  <c r="W583" i="2"/>
  <c r="W591" i="2"/>
  <c r="W599" i="2"/>
  <c r="W350" i="2"/>
  <c r="W366" i="2"/>
  <c r="W382" i="2"/>
  <c r="W398" i="2"/>
  <c r="W414" i="2"/>
  <c r="W430" i="2"/>
  <c r="W441" i="2"/>
  <c r="W449" i="2"/>
  <c r="W457" i="2"/>
  <c r="W465" i="2"/>
  <c r="W473" i="2"/>
  <c r="W481" i="2"/>
  <c r="W489" i="2"/>
  <c r="W497" i="2"/>
  <c r="W505" i="2"/>
  <c r="W513" i="2"/>
  <c r="W521" i="2"/>
  <c r="W529" i="2"/>
  <c r="W537" i="2"/>
  <c r="W545" i="2"/>
  <c r="W553" i="2"/>
  <c r="W561" i="2"/>
  <c r="W569" i="2"/>
  <c r="W577" i="2"/>
  <c r="W585" i="2"/>
  <c r="W593" i="2"/>
  <c r="W601" i="2"/>
  <c r="D67" i="2"/>
  <c r="D99" i="2"/>
  <c r="D131" i="2"/>
  <c r="D163" i="2"/>
  <c r="D195" i="2"/>
  <c r="D58" i="2"/>
  <c r="D90" i="2"/>
  <c r="D122" i="2"/>
  <c r="D154" i="2"/>
  <c r="D186" i="2"/>
  <c r="D218" i="2"/>
  <c r="D253" i="2"/>
  <c r="D285" i="2"/>
  <c r="D317" i="2"/>
  <c r="D349" i="2"/>
  <c r="D61" i="2"/>
  <c r="D93" i="2"/>
  <c r="D125" i="2"/>
  <c r="D157" i="2"/>
  <c r="D189" i="2"/>
  <c r="D221" i="2"/>
  <c r="D84" i="2"/>
  <c r="D116" i="2"/>
  <c r="D148" i="2"/>
  <c r="D180" i="2"/>
  <c r="D212" i="2"/>
  <c r="D247" i="2"/>
  <c r="D279" i="2"/>
  <c r="D311" i="2"/>
  <c r="D343" i="2"/>
  <c r="D375" i="2"/>
  <c r="D236" i="2"/>
  <c r="D268" i="2"/>
  <c r="D300" i="2"/>
  <c r="D332" i="2"/>
  <c r="D364" i="2"/>
  <c r="D396" i="2"/>
  <c r="D266" i="2"/>
  <c r="D330" i="2"/>
  <c r="D394" i="2"/>
  <c r="D428" i="2"/>
  <c r="D460" i="2"/>
  <c r="D492" i="2"/>
  <c r="D528" i="2"/>
  <c r="D395" i="2"/>
  <c r="D475" i="2"/>
  <c r="D551" i="2"/>
  <c r="D393" i="2"/>
  <c r="D286" i="2"/>
  <c r="D350" i="2"/>
  <c r="D406" i="2"/>
  <c r="D438" i="2"/>
  <c r="D470" i="2"/>
  <c r="D502" i="2"/>
  <c r="D534" i="2"/>
  <c r="D566" i="2"/>
  <c r="D598" i="2"/>
  <c r="D425" i="2"/>
  <c r="D457" i="2"/>
  <c r="D489" i="2"/>
  <c r="D521" i="2"/>
  <c r="D553" i="2"/>
  <c r="D585" i="2"/>
  <c r="D532" i="2"/>
  <c r="D584" i="2"/>
  <c r="D427" i="2"/>
  <c r="D479" i="2"/>
  <c r="D531" i="2"/>
  <c r="D587" i="2"/>
  <c r="D75" i="2"/>
  <c r="D107" i="2"/>
  <c r="D139" i="2"/>
  <c r="D171" i="2"/>
  <c r="D203" i="2"/>
  <c r="D66" i="2"/>
  <c r="D98" i="2"/>
  <c r="D130" i="2"/>
  <c r="D162" i="2"/>
  <c r="D194" i="2"/>
  <c r="D229" i="2"/>
  <c r="D261" i="2"/>
  <c r="D293" i="2"/>
  <c r="D325" i="2"/>
  <c r="D357" i="2"/>
  <c r="D69" i="2"/>
  <c r="D101" i="2"/>
  <c r="D133" i="2"/>
  <c r="D165" i="2"/>
  <c r="D197" i="2"/>
  <c r="D60" i="2"/>
  <c r="D92" i="2"/>
  <c r="D124" i="2"/>
  <c r="D156" i="2"/>
  <c r="D188" i="2"/>
  <c r="D220" i="2"/>
  <c r="D255" i="2"/>
  <c r="D287" i="2"/>
  <c r="D319" i="2"/>
  <c r="D351" i="2"/>
  <c r="D383" i="2"/>
  <c r="D244" i="2"/>
  <c r="D276" i="2"/>
  <c r="D308" i="2"/>
  <c r="D340" i="2"/>
  <c r="D372" i="2"/>
  <c r="D389" i="2"/>
  <c r="D282" i="2"/>
  <c r="D346" i="2"/>
  <c r="D404" i="2"/>
  <c r="D436" i="2"/>
  <c r="D468" i="2"/>
  <c r="D520" i="2"/>
  <c r="D451" i="2"/>
  <c r="G19" i="2" a="1"/>
  <c r="D334" i="2"/>
  <c r="D430" i="2"/>
  <c r="D494" i="2"/>
  <c r="D558" i="2"/>
  <c r="D417" i="2"/>
  <c r="D481" i="2"/>
  <c r="D545" i="2"/>
  <c r="K25" i="2"/>
  <c r="D411" i="2"/>
  <c r="D519" i="2"/>
  <c r="D87" i="2"/>
  <c r="D151" i="2"/>
  <c r="D215" i="2"/>
  <c r="D110" i="2"/>
  <c r="D174" i="2"/>
  <c r="D241" i="2"/>
  <c r="D305" i="2"/>
  <c r="D369" i="2"/>
  <c r="D105" i="2"/>
  <c r="D169" i="2"/>
  <c r="D64" i="2"/>
  <c r="D128" i="2"/>
  <c r="D192" i="2"/>
  <c r="D259" i="2"/>
  <c r="D323" i="2"/>
  <c r="D387" i="2"/>
  <c r="D280" i="2"/>
  <c r="D344" i="2"/>
  <c r="D226" i="2"/>
  <c r="D354" i="2"/>
  <c r="D440" i="2"/>
  <c r="D504" i="2"/>
  <c r="D423" i="2"/>
  <c r="D579" i="2"/>
  <c r="D310" i="2"/>
  <c r="D418" i="2"/>
  <c r="D482" i="2"/>
  <c r="D546" i="2"/>
  <c r="D397" i="2"/>
  <c r="D461" i="2"/>
  <c r="D525" i="2"/>
  <c r="D589" i="2"/>
  <c r="D592" i="2"/>
  <c r="D487" i="2"/>
  <c r="D595" i="2"/>
  <c r="D111" i="2"/>
  <c r="D175" i="2"/>
  <c r="D70" i="2"/>
  <c r="D134" i="2"/>
  <c r="D198" i="2"/>
  <c r="D265" i="2"/>
  <c r="D329" i="2"/>
  <c r="D65" i="2"/>
  <c r="D129" i="2"/>
  <c r="D193" i="2"/>
  <c r="D88" i="2"/>
  <c r="D152" i="2"/>
  <c r="D216" i="2"/>
  <c r="D283" i="2"/>
  <c r="D347" i="2"/>
  <c r="D240" i="2"/>
  <c r="D304" i="2"/>
  <c r="D368" i="2"/>
  <c r="D274" i="2"/>
  <c r="D400" i="2"/>
  <c r="D464" i="2"/>
  <c r="D536" i="2"/>
  <c r="D483" i="2"/>
  <c r="D230" i="2"/>
  <c r="D358" i="2"/>
  <c r="D442" i="2"/>
  <c r="D506" i="2"/>
  <c r="D570" i="2"/>
  <c r="D421" i="2"/>
  <c r="D485" i="2"/>
  <c r="D549" i="2"/>
  <c r="D512" i="2"/>
  <c r="D419" i="2"/>
  <c r="D527" i="2"/>
  <c r="D500" i="2"/>
  <c r="D415" i="2"/>
  <c r="D571" i="2"/>
  <c r="D302" i="2"/>
  <c r="D414" i="2"/>
  <c r="D478" i="2"/>
  <c r="D542" i="2"/>
  <c r="D401" i="2"/>
  <c r="D465" i="2"/>
  <c r="D529" i="2"/>
  <c r="D593" i="2"/>
  <c r="D596" i="2"/>
  <c r="D495" i="2"/>
  <c r="D603" i="2"/>
  <c r="D103" i="2"/>
  <c r="D167" i="2"/>
  <c r="D62" i="2"/>
  <c r="D126" i="2"/>
  <c r="D190" i="2"/>
  <c r="D257" i="2"/>
  <c r="D321" i="2"/>
  <c r="D57" i="2"/>
  <c r="D121" i="2"/>
  <c r="D185" i="2"/>
  <c r="D80" i="2"/>
  <c r="D144" i="2"/>
  <c r="D208" i="2"/>
  <c r="D275" i="2"/>
  <c r="D339" i="2"/>
  <c r="D232" i="2"/>
  <c r="D296" i="2"/>
  <c r="D360" i="2"/>
  <c r="D258" i="2"/>
  <c r="D386" i="2"/>
  <c r="D456" i="2"/>
  <c r="D524" i="2"/>
  <c r="D463" i="2"/>
  <c r="D385" i="2"/>
  <c r="D342" i="2"/>
  <c r="D434" i="2"/>
  <c r="D498" i="2"/>
  <c r="D562" i="2"/>
  <c r="D413" i="2"/>
  <c r="D477" i="2"/>
  <c r="D541" i="2"/>
  <c r="D605" i="2"/>
  <c r="D407" i="2"/>
  <c r="D515" i="2"/>
  <c r="D63" i="2"/>
  <c r="D127" i="2"/>
  <c r="D191" i="2"/>
  <c r="D86" i="2"/>
  <c r="D150" i="2"/>
  <c r="D214" i="2"/>
  <c r="D281" i="2"/>
  <c r="D345" i="2"/>
  <c r="D81" i="2"/>
  <c r="D145" i="2"/>
  <c r="D209" i="2"/>
  <c r="D104" i="2"/>
  <c r="D168" i="2"/>
  <c r="D235" i="2"/>
  <c r="D299" i="2"/>
  <c r="D363" i="2"/>
  <c r="D256" i="2"/>
  <c r="D320" i="2"/>
  <c r="D384" i="2"/>
  <c r="D306" i="2"/>
  <c r="D416" i="2"/>
  <c r="D480" i="2"/>
  <c r="D576" i="2"/>
  <c r="D523" i="2"/>
  <c r="D262" i="2"/>
  <c r="D390" i="2"/>
  <c r="D458" i="2"/>
  <c r="D522" i="2"/>
  <c r="D586" i="2"/>
  <c r="D437" i="2"/>
  <c r="D501" i="2"/>
  <c r="D565" i="2"/>
  <c r="D552" i="2"/>
  <c r="D447" i="2"/>
  <c r="D555" i="2"/>
  <c r="W59" i="2"/>
  <c r="W63" i="2"/>
  <c r="W67" i="2"/>
  <c r="W71" i="2"/>
  <c r="W75" i="2"/>
  <c r="W79" i="2"/>
  <c r="W83" i="2"/>
  <c r="W87" i="2"/>
  <c r="W91" i="2"/>
  <c r="W95" i="2"/>
  <c r="W99" i="2"/>
  <c r="W103" i="2"/>
  <c r="W107" i="2"/>
  <c r="W111" i="2"/>
  <c r="W115" i="2"/>
  <c r="W119" i="2"/>
  <c r="W123" i="2"/>
  <c r="W127" i="2"/>
  <c r="W131" i="2"/>
  <c r="W135" i="2"/>
  <c r="W139" i="2"/>
  <c r="W143" i="2"/>
  <c r="W147" i="2"/>
  <c r="W151" i="2"/>
  <c r="W155" i="2"/>
  <c r="W159" i="2"/>
  <c r="W163" i="2"/>
  <c r="W167" i="2"/>
  <c r="W171" i="2"/>
  <c r="W175" i="2"/>
  <c r="W179" i="2"/>
  <c r="W183" i="2"/>
  <c r="W187" i="2"/>
  <c r="W191" i="2"/>
  <c r="W195" i="2"/>
  <c r="W199" i="2"/>
  <c r="W203" i="2"/>
  <c r="W207" i="2"/>
  <c r="W211" i="2"/>
  <c r="W215" i="2"/>
  <c r="W219" i="2"/>
  <c r="W223" i="2"/>
  <c r="W227" i="2"/>
  <c r="W231" i="2"/>
  <c r="W235" i="2"/>
  <c r="W239" i="2"/>
  <c r="W243" i="2"/>
  <c r="W247" i="2"/>
  <c r="W251" i="2"/>
  <c r="W255" i="2"/>
  <c r="W259" i="2"/>
  <c r="W263" i="2"/>
  <c r="W267" i="2"/>
  <c r="W271" i="2"/>
  <c r="W275" i="2"/>
  <c r="W279" i="2"/>
  <c r="W283" i="2"/>
  <c r="W287" i="2"/>
  <c r="W291" i="2"/>
  <c r="W295" i="2"/>
  <c r="W299" i="2"/>
  <c r="W303" i="2"/>
  <c r="W307" i="2"/>
  <c r="W311" i="2"/>
  <c r="W315" i="2"/>
  <c r="W319" i="2"/>
  <c r="W323" i="2"/>
  <c r="W327" i="2"/>
  <c r="W331" i="2"/>
  <c r="W335" i="2"/>
  <c r="W339" i="2"/>
  <c r="W343" i="2"/>
  <c r="W347" i="2"/>
  <c r="W351" i="2"/>
  <c r="W355" i="2"/>
  <c r="W359" i="2"/>
  <c r="W363" i="2"/>
  <c r="W367" i="2"/>
  <c r="W371" i="2"/>
  <c r="W375" i="2"/>
  <c r="W379" i="2"/>
  <c r="W383" i="2"/>
  <c r="W387" i="2"/>
  <c r="W391" i="2"/>
  <c r="W395" i="2"/>
  <c r="W399" i="2"/>
  <c r="W403" i="2"/>
  <c r="W407" i="2"/>
  <c r="W411" i="2"/>
  <c r="W415" i="2"/>
  <c r="W419" i="2"/>
  <c r="W423" i="2"/>
  <c r="W427" i="2"/>
  <c r="W431" i="2"/>
  <c r="W435" i="2"/>
  <c r="W64" i="2"/>
  <c r="W72" i="2"/>
  <c r="W80" i="2"/>
  <c r="W88" i="2"/>
  <c r="W96" i="2"/>
  <c r="W104" i="2"/>
  <c r="W112" i="2"/>
  <c r="W120" i="2"/>
  <c r="W128" i="2"/>
  <c r="W136" i="2"/>
  <c r="W144" i="2"/>
  <c r="W152" i="2"/>
  <c r="W160" i="2"/>
  <c r="W168" i="2"/>
  <c r="W176" i="2"/>
  <c r="W184" i="2"/>
  <c r="W192" i="2"/>
  <c r="W200" i="2"/>
  <c r="W208" i="2"/>
  <c r="W216" i="2"/>
  <c r="W224" i="2"/>
  <c r="W232" i="2"/>
  <c r="W240" i="2"/>
  <c r="W248" i="2"/>
  <c r="W256" i="2"/>
  <c r="W264" i="2"/>
  <c r="W272" i="2"/>
  <c r="W280" i="2"/>
  <c r="W288" i="2"/>
  <c r="W296" i="2"/>
  <c r="W304" i="2"/>
  <c r="W312" i="2"/>
  <c r="W320" i="2"/>
  <c r="W328" i="2"/>
  <c r="W336" i="2"/>
  <c r="W344" i="2"/>
  <c r="W352" i="2"/>
  <c r="W360" i="2"/>
  <c r="W368" i="2"/>
  <c r="W376" i="2"/>
  <c r="W384" i="2"/>
  <c r="W392" i="2"/>
  <c r="W400" i="2"/>
  <c r="W408" i="2"/>
  <c r="W416" i="2"/>
  <c r="W424" i="2"/>
  <c r="W432" i="2"/>
  <c r="W438" i="2"/>
  <c r="W442" i="2"/>
  <c r="W446" i="2"/>
  <c r="W450" i="2"/>
  <c r="W454" i="2"/>
  <c r="W458" i="2"/>
  <c r="W462" i="2"/>
  <c r="W466" i="2"/>
  <c r="W470" i="2"/>
  <c r="W474" i="2"/>
  <c r="W478" i="2"/>
  <c r="W482" i="2"/>
  <c r="W486" i="2"/>
  <c r="W490" i="2"/>
  <c r="W494" i="2"/>
  <c r="W498" i="2"/>
  <c r="W502" i="2"/>
  <c r="W506" i="2"/>
  <c r="W510" i="2"/>
  <c r="W514" i="2"/>
  <c r="W518" i="2"/>
  <c r="W522" i="2"/>
  <c r="W526" i="2"/>
  <c r="W530" i="2"/>
  <c r="W534" i="2"/>
  <c r="W538" i="2"/>
  <c r="W542" i="2"/>
  <c r="W546" i="2"/>
  <c r="W550" i="2"/>
  <c r="W554" i="2"/>
  <c r="W558" i="2"/>
  <c r="W562" i="2"/>
  <c r="W566" i="2"/>
  <c r="W570" i="2"/>
  <c r="W574" i="2"/>
  <c r="W578" i="2"/>
  <c r="W582" i="2"/>
  <c r="W586" i="2"/>
  <c r="W590" i="2"/>
  <c r="W594" i="2"/>
  <c r="W598" i="2"/>
  <c r="W602" i="2"/>
  <c r="W56" i="2"/>
  <c r="W62" i="2"/>
  <c r="W70" i="2"/>
  <c r="W78" i="2"/>
  <c r="W86" i="2"/>
  <c r="W94" i="2"/>
  <c r="W102" i="2"/>
  <c r="W110" i="2"/>
  <c r="W118" i="2"/>
  <c r="W126" i="2"/>
  <c r="W134" i="2"/>
  <c r="W142" i="2"/>
  <c r="W150" i="2"/>
  <c r="W158" i="2"/>
  <c r="W166" i="2"/>
  <c r="W174" i="2"/>
  <c r="W182" i="2"/>
  <c r="W190" i="2"/>
  <c r="W198" i="2"/>
  <c r="W206" i="2"/>
  <c r="W214" i="2"/>
  <c r="W222" i="2"/>
  <c r="W230" i="2"/>
  <c r="W238" i="2"/>
  <c r="W246" i="2"/>
  <c r="W254" i="2"/>
  <c r="W262" i="2"/>
  <c r="W270" i="2"/>
  <c r="W278" i="2"/>
  <c r="W286" i="2"/>
  <c r="W294" i="2"/>
  <c r="W302" i="2"/>
  <c r="W310" i="2"/>
  <c r="W318" i="2"/>
  <c r="W326" i="2"/>
  <c r="W334" i="2"/>
  <c r="W342" i="2"/>
  <c r="W354" i="2"/>
  <c r="W370" i="2"/>
  <c r="W386" i="2"/>
  <c r="W402" i="2"/>
  <c r="W418" i="2"/>
  <c r="W434" i="2"/>
  <c r="W443" i="2"/>
  <c r="W451" i="2"/>
  <c r="W459" i="2"/>
  <c r="W467" i="2"/>
  <c r="W475" i="2"/>
  <c r="W483" i="2"/>
  <c r="W491" i="2"/>
  <c r="W499" i="2"/>
  <c r="W507" i="2"/>
  <c r="W515" i="2"/>
  <c r="W523" i="2"/>
  <c r="W531" i="2"/>
  <c r="W539" i="2"/>
  <c r="W547" i="2"/>
  <c r="W555" i="2"/>
  <c r="W563" i="2"/>
  <c r="W571" i="2"/>
  <c r="W579" i="2"/>
  <c r="W587" i="2"/>
  <c r="W595" i="2"/>
  <c r="W603" i="2"/>
  <c r="W358" i="2"/>
  <c r="W374" i="2"/>
  <c r="W390" i="2"/>
  <c r="W406" i="2"/>
  <c r="W422" i="2"/>
  <c r="W437" i="2"/>
  <c r="W445" i="2"/>
  <c r="W453" i="2"/>
  <c r="W461" i="2"/>
  <c r="W469" i="2"/>
  <c r="W477" i="2"/>
  <c r="W485" i="2"/>
  <c r="W493" i="2"/>
  <c r="W501" i="2"/>
  <c r="W509" i="2"/>
  <c r="W517" i="2"/>
  <c r="W525" i="2"/>
  <c r="W533" i="2"/>
  <c r="W541" i="2"/>
  <c r="W549" i="2"/>
  <c r="W557" i="2"/>
  <c r="W565" i="2"/>
  <c r="W573" i="2"/>
  <c r="W581" i="2"/>
  <c r="W589" i="2"/>
  <c r="W597" i="2"/>
  <c r="W605" i="2"/>
  <c r="AD25" i="2"/>
  <c r="AF180" i="2" s="1"/>
  <c r="AF564" i="2"/>
  <c r="AF99" i="2"/>
  <c r="M56" i="2"/>
  <c r="M406" i="2"/>
  <c r="M554" i="2"/>
  <c r="M436" i="2"/>
  <c r="M308" i="2"/>
  <c r="M180" i="2"/>
  <c r="M413" i="2"/>
  <c r="M285" i="2"/>
  <c r="M157" i="2"/>
  <c r="M548" i="2"/>
  <c r="M561" i="2"/>
  <c r="M450" i="2"/>
  <c r="M322" i="2"/>
  <c r="M194" i="2"/>
  <c r="M427" i="2"/>
  <c r="M299" i="2"/>
  <c r="M171" i="2"/>
  <c r="M106" i="2"/>
  <c r="M562" i="2"/>
  <c r="M464" i="2"/>
  <c r="M296" i="2"/>
  <c r="M128" i="2"/>
  <c r="M313" i="2"/>
  <c r="M145" i="2"/>
  <c r="M542" i="2"/>
  <c r="M478" i="2"/>
  <c r="M302" i="2"/>
  <c r="M134" i="2"/>
  <c r="M295" i="2"/>
  <c r="M87" i="2"/>
  <c r="M578" i="2"/>
  <c r="M440" i="2"/>
  <c r="M289" i="2"/>
  <c r="M462" i="2"/>
  <c r="M367" i="2"/>
  <c r="M94" i="2"/>
  <c r="M526" i="2"/>
  <c r="M499" i="2"/>
  <c r="M388" i="2"/>
  <c r="M260" i="2"/>
  <c r="M132" i="2"/>
  <c r="M365" i="2"/>
  <c r="M237" i="2"/>
  <c r="M109" i="2"/>
  <c r="M550" i="2"/>
  <c r="M513" i="2"/>
  <c r="M402" i="2"/>
  <c r="M274" i="2"/>
  <c r="M146" i="2"/>
  <c r="M379" i="2"/>
  <c r="M251" i="2"/>
  <c r="M123" i="2"/>
  <c r="M58" i="2"/>
  <c r="M519" i="2"/>
  <c r="M360" i="2"/>
  <c r="M184" i="2"/>
  <c r="M385" i="2"/>
  <c r="M209" i="2"/>
  <c r="M574" i="2"/>
  <c r="M533" i="2"/>
  <c r="M366" i="2"/>
  <c r="M198" i="2"/>
  <c r="M375" i="2"/>
  <c r="M167" i="2"/>
  <c r="M57" i="2"/>
  <c r="M233" i="2"/>
  <c r="M586" i="2"/>
  <c r="M468" i="2"/>
  <c r="M340" i="2"/>
  <c r="M212" i="2"/>
  <c r="M445" i="2"/>
  <c r="M317" i="2"/>
  <c r="M189" i="2"/>
  <c r="M68" i="2"/>
  <c r="M593" i="2"/>
  <c r="M482" i="2"/>
  <c r="M354" i="2"/>
  <c r="M226" i="2"/>
  <c r="M459" i="2"/>
  <c r="M331" i="2"/>
  <c r="M203" i="2"/>
  <c r="M75" i="2"/>
  <c r="M84" i="2"/>
  <c r="M495" i="2"/>
  <c r="M336" i="2"/>
  <c r="M168" i="2"/>
  <c r="M361" i="2"/>
  <c r="M185" i="2"/>
  <c r="M520" i="2"/>
  <c r="M509" i="2"/>
  <c r="M350" i="2"/>
  <c r="M174" i="2"/>
  <c r="M351" i="2"/>
  <c r="M143" i="2"/>
  <c r="M76" i="2"/>
  <c r="M543" i="2"/>
  <c r="M409" i="2"/>
  <c r="M557" i="2"/>
  <c r="M463" i="2"/>
  <c r="M119" i="2"/>
  <c r="M582" i="2"/>
  <c r="M531" i="2"/>
  <c r="M420" i="2"/>
  <c r="M292" i="2"/>
  <c r="M164" i="2"/>
  <c r="M397" i="2"/>
  <c r="M269" i="2"/>
  <c r="M141" i="2"/>
  <c r="M498" i="2"/>
  <c r="M545" i="2"/>
  <c r="M434" i="2"/>
  <c r="M306" i="2"/>
  <c r="M178" i="2"/>
  <c r="M411" i="2"/>
  <c r="M283" i="2"/>
  <c r="M155" i="2"/>
  <c r="M90" i="2"/>
  <c r="M559" i="2"/>
  <c r="M400" i="2"/>
  <c r="M232" i="2"/>
  <c r="M425" i="2"/>
  <c r="M249" i="2"/>
  <c r="M112" i="2"/>
  <c r="M573" i="2"/>
  <c r="M414" i="2"/>
  <c r="M230" i="2"/>
  <c r="M423" i="2"/>
  <c r="M223" i="2"/>
  <c r="M78" i="2"/>
  <c r="M504" i="2"/>
  <c r="M516" i="2"/>
  <c r="M79" i="2"/>
  <c r="M501" i="2"/>
  <c r="M487" i="2"/>
  <c r="M298" i="2"/>
  <c r="M183" i="2"/>
  <c r="M133" i="2"/>
  <c r="M556" i="2"/>
  <c r="M403" i="2"/>
  <c r="M127" i="2"/>
  <c r="M398" i="2"/>
  <c r="M417" i="2"/>
  <c r="M82" i="2"/>
  <c r="M594" i="2"/>
  <c r="M62" i="2"/>
  <c r="M207" i="2"/>
  <c r="M190" i="2"/>
  <c r="M517" i="2"/>
  <c r="M201" i="2"/>
  <c r="M176" i="2"/>
  <c r="M503" i="2"/>
  <c r="M211" i="2"/>
  <c r="M362" i="2"/>
  <c r="M197" i="2"/>
  <c r="M287" i="2"/>
  <c r="M479" i="2"/>
  <c r="M286" i="2"/>
  <c r="M470" i="2"/>
  <c r="M528" i="2"/>
  <c r="M137" i="2"/>
  <c r="M305" i="2"/>
  <c r="M120" i="2"/>
  <c r="M280" i="2"/>
  <c r="M456" i="2"/>
  <c r="M508" i="2"/>
  <c r="M115" i="2"/>
  <c r="M371" i="2"/>
  <c r="M266" i="2"/>
  <c r="M505" i="2"/>
  <c r="M101" i="2"/>
  <c r="M405" i="2"/>
  <c r="M539" i="2"/>
  <c r="M98" i="2"/>
  <c r="M163" i="2"/>
  <c r="M291" i="2"/>
  <c r="M419" i="2"/>
  <c r="M186" i="2"/>
  <c r="M314" i="2"/>
  <c r="M442" i="2"/>
  <c r="M553" i="2"/>
  <c r="M530" i="2"/>
  <c r="M149" i="2"/>
  <c r="M277" i="2"/>
  <c r="M140" i="2"/>
  <c r="M396" i="2"/>
  <c r="M538" i="2"/>
  <c r="M357" i="2"/>
  <c r="M124" i="2"/>
  <c r="M252" i="2"/>
  <c r="M380" i="2"/>
  <c r="M491" i="2"/>
  <c r="M512" i="2"/>
  <c r="M135" i="2"/>
  <c r="M303" i="2"/>
  <c r="M544" i="2"/>
  <c r="M270" i="2"/>
  <c r="M224" i="2"/>
  <c r="M95" i="2"/>
  <c r="M439" i="2"/>
  <c r="M525" i="2"/>
  <c r="M377" i="2"/>
  <c r="M511" i="2"/>
  <c r="M514" i="2"/>
  <c r="M473" i="2"/>
  <c r="M239" i="2"/>
  <c r="M93" i="2"/>
  <c r="M560" i="2"/>
  <c r="M142" i="2"/>
  <c r="M494" i="2"/>
  <c r="M71" i="2"/>
  <c r="M329" i="2"/>
  <c r="M537" i="2"/>
  <c r="M231" i="2"/>
  <c r="M565" i="2"/>
  <c r="M216" i="2"/>
  <c r="M275" i="2"/>
  <c r="M261" i="2"/>
  <c r="M110" i="2"/>
  <c r="M263" i="2"/>
  <c r="M262" i="2"/>
  <c r="M605" i="2"/>
  <c r="M281" i="2"/>
  <c r="M264" i="2"/>
  <c r="M591" i="2"/>
  <c r="M339" i="2"/>
  <c r="M490" i="2"/>
  <c r="M341" i="2"/>
  <c r="M335" i="2"/>
  <c r="M166" i="2"/>
  <c r="M334" i="2"/>
  <c r="M493" i="2"/>
  <c r="M602" i="2"/>
  <c r="M177" i="2"/>
  <c r="M345" i="2"/>
  <c r="M160" i="2"/>
  <c r="M328" i="2"/>
  <c r="M496" i="2"/>
  <c r="M100" i="2"/>
  <c r="M179" i="2"/>
  <c r="M435" i="2"/>
  <c r="M330" i="2"/>
  <c r="M569" i="2"/>
  <c r="M165" i="2"/>
  <c r="M172" i="2"/>
  <c r="M598" i="2"/>
  <c r="M67" i="2"/>
  <c r="M195" i="2"/>
  <c r="M323" i="2"/>
  <c r="M451" i="2"/>
  <c r="M218" i="2"/>
  <c r="M346" i="2"/>
  <c r="M474" i="2"/>
  <c r="M585" i="2"/>
  <c r="M600" i="2"/>
  <c r="M181" i="2"/>
  <c r="M309" i="2"/>
  <c r="M204" i="2"/>
  <c r="M460" i="2"/>
  <c r="M570" i="2"/>
  <c r="M389" i="2"/>
  <c r="M156" i="2"/>
  <c r="M284" i="2"/>
  <c r="M412" i="2"/>
  <c r="M523" i="2"/>
  <c r="M568" i="2"/>
  <c r="M589" i="2"/>
  <c r="M374" i="2"/>
  <c r="M118" i="2"/>
  <c r="M486" i="2"/>
  <c r="M472" i="2"/>
  <c r="M175" i="2"/>
  <c r="M182" i="2"/>
  <c r="M572" i="2"/>
  <c r="M152" i="2"/>
  <c r="M518" i="2"/>
  <c r="AF70" i="2"/>
  <c r="AF86" i="2"/>
  <c r="AF102" i="2"/>
  <c r="AF118" i="2"/>
  <c r="AF134" i="2"/>
  <c r="AF150" i="2"/>
  <c r="AF166" i="2"/>
  <c r="AF182" i="2"/>
  <c r="AF198" i="2"/>
  <c r="AF214" i="2"/>
  <c r="AF230" i="2"/>
  <c r="AF246" i="2"/>
  <c r="AF262" i="2"/>
  <c r="AF278" i="2"/>
  <c r="AF294" i="2"/>
  <c r="AF310" i="2"/>
  <c r="AF326" i="2"/>
  <c r="AF342" i="2"/>
  <c r="AF358" i="2"/>
  <c r="AF374" i="2"/>
  <c r="AF390" i="2"/>
  <c r="AF406" i="2"/>
  <c r="AF422" i="2"/>
  <c r="AF438" i="2"/>
  <c r="AF454" i="2"/>
  <c r="AF470" i="2"/>
  <c r="AF486" i="2"/>
  <c r="AF502" i="2"/>
  <c r="AF518" i="2"/>
  <c r="AF534" i="2"/>
  <c r="AF550" i="2"/>
  <c r="AF566" i="2"/>
  <c r="AF582" i="2"/>
  <c r="AF598" i="2"/>
  <c r="AF69" i="2"/>
  <c r="AF101" i="2"/>
  <c r="AF125" i="2"/>
  <c r="AF141" i="2"/>
  <c r="AF157" i="2"/>
  <c r="AF173" i="2"/>
  <c r="AF189" i="2"/>
  <c r="AF205" i="2"/>
  <c r="AF221" i="2"/>
  <c r="AF237" i="2"/>
  <c r="AF253" i="2"/>
  <c r="AF269" i="2"/>
  <c r="AF285" i="2"/>
  <c r="AF301" i="2"/>
  <c r="AF317" i="2"/>
  <c r="AF333" i="2"/>
  <c r="AF349" i="2"/>
  <c r="AF365" i="2"/>
  <c r="AF381" i="2"/>
  <c r="AF397" i="2"/>
  <c r="AF413" i="2"/>
  <c r="AF429" i="2"/>
  <c r="AF445" i="2"/>
  <c r="AF461" i="2"/>
  <c r="AF477" i="2"/>
  <c r="AF493" i="2"/>
  <c r="AF509" i="2"/>
  <c r="AF525" i="2"/>
  <c r="AF541" i="2"/>
  <c r="AF557" i="2"/>
  <c r="AF573" i="2"/>
  <c r="AF589" i="2"/>
  <c r="AF605" i="2"/>
  <c r="AF71" i="2"/>
  <c r="AF87" i="2"/>
  <c r="AF103" i="2"/>
  <c r="AF119" i="2"/>
  <c r="AF135" i="2"/>
  <c r="AF151" i="2"/>
  <c r="AF167" i="2"/>
  <c r="AF183" i="2"/>
  <c r="AF199" i="2"/>
  <c r="AF215" i="2"/>
  <c r="AF231" i="2"/>
  <c r="AF247" i="2"/>
  <c r="AF263" i="2"/>
  <c r="AF279" i="2"/>
  <c r="AF295" i="2"/>
  <c r="AF311" i="2"/>
  <c r="AF327" i="2"/>
  <c r="AF343" i="2"/>
  <c r="AF359" i="2"/>
  <c r="AF375" i="2"/>
  <c r="AF391" i="2"/>
  <c r="AF407" i="2"/>
  <c r="AF423" i="2"/>
  <c r="AF439" i="2"/>
  <c r="AF455" i="2"/>
  <c r="AF471" i="2"/>
  <c r="AF487" i="2"/>
  <c r="AF503" i="2"/>
  <c r="AF519" i="2"/>
  <c r="AF535" i="2"/>
  <c r="AF551" i="2"/>
  <c r="AF567" i="2"/>
  <c r="AF583" i="2"/>
  <c r="AF599" i="2"/>
  <c r="M384" i="2"/>
  <c r="M85" i="2"/>
  <c r="M515" i="2"/>
  <c r="M372" i="2"/>
  <c r="M244" i="2"/>
  <c r="M477" i="2"/>
  <c r="M349" i="2"/>
  <c r="M221" i="2"/>
  <c r="M81" i="2"/>
  <c r="M522" i="2"/>
  <c r="M497" i="2"/>
  <c r="M386" i="2"/>
  <c r="M258" i="2"/>
  <c r="M130" i="2"/>
  <c r="M363" i="2"/>
  <c r="M235" i="2"/>
  <c r="M107" i="2"/>
  <c r="M77" i="2"/>
  <c r="M535" i="2"/>
  <c r="M376" i="2"/>
  <c r="M208" i="2"/>
  <c r="M401" i="2"/>
  <c r="M225" i="2"/>
  <c r="M60" i="2"/>
  <c r="M549" i="2"/>
  <c r="M390" i="2"/>
  <c r="M214" i="2"/>
  <c r="M399" i="2"/>
  <c r="M191" i="2"/>
  <c r="M97" i="2"/>
  <c r="M532" i="2"/>
  <c r="M192" i="2"/>
  <c r="M540" i="2"/>
  <c r="M238" i="2"/>
  <c r="M199" i="2"/>
  <c r="M552" i="2"/>
  <c r="M563" i="2"/>
  <c r="M452" i="2"/>
  <c r="M324" i="2"/>
  <c r="M196" i="2"/>
  <c r="M429" i="2"/>
  <c r="M301" i="2"/>
  <c r="M173" i="2"/>
  <c r="M584" i="2"/>
  <c r="M577" i="2"/>
  <c r="M466" i="2"/>
  <c r="M338" i="2"/>
  <c r="M210" i="2"/>
  <c r="M443" i="2"/>
  <c r="M315" i="2"/>
  <c r="M187" i="2"/>
  <c r="M59" i="2"/>
  <c r="M500" i="2"/>
  <c r="M448" i="2"/>
  <c r="M272" i="2"/>
  <c r="M465" i="2"/>
  <c r="M297" i="2"/>
  <c r="M121" i="2"/>
  <c r="M506" i="2"/>
  <c r="M454" i="2"/>
  <c r="M278" i="2"/>
  <c r="M471" i="2"/>
  <c r="M271" i="2"/>
  <c r="M63" i="2"/>
  <c r="M524" i="2"/>
  <c r="M319" i="2"/>
  <c r="M579" i="2"/>
  <c r="M404" i="2"/>
  <c r="M276" i="2"/>
  <c r="M148" i="2"/>
  <c r="M381" i="2"/>
  <c r="M253" i="2"/>
  <c r="M125" i="2"/>
  <c r="M580" i="2"/>
  <c r="M529" i="2"/>
  <c r="M418" i="2"/>
  <c r="M290" i="2"/>
  <c r="M162" i="2"/>
  <c r="M395" i="2"/>
  <c r="M267" i="2"/>
  <c r="M139" i="2"/>
  <c r="M74" i="2"/>
  <c r="M583" i="2"/>
  <c r="M424" i="2"/>
  <c r="M256" i="2"/>
  <c r="M449" i="2"/>
  <c r="M273" i="2"/>
  <c r="M105" i="2"/>
  <c r="M597" i="2"/>
  <c r="M430" i="2"/>
  <c r="M254" i="2"/>
  <c r="M447" i="2"/>
  <c r="M247" i="2"/>
  <c r="M102" i="2"/>
  <c r="M592" i="2"/>
  <c r="M320" i="2"/>
  <c r="M161" i="2"/>
  <c r="M342" i="2"/>
  <c r="M279" i="2"/>
  <c r="M64" i="2"/>
  <c r="M595" i="2"/>
  <c r="M484" i="2"/>
  <c r="M356" i="2"/>
  <c r="M228" i="2"/>
  <c r="M461" i="2"/>
  <c r="M333" i="2"/>
  <c r="M205" i="2"/>
  <c r="M104" i="2"/>
  <c r="M502" i="2"/>
  <c r="M481" i="2"/>
  <c r="M370" i="2"/>
  <c r="M242" i="2"/>
  <c r="M475" i="2"/>
  <c r="M347" i="2"/>
  <c r="M219" i="2"/>
  <c r="M91" i="2"/>
  <c r="M116" i="2"/>
  <c r="M488" i="2"/>
  <c r="M312" i="2"/>
  <c r="M144" i="2"/>
  <c r="M337" i="2"/>
  <c r="M169" i="2"/>
  <c r="M588" i="2"/>
  <c r="M485" i="2"/>
  <c r="M326" i="2"/>
  <c r="M158" i="2"/>
  <c r="M327" i="2"/>
  <c r="M111" i="2"/>
  <c r="M483" i="2"/>
  <c r="M151" i="2"/>
  <c r="M599" i="2"/>
  <c r="M415" i="2"/>
  <c r="M353" i="2"/>
  <c r="Q19" i="2" a="1"/>
  <c r="M480" i="2"/>
  <c r="M136" i="2"/>
  <c r="M311" i="2"/>
  <c r="M304" i="2"/>
  <c r="M469" i="2"/>
  <c r="M407" i="2"/>
  <c r="M96" i="2"/>
  <c r="M392" i="2"/>
  <c r="M170" i="2"/>
  <c r="M364" i="2"/>
  <c r="M103" i="2"/>
  <c r="M359" i="2"/>
  <c r="M358" i="2"/>
  <c r="M558" i="2"/>
  <c r="M369" i="2"/>
  <c r="M344" i="2"/>
  <c r="M65" i="2"/>
  <c r="M467" i="2"/>
  <c r="M601" i="2"/>
  <c r="M236" i="2"/>
  <c r="M383" i="2"/>
  <c r="M206" i="2"/>
  <c r="M382" i="2"/>
  <c r="M541" i="2"/>
  <c r="M590" i="2"/>
  <c r="M217" i="2"/>
  <c r="M393" i="2"/>
  <c r="M200" i="2"/>
  <c r="M368" i="2"/>
  <c r="M527" i="2"/>
  <c r="M89" i="2"/>
  <c r="M243" i="2"/>
  <c r="M138" i="2"/>
  <c r="M394" i="2"/>
  <c r="M536" i="2"/>
  <c r="M229" i="2"/>
  <c r="M300" i="2"/>
  <c r="M441" i="2"/>
  <c r="M99" i="2"/>
  <c r="M227" i="2"/>
  <c r="M355" i="2"/>
  <c r="M122" i="2"/>
  <c r="M250" i="2"/>
  <c r="M378" i="2"/>
  <c r="M489" i="2"/>
  <c r="M510" i="2"/>
  <c r="M61" i="2"/>
  <c r="M213" i="2"/>
  <c r="M373" i="2"/>
  <c r="M268" i="2"/>
  <c r="M507" i="2"/>
  <c r="M126" i="2"/>
  <c r="M421" i="2"/>
  <c r="M188" i="2"/>
  <c r="M316" i="2"/>
  <c r="M444" i="2"/>
  <c r="M555" i="2"/>
  <c r="M534" i="2"/>
  <c r="M575" i="2"/>
  <c r="M193" i="2"/>
  <c r="M215" i="2"/>
  <c r="M80" i="2"/>
  <c r="M546" i="2"/>
  <c r="M255" i="2"/>
  <c r="M310" i="2"/>
  <c r="M129" i="2"/>
  <c r="M288" i="2"/>
  <c r="M576" i="2"/>
  <c r="M547" i="2"/>
  <c r="M150" i="2"/>
  <c r="M153" i="2"/>
  <c r="M294" i="2"/>
  <c r="M248" i="2"/>
  <c r="M73" i="2"/>
  <c r="M603" i="2"/>
  <c r="M147" i="2"/>
  <c r="M318" i="2"/>
  <c r="M72" i="2"/>
  <c r="M86" i="2"/>
  <c r="M222" i="2"/>
  <c r="M241" i="2"/>
  <c r="M551" i="2"/>
  <c r="M426" i="2"/>
  <c r="M92" i="2"/>
  <c r="M159" i="2"/>
  <c r="M455" i="2"/>
  <c r="M446" i="2"/>
  <c r="M113" i="2"/>
  <c r="M457" i="2"/>
  <c r="M432" i="2"/>
  <c r="M83" i="2"/>
  <c r="M234" i="2"/>
  <c r="M88" i="2"/>
  <c r="M492" i="2"/>
  <c r="M431" i="2"/>
  <c r="M246" i="2"/>
  <c r="M422" i="2"/>
  <c r="M581" i="2"/>
  <c r="M69" i="2"/>
  <c r="M257" i="2"/>
  <c r="M433" i="2"/>
  <c r="M240" i="2"/>
  <c r="M408" i="2"/>
  <c r="M567" i="2"/>
  <c r="M114" i="2"/>
  <c r="M307" i="2"/>
  <c r="M202" i="2"/>
  <c r="M458" i="2"/>
  <c r="M566" i="2"/>
  <c r="M293" i="2"/>
  <c r="M428" i="2"/>
  <c r="M66" i="2"/>
  <c r="M131" i="2"/>
  <c r="M259" i="2"/>
  <c r="M387" i="2"/>
  <c r="M154" i="2"/>
  <c r="M282" i="2"/>
  <c r="M410" i="2"/>
  <c r="M521" i="2"/>
  <c r="M564" i="2"/>
  <c r="M117" i="2"/>
  <c r="M245" i="2"/>
  <c r="M437" i="2"/>
  <c r="M332" i="2"/>
  <c r="M571" i="2"/>
  <c r="M325" i="2"/>
  <c r="M453" i="2"/>
  <c r="M220" i="2"/>
  <c r="M348" i="2"/>
  <c r="M476" i="2"/>
  <c r="M587" i="2"/>
  <c r="M604" i="2"/>
  <c r="M108" i="2"/>
  <c r="M352" i="2"/>
  <c r="M391" i="2"/>
  <c r="M321" i="2"/>
  <c r="M70" i="2"/>
  <c r="M343" i="2"/>
  <c r="M438" i="2"/>
  <c r="M265" i="2"/>
  <c r="M416" i="2"/>
  <c r="M596" i="2"/>
  <c r="M35" i="3"/>
  <c r="M50" i="3"/>
  <c r="M49" i="3"/>
  <c r="M36" i="3"/>
  <c r="M37" i="3"/>
  <c r="M45" i="3"/>
  <c r="M47" i="3"/>
  <c r="M48" i="3"/>
  <c r="M40" i="3"/>
  <c r="M56" i="3"/>
  <c r="M57" i="3"/>
  <c r="M64" i="3"/>
  <c r="M58" i="3"/>
  <c r="M55" i="3"/>
  <c r="M63" i="3"/>
  <c r="M82" i="3"/>
  <c r="M73" i="3"/>
  <c r="M78" i="3"/>
  <c r="AF355" i="2" l="1"/>
  <c r="AF393" i="2"/>
  <c r="AF308" i="2"/>
  <c r="AF591" i="2"/>
  <c r="AF575" i="2"/>
  <c r="AF559" i="2"/>
  <c r="AF543" i="2"/>
  <c r="AF527" i="2"/>
  <c r="AF511" i="2"/>
  <c r="AF495" i="2"/>
  <c r="AF479" i="2"/>
  <c r="AF463" i="2"/>
  <c r="AF447" i="2"/>
  <c r="AF431" i="2"/>
  <c r="AF415" i="2"/>
  <c r="AF399" i="2"/>
  <c r="AF383" i="2"/>
  <c r="AF367" i="2"/>
  <c r="AF351" i="2"/>
  <c r="AF335" i="2"/>
  <c r="AF319" i="2"/>
  <c r="AF303" i="2"/>
  <c r="AF287" i="2"/>
  <c r="AF271" i="2"/>
  <c r="AF255" i="2"/>
  <c r="AF239" i="2"/>
  <c r="AF223" i="2"/>
  <c r="AF207" i="2"/>
  <c r="AF191" i="2"/>
  <c r="AF175" i="2"/>
  <c r="AF159" i="2"/>
  <c r="AF143" i="2"/>
  <c r="AF127" i="2"/>
  <c r="AF111" i="2"/>
  <c r="AF95" i="2"/>
  <c r="AF79" i="2"/>
  <c r="AF63" i="2"/>
  <c r="AF597" i="2"/>
  <c r="AF581" i="2"/>
  <c r="AF565" i="2"/>
  <c r="AF549" i="2"/>
  <c r="AF533" i="2"/>
  <c r="AF517" i="2"/>
  <c r="AF501" i="2"/>
  <c r="AF485" i="2"/>
  <c r="AF469" i="2"/>
  <c r="AF453" i="2"/>
  <c r="AF437" i="2"/>
  <c r="AF421" i="2"/>
  <c r="AF405" i="2"/>
  <c r="AF389" i="2"/>
  <c r="AF373" i="2"/>
  <c r="AF357" i="2"/>
  <c r="AF341" i="2"/>
  <c r="AF325" i="2"/>
  <c r="AF309" i="2"/>
  <c r="AF293" i="2"/>
  <c r="AF277" i="2"/>
  <c r="AF261" i="2"/>
  <c r="AF245" i="2"/>
  <c r="AF229" i="2"/>
  <c r="AF213" i="2"/>
  <c r="AF197" i="2"/>
  <c r="AF181" i="2"/>
  <c r="AF165" i="2"/>
  <c r="AF149" i="2"/>
  <c r="AF133" i="2"/>
  <c r="AF117" i="2"/>
  <c r="AF85" i="2"/>
  <c r="AF56" i="2"/>
  <c r="AF590" i="2"/>
  <c r="AF574" i="2"/>
  <c r="AF558" i="2"/>
  <c r="AF542" i="2"/>
  <c r="AF526" i="2"/>
  <c r="AF510" i="2"/>
  <c r="AF494" i="2"/>
  <c r="AF478" i="2"/>
  <c r="AF462" i="2"/>
  <c r="AF446" i="2"/>
  <c r="AF430" i="2"/>
  <c r="AF414" i="2"/>
  <c r="AF398" i="2"/>
  <c r="AF382" i="2"/>
  <c r="AF366" i="2"/>
  <c r="AF350" i="2"/>
  <c r="AF334" i="2"/>
  <c r="AF318" i="2"/>
  <c r="AF302" i="2"/>
  <c r="AF286" i="2"/>
  <c r="AF270" i="2"/>
  <c r="AF254" i="2"/>
  <c r="AF238" i="2"/>
  <c r="AF222" i="2"/>
  <c r="AF206" i="2"/>
  <c r="AF190" i="2"/>
  <c r="AF174" i="2"/>
  <c r="AF158" i="2"/>
  <c r="AF142" i="2"/>
  <c r="AF126" i="2"/>
  <c r="AF110" i="2"/>
  <c r="AF94" i="2"/>
  <c r="AF78" i="2"/>
  <c r="AF62" i="2"/>
  <c r="AF483" i="2"/>
  <c r="AF227" i="2"/>
  <c r="AF521" i="2"/>
  <c r="AF225" i="2"/>
  <c r="AF436" i="2"/>
  <c r="AF68" i="2"/>
  <c r="AF116" i="2"/>
  <c r="AF244" i="2"/>
  <c r="AF372" i="2"/>
  <c r="AF500" i="2"/>
  <c r="AF97" i="2"/>
  <c r="AF329" i="2"/>
  <c r="AF457" i="2"/>
  <c r="AF585" i="2"/>
  <c r="AF163" i="2"/>
  <c r="AF291" i="2"/>
  <c r="AF419" i="2"/>
  <c r="AF547" i="2"/>
  <c r="AF58" i="2"/>
  <c r="AF66" i="2"/>
  <c r="AF74" i="2"/>
  <c r="AF82" i="2"/>
  <c r="AF90" i="2"/>
  <c r="AF98" i="2"/>
  <c r="AF106" i="2"/>
  <c r="AF114" i="2"/>
  <c r="AF122" i="2"/>
  <c r="AF130" i="2"/>
  <c r="AF138" i="2"/>
  <c r="AF146" i="2"/>
  <c r="AF154" i="2"/>
  <c r="AF162" i="2"/>
  <c r="AF170" i="2"/>
  <c r="AF178" i="2"/>
  <c r="AF186" i="2"/>
  <c r="AF194" i="2"/>
  <c r="AF202" i="2"/>
  <c r="AF210" i="2"/>
  <c r="AF218" i="2"/>
  <c r="AF226" i="2"/>
  <c r="AF234" i="2"/>
  <c r="AF242" i="2"/>
  <c r="AF250" i="2"/>
  <c r="AF258" i="2"/>
  <c r="AF266" i="2"/>
  <c r="AF274" i="2"/>
  <c r="AF282" i="2"/>
  <c r="AF290" i="2"/>
  <c r="AF298" i="2"/>
  <c r="AF306" i="2"/>
  <c r="AF314" i="2"/>
  <c r="AF322" i="2"/>
  <c r="AF330" i="2"/>
  <c r="AF338" i="2"/>
  <c r="AF346" i="2"/>
  <c r="AF354" i="2"/>
  <c r="AF362" i="2"/>
  <c r="AF370" i="2"/>
  <c r="AF378" i="2"/>
  <c r="AF386" i="2"/>
  <c r="AF394" i="2"/>
  <c r="AF402" i="2"/>
  <c r="AF410" i="2"/>
  <c r="AF418" i="2"/>
  <c r="AF426" i="2"/>
  <c r="AF434" i="2"/>
  <c r="AF442" i="2"/>
  <c r="AF450" i="2"/>
  <c r="AF458" i="2"/>
  <c r="AF466" i="2"/>
  <c r="AF474" i="2"/>
  <c r="AF482" i="2"/>
  <c r="AF490" i="2"/>
  <c r="AF498" i="2"/>
  <c r="AF506" i="2"/>
  <c r="AF514" i="2"/>
  <c r="AF522" i="2"/>
  <c r="AF530" i="2"/>
  <c r="AF538" i="2"/>
  <c r="AF546" i="2"/>
  <c r="AF554" i="2"/>
  <c r="AF562" i="2"/>
  <c r="AF570" i="2"/>
  <c r="AF578" i="2"/>
  <c r="AF586" i="2"/>
  <c r="AF594" i="2"/>
  <c r="AF602" i="2"/>
  <c r="AF61" i="2"/>
  <c r="AF77" i="2"/>
  <c r="AF93" i="2"/>
  <c r="AF109" i="2"/>
  <c r="M94" i="3"/>
  <c r="AF579" i="2"/>
  <c r="AF515" i="2"/>
  <c r="AF451" i="2"/>
  <c r="AF387" i="2"/>
  <c r="AF323" i="2"/>
  <c r="AF259" i="2"/>
  <c r="AF195" i="2"/>
  <c r="AF131" i="2"/>
  <c r="AF67" i="2"/>
  <c r="AF553" i="2"/>
  <c r="AF489" i="2"/>
  <c r="AF425" i="2"/>
  <c r="AF361" i="2"/>
  <c r="AF289" i="2"/>
  <c r="AF161" i="2"/>
  <c r="AF596" i="2"/>
  <c r="AF532" i="2"/>
  <c r="AF468" i="2"/>
  <c r="AF404" i="2"/>
  <c r="AF340" i="2"/>
  <c r="AF276" i="2"/>
  <c r="AF212" i="2"/>
  <c r="AF148" i="2"/>
  <c r="AF84" i="2"/>
  <c r="AF595" i="2"/>
  <c r="AF563" i="2"/>
  <c r="AF531" i="2"/>
  <c r="AF499" i="2"/>
  <c r="AF467" i="2"/>
  <c r="AF435" i="2"/>
  <c r="AF403" i="2"/>
  <c r="AF371" i="2"/>
  <c r="AF339" i="2"/>
  <c r="AF307" i="2"/>
  <c r="AF275" i="2"/>
  <c r="AF243" i="2"/>
  <c r="AF211" i="2"/>
  <c r="AF179" i="2"/>
  <c r="AF147" i="2"/>
  <c r="AF115" i="2"/>
  <c r="AF83" i="2"/>
  <c r="AF601" i="2"/>
  <c r="AF569" i="2"/>
  <c r="AF537" i="2"/>
  <c r="AF505" i="2"/>
  <c r="AF473" i="2"/>
  <c r="AF441" i="2"/>
  <c r="AF409" i="2"/>
  <c r="AF377" i="2"/>
  <c r="AF345" i="2"/>
  <c r="AF313" i="2"/>
  <c r="AF257" i="2"/>
  <c r="AF193" i="2"/>
  <c r="AF129" i="2"/>
  <c r="AF65" i="2"/>
  <c r="AF580" i="2"/>
  <c r="AF548" i="2"/>
  <c r="AF516" i="2"/>
  <c r="AF484" i="2"/>
  <c r="AF452" i="2"/>
  <c r="AF420" i="2"/>
  <c r="AF388" i="2"/>
  <c r="AF356" i="2"/>
  <c r="AF324" i="2"/>
  <c r="AF292" i="2"/>
  <c r="AF260" i="2"/>
  <c r="AF228" i="2"/>
  <c r="AF196" i="2"/>
  <c r="AF164" i="2"/>
  <c r="AF132" i="2"/>
  <c r="AF100" i="2"/>
  <c r="AJ19" i="2" a="1"/>
  <c r="AF64" i="2"/>
  <c r="AF72" i="2"/>
  <c r="AF80" i="2"/>
  <c r="AF88" i="2"/>
  <c r="AF96" i="2"/>
  <c r="AF104" i="2"/>
  <c r="AF112" i="2"/>
  <c r="AF120" i="2"/>
  <c r="AF128" i="2"/>
  <c r="AF136" i="2"/>
  <c r="AF144" i="2"/>
  <c r="AF152" i="2"/>
  <c r="AF160" i="2"/>
  <c r="AF168" i="2"/>
  <c r="AF176" i="2"/>
  <c r="AF184" i="2"/>
  <c r="AF192" i="2"/>
  <c r="AF200" i="2"/>
  <c r="AF208" i="2"/>
  <c r="AF216" i="2"/>
  <c r="AF224" i="2"/>
  <c r="AF232" i="2"/>
  <c r="AF240" i="2"/>
  <c r="AF248" i="2"/>
  <c r="AF256" i="2"/>
  <c r="AF264" i="2"/>
  <c r="AF272" i="2"/>
  <c r="AF280" i="2"/>
  <c r="AF288" i="2"/>
  <c r="AF296" i="2"/>
  <c r="AF304" i="2"/>
  <c r="AF312" i="2"/>
  <c r="AF320" i="2"/>
  <c r="AF328" i="2"/>
  <c r="AF336" i="2"/>
  <c r="AF344" i="2"/>
  <c r="AF352" i="2"/>
  <c r="AF360" i="2"/>
  <c r="AF368" i="2"/>
  <c r="AF376" i="2"/>
  <c r="AF384" i="2"/>
  <c r="AF392" i="2"/>
  <c r="AF400" i="2"/>
  <c r="AF408" i="2"/>
  <c r="AF416" i="2"/>
  <c r="AF424" i="2"/>
  <c r="AF432" i="2"/>
  <c r="AF440" i="2"/>
  <c r="AF448" i="2"/>
  <c r="AF456" i="2"/>
  <c r="AF464" i="2"/>
  <c r="AF472" i="2"/>
  <c r="AF480" i="2"/>
  <c r="AF488" i="2"/>
  <c r="AF496" i="2"/>
  <c r="AF504" i="2"/>
  <c r="AF512" i="2"/>
  <c r="AF520" i="2"/>
  <c r="AF528" i="2"/>
  <c r="AF536" i="2"/>
  <c r="AF544" i="2"/>
  <c r="AF552" i="2"/>
  <c r="AF560" i="2"/>
  <c r="AF568" i="2"/>
  <c r="AF576" i="2"/>
  <c r="AF584" i="2"/>
  <c r="AF592" i="2"/>
  <c r="AF600" i="2"/>
  <c r="AF57" i="2"/>
  <c r="AF73" i="2"/>
  <c r="AF89" i="2"/>
  <c r="AF105" i="2"/>
  <c r="AF121" i="2"/>
  <c r="AF137" i="2"/>
  <c r="AF153" i="2"/>
  <c r="AF169" i="2"/>
  <c r="AF185" i="2"/>
  <c r="AF201" i="2"/>
  <c r="AF217" i="2"/>
  <c r="AF233" i="2"/>
  <c r="AF249" i="2"/>
  <c r="AF265" i="2"/>
  <c r="AF281" i="2"/>
  <c r="AF297" i="2"/>
  <c r="AF603" i="2"/>
  <c r="AF587" i="2"/>
  <c r="AF571" i="2"/>
  <c r="AF555" i="2"/>
  <c r="AF539" i="2"/>
  <c r="AF523" i="2"/>
  <c r="AF507" i="2"/>
  <c r="AF491" i="2"/>
  <c r="AF475" i="2"/>
  <c r="AF459" i="2"/>
  <c r="AF443" i="2"/>
  <c r="AF427" i="2"/>
  <c r="AF411" i="2"/>
  <c r="AF395" i="2"/>
  <c r="AF379" i="2"/>
  <c r="AF363" i="2"/>
  <c r="AF347" i="2"/>
  <c r="AF331" i="2"/>
  <c r="AF315" i="2"/>
  <c r="AF299" i="2"/>
  <c r="AF283" i="2"/>
  <c r="AF267" i="2"/>
  <c r="AF251" i="2"/>
  <c r="AF235" i="2"/>
  <c r="AF219" i="2"/>
  <c r="AF203" i="2"/>
  <c r="AF187" i="2"/>
  <c r="AF171" i="2"/>
  <c r="AF155" i="2"/>
  <c r="AF139" i="2"/>
  <c r="AF123" i="2"/>
  <c r="AF107" i="2"/>
  <c r="AF91" i="2"/>
  <c r="AF75" i="2"/>
  <c r="AF59" i="2"/>
  <c r="AF593" i="2"/>
  <c r="AF577" i="2"/>
  <c r="AF561" i="2"/>
  <c r="AF545" i="2"/>
  <c r="AF529" i="2"/>
  <c r="AF513" i="2"/>
  <c r="AF497" i="2"/>
  <c r="AF481" i="2"/>
  <c r="AF465" i="2"/>
  <c r="AF449" i="2"/>
  <c r="AF433" i="2"/>
  <c r="AF417" i="2"/>
  <c r="AF401" i="2"/>
  <c r="AF385" i="2"/>
  <c r="AF369" i="2"/>
  <c r="AF353" i="2"/>
  <c r="AF337" i="2"/>
  <c r="AF321" i="2"/>
  <c r="AF305" i="2"/>
  <c r="AF273" i="2"/>
  <c r="AF241" i="2"/>
  <c r="AF209" i="2"/>
  <c r="AF177" i="2"/>
  <c r="AF145" i="2"/>
  <c r="AF113" i="2"/>
  <c r="AF81" i="2"/>
  <c r="AF604" i="2"/>
  <c r="AF588" i="2"/>
  <c r="AF572" i="2"/>
  <c r="AF556" i="2"/>
  <c r="AF540" i="2"/>
  <c r="AF524" i="2"/>
  <c r="AF508" i="2"/>
  <c r="AF492" i="2"/>
  <c r="AF476" i="2"/>
  <c r="AF460" i="2"/>
  <c r="AF444" i="2"/>
  <c r="AF428" i="2"/>
  <c r="AF412" i="2"/>
  <c r="AF396" i="2"/>
  <c r="AF380" i="2"/>
  <c r="AF364" i="2"/>
  <c r="AF348" i="2"/>
  <c r="AF332" i="2"/>
  <c r="AF316" i="2"/>
  <c r="AF300" i="2"/>
  <c r="AF284" i="2"/>
  <c r="AF268" i="2"/>
  <c r="AF252" i="2"/>
  <c r="AF236" i="2"/>
  <c r="AF220" i="2"/>
  <c r="AF204" i="2"/>
  <c r="AF188" i="2"/>
  <c r="AF172" i="2"/>
  <c r="AF156" i="2"/>
  <c r="AF140" i="2"/>
  <c r="AF124" i="2"/>
  <c r="AF108" i="2"/>
  <c r="AF92" i="2"/>
  <c r="AF76" i="2"/>
  <c r="AF60" i="2"/>
  <c r="M16" i="3"/>
  <c r="M26" i="3"/>
  <c r="Q20" i="2"/>
  <c r="Q19" i="2"/>
  <c r="S19" i="2" s="1"/>
  <c r="R22" i="2"/>
  <c r="R21" i="2"/>
  <c r="R19" i="2"/>
  <c r="R20" i="2"/>
  <c r="Q22" i="2"/>
  <c r="Q21" i="2"/>
  <c r="S21" i="2" s="1"/>
  <c r="AJ19" i="2"/>
  <c r="AJ21" i="2"/>
  <c r="AL21" i="2" s="1"/>
  <c r="AJ20" i="2"/>
  <c r="AK19" i="2"/>
  <c r="AK22" i="2"/>
  <c r="AK20" i="2"/>
  <c r="AJ22" i="2"/>
  <c r="AK21" i="2"/>
  <c r="G7" i="2"/>
  <c r="G6" i="2"/>
  <c r="G23" i="2"/>
  <c r="G26" i="2"/>
  <c r="H25" i="2"/>
  <c r="G20" i="2"/>
  <c r="H23" i="2"/>
  <c r="G25" i="2"/>
  <c r="G21" i="2"/>
  <c r="H21" i="2"/>
  <c r="G19" i="2"/>
  <c r="H29" i="2"/>
  <c r="G29" i="2"/>
  <c r="G28" i="2"/>
  <c r="G24" i="2"/>
  <c r="H28" i="2"/>
  <c r="H27" i="2"/>
  <c r="H24" i="2"/>
  <c r="H26" i="2"/>
  <c r="H19" i="2"/>
  <c r="H20" i="2"/>
  <c r="G22" i="2"/>
  <c r="G27" i="2"/>
  <c r="H22" i="2"/>
  <c r="C6" i="2"/>
  <c r="Z26" i="2"/>
  <c r="AB26" i="2" s="1"/>
  <c r="Z21" i="2"/>
  <c r="Z28" i="2"/>
  <c r="AB28" i="2" s="1"/>
  <c r="Z27" i="2"/>
  <c r="AA24" i="2"/>
  <c r="Z22" i="2"/>
  <c r="Z23" i="2"/>
  <c r="AB23" i="2" s="1"/>
  <c r="AA27" i="2"/>
  <c r="AA20" i="2"/>
  <c r="Z25" i="2"/>
  <c r="AA29" i="2"/>
  <c r="AA23" i="2"/>
  <c r="Z19" i="2"/>
  <c r="AB19" i="2" s="1"/>
  <c r="AA25" i="2"/>
  <c r="AA22" i="2"/>
  <c r="Z20" i="2"/>
  <c r="Z29" i="2"/>
  <c r="AB29" i="2" s="1"/>
  <c r="AA26" i="2"/>
  <c r="AA19" i="2"/>
  <c r="Z24" i="2"/>
  <c r="AA28" i="2"/>
  <c r="AA21" i="2"/>
  <c r="AS22" i="2"/>
  <c r="AU22" i="2" s="1"/>
  <c r="AT25" i="2"/>
  <c r="AS29" i="2"/>
  <c r="AU29" i="2" s="1"/>
  <c r="AS21" i="2"/>
  <c r="AT24" i="2"/>
  <c r="AS28" i="2"/>
  <c r="AS20" i="2"/>
  <c r="AU20" i="2" s="1"/>
  <c r="AT23" i="2"/>
  <c r="AS27" i="2"/>
  <c r="AU27" i="2" s="1"/>
  <c r="AS19" i="2"/>
  <c r="AT22" i="2"/>
  <c r="AS26" i="2"/>
  <c r="AT21" i="2"/>
  <c r="AT28" i="2"/>
  <c r="AS24" i="2"/>
  <c r="AU24" i="2" s="1"/>
  <c r="AT19" i="2"/>
  <c r="AT26" i="2"/>
  <c r="AT29" i="2"/>
  <c r="AS25" i="2"/>
  <c r="AU25" i="2" s="1"/>
  <c r="AT20" i="2"/>
  <c r="AT27" i="2"/>
  <c r="AS23" i="2"/>
  <c r="CE23" i="2"/>
  <c r="CG23" i="2" s="1"/>
  <c r="CF26" i="2"/>
  <c r="CE28" i="2"/>
  <c r="CG28" i="2" s="1"/>
  <c r="CE20" i="2"/>
  <c r="CF23" i="2"/>
  <c r="CE29" i="2"/>
  <c r="CE21" i="2"/>
  <c r="CG21" i="2" s="1"/>
  <c r="CF24" i="2"/>
  <c r="CE26" i="2"/>
  <c r="CG26" i="2" s="1"/>
  <c r="CF29" i="2"/>
  <c r="CF21" i="2"/>
  <c r="CE19" i="2"/>
  <c r="CE24" i="2"/>
  <c r="CG24" i="2" s="1"/>
  <c r="CF19" i="2"/>
  <c r="CF28" i="2"/>
  <c r="CE22" i="2"/>
  <c r="CE27" i="2"/>
  <c r="CG27" i="2" s="1"/>
  <c r="CF22" i="2"/>
  <c r="CF27" i="2"/>
  <c r="CE25" i="2"/>
  <c r="CF20" i="2"/>
  <c r="CF25" i="2"/>
  <c r="C7" i="2"/>
  <c r="C10" i="2"/>
  <c r="P76" i="3"/>
  <c r="P77" i="3"/>
  <c r="P71" i="3"/>
  <c r="P78" i="3"/>
  <c r="P81" i="3"/>
  <c r="P75" i="3"/>
  <c r="P72" i="3"/>
  <c r="P82" i="3"/>
  <c r="P73" i="3"/>
  <c r="P80" i="3"/>
  <c r="P79" i="3"/>
  <c r="P74" i="3"/>
  <c r="R82" i="3"/>
  <c r="R78" i="3"/>
  <c r="R74" i="3"/>
  <c r="R81" i="3"/>
  <c r="R77" i="3"/>
  <c r="R73" i="3"/>
  <c r="R80" i="3"/>
  <c r="R72" i="3"/>
  <c r="R75" i="3"/>
  <c r="R76" i="3"/>
  <c r="R79" i="3"/>
  <c r="R71" i="3"/>
  <c r="P60" i="3"/>
  <c r="P57" i="3"/>
  <c r="P56" i="3"/>
  <c r="P62" i="3"/>
  <c r="P59" i="3"/>
  <c r="P58" i="3"/>
  <c r="P55" i="3"/>
  <c r="P61" i="3"/>
  <c r="P64" i="3"/>
  <c r="P63" i="3"/>
  <c r="P65" i="3"/>
  <c r="P66" i="3"/>
  <c r="R64" i="3"/>
  <c r="R60" i="3"/>
  <c r="R56" i="3"/>
  <c r="R63" i="3"/>
  <c r="R59" i="3"/>
  <c r="R55" i="3"/>
  <c r="R66" i="3"/>
  <c r="R62" i="3"/>
  <c r="R58" i="3"/>
  <c r="R65" i="3"/>
  <c r="R61" i="3"/>
  <c r="R57" i="3"/>
  <c r="R40" i="3"/>
  <c r="R45" i="3"/>
  <c r="R46" i="3"/>
  <c r="R42" i="3"/>
  <c r="R44" i="3"/>
  <c r="R47" i="3"/>
  <c r="R35" i="3"/>
  <c r="R50" i="3"/>
  <c r="R33" i="3"/>
  <c r="R48" i="3"/>
  <c r="R49" i="3"/>
  <c r="R39" i="3"/>
  <c r="R37" i="3"/>
  <c r="R41" i="3"/>
  <c r="R36" i="3"/>
  <c r="R43" i="3"/>
  <c r="R38" i="3"/>
  <c r="R34" i="3"/>
  <c r="C8" i="2"/>
  <c r="R96" i="3"/>
  <c r="R92" i="3"/>
  <c r="R88" i="3"/>
  <c r="R95" i="3"/>
  <c r="R91" i="3"/>
  <c r="R87" i="3"/>
  <c r="R94" i="3"/>
  <c r="R97" i="3"/>
  <c r="R89" i="3"/>
  <c r="R98" i="3"/>
  <c r="R90" i="3"/>
  <c r="R93" i="3"/>
  <c r="P98" i="3"/>
  <c r="P90" i="3"/>
  <c r="P89" i="3"/>
  <c r="P96" i="3"/>
  <c r="P88" i="3"/>
  <c r="P95" i="3"/>
  <c r="P94" i="3"/>
  <c r="P91" i="3"/>
  <c r="P93" i="3"/>
  <c r="P97" i="3"/>
  <c r="P92" i="3"/>
  <c r="P87" i="3"/>
  <c r="R15" i="3"/>
  <c r="R21" i="3"/>
  <c r="R28" i="3"/>
  <c r="R20" i="3"/>
  <c r="R26" i="3"/>
  <c r="R11" i="3"/>
  <c r="R22" i="3"/>
  <c r="R23" i="3"/>
  <c r="R27" i="3"/>
  <c r="R14" i="3"/>
  <c r="R16" i="3"/>
  <c r="R24" i="3"/>
  <c r="R10" i="3"/>
  <c r="R18" i="3"/>
  <c r="R17" i="3"/>
  <c r="R19" i="3"/>
  <c r="R13" i="3"/>
  <c r="R25" i="3"/>
  <c r="R12" i="3"/>
  <c r="P45" i="3"/>
  <c r="P39" i="3"/>
  <c r="P36" i="3"/>
  <c r="P47" i="3"/>
  <c r="P49" i="3"/>
  <c r="P34" i="3"/>
  <c r="P43" i="3"/>
  <c r="P48" i="3"/>
  <c r="P33" i="3"/>
  <c r="P46" i="3"/>
  <c r="P38" i="3"/>
  <c r="P44" i="3"/>
  <c r="P50" i="3"/>
  <c r="P41" i="3"/>
  <c r="P42" i="3"/>
  <c r="P35" i="3"/>
  <c r="P37" i="3"/>
  <c r="P40" i="3"/>
  <c r="P19" i="3"/>
  <c r="P16" i="3"/>
  <c r="P23" i="3"/>
  <c r="P13" i="3"/>
  <c r="P10" i="3"/>
  <c r="P15" i="3"/>
  <c r="P12" i="3"/>
  <c r="P14" i="3"/>
  <c r="P18" i="3"/>
  <c r="P26" i="3"/>
  <c r="P11" i="3"/>
  <c r="P25" i="3"/>
  <c r="P28" i="3"/>
  <c r="P24" i="3"/>
  <c r="P22" i="3"/>
  <c r="P20" i="3"/>
  <c r="P17" i="3"/>
  <c r="P21" i="3"/>
  <c r="P27" i="3"/>
  <c r="I23" i="2"/>
  <c r="I21" i="2"/>
  <c r="I19" i="2"/>
  <c r="I29" i="2"/>
  <c r="I24" i="2"/>
  <c r="I27" i="2"/>
  <c r="AW25" i="2"/>
  <c r="AY582" i="2" s="1"/>
  <c r="S20" i="2"/>
  <c r="S22" i="2"/>
  <c r="AL19" i="2"/>
  <c r="AL20" i="2"/>
  <c r="AL22" i="2"/>
  <c r="I26" i="2"/>
  <c r="I20" i="2"/>
  <c r="I25" i="2"/>
  <c r="I28" i="2"/>
  <c r="I22" i="2"/>
  <c r="AB21" i="2"/>
  <c r="AB27" i="2"/>
  <c r="AB22" i="2"/>
  <c r="AB25" i="2"/>
  <c r="AB20" i="2"/>
  <c r="AB24" i="2"/>
  <c r="AU21" i="2"/>
  <c r="AU28" i="2"/>
  <c r="AU19" i="2"/>
  <c r="AU26" i="2"/>
  <c r="AU23" i="2"/>
  <c r="CG20" i="2"/>
  <c r="CG29" i="2"/>
  <c r="CG19" i="2"/>
  <c r="CG22" i="2"/>
  <c r="CG25" i="2"/>
  <c r="CI25" i="2"/>
  <c r="BG32" i="2"/>
  <c r="AY486" i="2"/>
  <c r="AY236" i="2"/>
  <c r="AY524" i="2"/>
  <c r="AY312" i="2"/>
  <c r="AY585" i="2"/>
  <c r="AY521" i="2"/>
  <c r="AY434" i="2"/>
  <c r="AY306" i="2"/>
  <c r="AY131" i="2"/>
  <c r="AY435" i="2"/>
  <c r="AY371" i="2"/>
  <c r="AY307" i="2"/>
  <c r="AY243" i="2"/>
  <c r="AY133" i="2"/>
  <c r="AY170" i="2"/>
  <c r="AY598" i="2"/>
  <c r="AY460" i="2"/>
  <c r="AY183" i="2"/>
  <c r="AY508" i="2"/>
  <c r="AY280" i="2"/>
  <c r="AY577" i="2"/>
  <c r="AY513" i="2"/>
  <c r="AY418" i="2"/>
  <c r="AY290" i="2"/>
  <c r="AY99" i="2"/>
  <c r="AY427" i="2"/>
  <c r="AY363" i="2"/>
  <c r="AY299" i="2"/>
  <c r="AY235" i="2"/>
  <c r="AY117" i="2"/>
  <c r="AY154" i="2"/>
  <c r="BC19" i="2" a="1"/>
  <c r="AY558" i="2"/>
  <c r="AY494" i="2"/>
  <c r="AY380" i="2"/>
  <c r="AY252" i="2"/>
  <c r="AY596" i="2"/>
  <c r="AY532" i="2"/>
  <c r="AY456" i="2"/>
  <c r="AY328" i="2"/>
  <c r="AY175" i="2"/>
  <c r="AY589" i="2"/>
  <c r="AY557" i="2"/>
  <c r="AY525" i="2"/>
  <c r="AY493" i="2"/>
  <c r="AY442" i="2"/>
  <c r="AY378" i="2"/>
  <c r="AY314" i="2"/>
  <c r="AY250" i="2"/>
  <c r="AY147" i="2"/>
  <c r="AY471" i="2"/>
  <c r="AY439" i="2"/>
  <c r="AY407" i="2"/>
  <c r="AY375" i="2"/>
  <c r="AY343" i="2"/>
  <c r="AY311" i="2"/>
  <c r="AY279" i="2"/>
  <c r="AY247" i="2"/>
  <c r="AY205" i="2"/>
  <c r="AY141" i="2"/>
  <c r="AY77" i="2"/>
  <c r="AY178" i="2"/>
  <c r="AY114" i="2"/>
  <c r="AY602" i="2"/>
  <c r="AY570" i="2"/>
  <c r="AY538" i="2"/>
  <c r="AY506" i="2"/>
  <c r="AY468" i="2"/>
  <c r="AY404" i="2"/>
  <c r="AY340" i="2"/>
  <c r="AY276" i="2"/>
  <c r="AY199" i="2"/>
  <c r="AY71" i="2"/>
  <c r="AY576" i="2"/>
  <c r="AY544" i="2"/>
  <c r="AY512" i="2"/>
  <c r="AY480" i="2"/>
  <c r="AY416" i="2"/>
  <c r="AY352" i="2"/>
  <c r="AY288" i="2"/>
  <c r="AY223" i="2"/>
  <c r="AY95" i="2"/>
  <c r="AY595" i="2"/>
  <c r="AY579" i="2"/>
  <c r="AY575" i="2"/>
  <c r="AY571" i="2"/>
  <c r="AY567" i="2"/>
  <c r="AY563" i="2"/>
  <c r="AY559" i="2"/>
  <c r="AY555" i="2"/>
  <c r="AY551" i="2"/>
  <c r="AY547" i="2"/>
  <c r="AY543" i="2"/>
  <c r="AY539" i="2"/>
  <c r="AY535" i="2"/>
  <c r="AY531" i="2"/>
  <c r="AY527" i="2"/>
  <c r="AY523" i="2"/>
  <c r="AY519" i="2"/>
  <c r="AY515" i="2"/>
  <c r="AY511" i="2"/>
  <c r="AY507" i="2"/>
  <c r="AY503" i="2"/>
  <c r="AY499" i="2"/>
  <c r="AY495" i="2"/>
  <c r="AY491" i="2"/>
  <c r="AY487" i="2"/>
  <c r="AY483" i="2"/>
  <c r="AY478" i="2"/>
  <c r="AY470" i="2"/>
  <c r="AY462" i="2"/>
  <c r="AY454" i="2"/>
  <c r="AY446" i="2"/>
  <c r="AY438" i="2"/>
  <c r="AY430" i="2"/>
  <c r="AY422" i="2"/>
  <c r="AY414" i="2"/>
  <c r="AY406" i="2"/>
  <c r="AY398" i="2"/>
  <c r="AY390" i="2"/>
  <c r="AY382" i="2"/>
  <c r="AY374" i="2"/>
  <c r="AY366" i="2"/>
  <c r="AY358" i="2"/>
  <c r="AY350" i="2"/>
  <c r="AY342" i="2"/>
  <c r="AY334" i="2"/>
  <c r="AY326" i="2"/>
  <c r="AY318" i="2"/>
  <c r="AY310" i="2"/>
  <c r="AY302" i="2"/>
  <c r="AY294" i="2"/>
  <c r="AY286" i="2"/>
  <c r="AY278" i="2"/>
  <c r="AY270" i="2"/>
  <c r="AY262" i="2"/>
  <c r="AY254" i="2"/>
  <c r="AY246" i="2"/>
  <c r="AY238" i="2"/>
  <c r="AY230" i="2"/>
  <c r="AY219" i="2"/>
  <c r="AY203" i="2"/>
  <c r="AY187" i="2"/>
  <c r="AY171" i="2"/>
  <c r="AY155" i="2"/>
  <c r="AY139" i="2"/>
  <c r="AY123" i="2"/>
  <c r="AY107" i="2"/>
  <c r="AY91" i="2"/>
  <c r="AY75" i="2"/>
  <c r="AY59" i="2"/>
  <c r="AY477" i="2"/>
  <c r="AY473" i="2"/>
  <c r="AY469" i="2"/>
  <c r="AY465" i="2"/>
  <c r="AY461" i="2"/>
  <c r="AY457" i="2"/>
  <c r="AY453" i="2"/>
  <c r="AY449" i="2"/>
  <c r="AY445" i="2"/>
  <c r="AY441" i="2"/>
  <c r="AY437" i="2"/>
  <c r="AY433" i="2"/>
  <c r="AY429" i="2"/>
  <c r="AY425" i="2"/>
  <c r="AY421" i="2"/>
  <c r="AY417" i="2"/>
  <c r="AY413" i="2"/>
  <c r="AY409" i="2"/>
  <c r="AY405" i="2"/>
  <c r="AY401" i="2"/>
  <c r="AY397" i="2"/>
  <c r="AY393" i="2"/>
  <c r="AY389" i="2"/>
  <c r="AY385" i="2"/>
  <c r="AY381" i="2"/>
  <c r="AY377" i="2"/>
  <c r="AY373" i="2"/>
  <c r="AY369" i="2"/>
  <c r="AY365" i="2"/>
  <c r="AY361" i="2"/>
  <c r="AY357" i="2"/>
  <c r="AY353" i="2"/>
  <c r="AY349" i="2"/>
  <c r="AY345" i="2"/>
  <c r="AY341" i="2"/>
  <c r="AY337" i="2"/>
  <c r="AY333" i="2"/>
  <c r="AY329" i="2"/>
  <c r="AY325" i="2"/>
  <c r="AY321" i="2"/>
  <c r="AY317" i="2"/>
  <c r="AY313" i="2"/>
  <c r="AY309" i="2"/>
  <c r="AY305" i="2"/>
  <c r="AY301" i="2"/>
  <c r="AY297" i="2"/>
  <c r="AY293" i="2"/>
  <c r="AY289" i="2"/>
  <c r="AY285" i="2"/>
  <c r="AY281" i="2"/>
  <c r="AY277" i="2"/>
  <c r="AY273" i="2"/>
  <c r="AY269" i="2"/>
  <c r="AY265" i="2"/>
  <c r="AY261" i="2"/>
  <c r="AY257" i="2"/>
  <c r="AY253" i="2"/>
  <c r="AY249" i="2"/>
  <c r="AY245" i="2"/>
  <c r="AY241" i="2"/>
  <c r="AY237" i="2"/>
  <c r="AY233" i="2"/>
  <c r="AY229" i="2"/>
  <c r="AY225" i="2"/>
  <c r="AY217" i="2"/>
  <c r="AY209" i="2"/>
  <c r="AY201" i="2"/>
  <c r="AY193" i="2"/>
  <c r="AY185" i="2"/>
  <c r="AY177" i="2"/>
  <c r="AY169" i="2"/>
  <c r="AY161" i="2"/>
  <c r="AY153" i="2"/>
  <c r="AY145" i="2"/>
  <c r="AY137" i="2"/>
  <c r="AY129" i="2"/>
  <c r="AY121" i="2"/>
  <c r="AY113" i="2"/>
  <c r="AY105" i="2"/>
  <c r="AY97" i="2"/>
  <c r="AY89" i="2"/>
  <c r="AY81" i="2"/>
  <c r="AY73" i="2"/>
  <c r="AY65" i="2"/>
  <c r="AY222" i="2"/>
  <c r="AY214" i="2"/>
  <c r="AY206" i="2"/>
  <c r="AY198" i="2"/>
  <c r="AY190" i="2"/>
  <c r="AY182" i="2"/>
  <c r="AY174" i="2"/>
  <c r="AY166" i="2"/>
  <c r="AY158" i="2"/>
  <c r="AY150" i="2"/>
  <c r="AY142" i="2"/>
  <c r="AY134" i="2"/>
  <c r="AY126" i="2"/>
  <c r="AY118" i="2"/>
  <c r="AY110" i="2"/>
  <c r="AY102" i="2"/>
  <c r="AY94" i="2"/>
  <c r="AY86" i="2"/>
  <c r="AY78" i="2"/>
  <c r="AY70" i="2"/>
  <c r="AY62" i="2"/>
  <c r="AY61" i="2"/>
  <c r="AY224" i="2"/>
  <c r="AY220" i="2"/>
  <c r="AY216" i="2"/>
  <c r="AY212" i="2"/>
  <c r="AY208" i="2"/>
  <c r="AY204" i="2"/>
  <c r="AY200" i="2"/>
  <c r="AY196" i="2"/>
  <c r="AY192" i="2"/>
  <c r="AY188" i="2"/>
  <c r="AY184" i="2"/>
  <c r="AY180" i="2"/>
  <c r="AY176" i="2"/>
  <c r="AY172" i="2"/>
  <c r="AY168" i="2"/>
  <c r="AY164" i="2"/>
  <c r="AY160" i="2"/>
  <c r="AY156" i="2"/>
  <c r="AY152" i="2"/>
  <c r="AY148" i="2"/>
  <c r="AY144" i="2"/>
  <c r="AY140" i="2"/>
  <c r="AY136" i="2"/>
  <c r="AY132" i="2"/>
  <c r="AY128" i="2"/>
  <c r="AY124" i="2"/>
  <c r="AY120" i="2"/>
  <c r="AY116" i="2"/>
  <c r="AY112" i="2"/>
  <c r="AY108" i="2"/>
  <c r="AY104" i="2"/>
  <c r="AY100" i="2"/>
  <c r="AY96" i="2"/>
  <c r="AY92" i="2"/>
  <c r="AY88" i="2"/>
  <c r="AY84" i="2"/>
  <c r="AY80" i="2"/>
  <c r="AY76" i="2"/>
  <c r="AY72" i="2"/>
  <c r="AY68" i="2"/>
  <c r="AY64" i="2"/>
  <c r="AY60" i="2"/>
  <c r="CK418" i="2"/>
  <c r="CK482" i="2"/>
  <c r="CK546" i="2"/>
  <c r="CK385" i="2"/>
  <c r="CK455" i="2"/>
  <c r="CK519" i="2"/>
  <c r="CK583" i="2"/>
  <c r="CK356" i="2"/>
  <c r="CK292" i="2"/>
  <c r="CK228" i="2"/>
  <c r="CK315" i="2"/>
  <c r="CK251" i="2"/>
  <c r="CK188" i="2"/>
  <c r="CK124" i="2"/>
  <c r="CK60" i="2"/>
  <c r="CK165" i="2"/>
  <c r="CK101" i="2"/>
  <c r="CK404" i="2"/>
  <c r="CK468" i="2"/>
  <c r="CK592" i="2"/>
  <c r="CK501" i="2"/>
  <c r="CK374" i="2"/>
  <c r="CK246" i="2"/>
  <c r="CK269" i="2"/>
  <c r="CK142" i="2"/>
  <c r="CK183" i="2"/>
  <c r="CO19" i="2" a="1"/>
  <c r="CK450" i="2"/>
  <c r="CK514" i="2"/>
  <c r="CK578" i="2"/>
  <c r="CK423" i="2"/>
  <c r="CK487" i="2"/>
  <c r="CK551" i="2"/>
  <c r="CK388" i="2"/>
  <c r="CK324" i="2"/>
  <c r="CK260" i="2"/>
  <c r="CK347" i="2"/>
  <c r="CK283" i="2"/>
  <c r="CK220" i="2"/>
  <c r="CK156" i="2"/>
  <c r="CK92" i="2"/>
  <c r="CK197" i="2"/>
  <c r="CK133" i="2"/>
  <c r="CK69" i="2"/>
  <c r="CK436" i="2"/>
  <c r="CK528" i="2"/>
  <c r="CK437" i="2"/>
  <c r="CK565" i="2"/>
  <c r="CK310" i="2"/>
  <c r="CK333" i="2"/>
  <c r="CK206" i="2"/>
  <c r="CK78" i="2"/>
  <c r="CK119" i="2"/>
  <c r="CK402" i="2"/>
  <c r="CK434" i="2"/>
  <c r="CK466" i="2"/>
  <c r="CK498" i="2"/>
  <c r="CK530" i="2"/>
  <c r="CK562" i="2"/>
  <c r="CK594" i="2"/>
  <c r="CK407" i="2"/>
  <c r="CK439" i="2"/>
  <c r="CK471" i="2"/>
  <c r="CK503" i="2"/>
  <c r="CK535" i="2"/>
  <c r="CK567" i="2"/>
  <c r="CK599" i="2"/>
  <c r="CK372" i="2"/>
  <c r="CK340" i="2"/>
  <c r="CK308" i="2"/>
  <c r="CK276" i="2"/>
  <c r="CK244" i="2"/>
  <c r="CK363" i="2"/>
  <c r="CK331" i="2"/>
  <c r="CK299" i="2"/>
  <c r="CK267" i="2"/>
  <c r="CK235" i="2"/>
  <c r="CK204" i="2"/>
  <c r="CK172" i="2"/>
  <c r="CK140" i="2"/>
  <c r="CK108" i="2"/>
  <c r="CK76" i="2"/>
  <c r="CK213" i="2"/>
  <c r="CK181" i="2"/>
  <c r="CK149" i="2"/>
  <c r="CK117" i="2"/>
  <c r="CK85" i="2"/>
  <c r="CK379" i="2"/>
  <c r="CK420" i="2"/>
  <c r="CK452" i="2"/>
  <c r="CK496" i="2"/>
  <c r="CK560" i="2"/>
  <c r="CK405" i="2"/>
  <c r="CK469" i="2"/>
  <c r="CK533" i="2"/>
  <c r="CK597" i="2"/>
  <c r="CK342" i="2"/>
  <c r="CK278" i="2"/>
  <c r="CK365" i="2"/>
  <c r="CK301" i="2"/>
  <c r="CK237" i="2"/>
  <c r="CK174" i="2"/>
  <c r="CK110" i="2"/>
  <c r="CK215" i="2"/>
  <c r="CK151" i="2"/>
  <c r="CK87" i="2"/>
  <c r="CK391" i="2"/>
  <c r="CK410" i="2"/>
  <c r="CK426" i="2"/>
  <c r="CK442" i="2"/>
  <c r="CK458" i="2"/>
  <c r="CK474" i="2"/>
  <c r="CK490" i="2"/>
  <c r="CK506" i="2"/>
  <c r="CK522" i="2"/>
  <c r="CK538" i="2"/>
  <c r="CK554" i="2"/>
  <c r="CK570" i="2"/>
  <c r="CK586" i="2"/>
  <c r="CK602" i="2"/>
  <c r="CK399" i="2"/>
  <c r="CK415" i="2"/>
  <c r="CK431" i="2"/>
  <c r="CK447" i="2"/>
  <c r="CK463" i="2"/>
  <c r="CK479" i="2"/>
  <c r="CK495" i="2"/>
  <c r="CK511" i="2"/>
  <c r="CK527" i="2"/>
  <c r="CK543" i="2"/>
  <c r="CK559" i="2"/>
  <c r="CK575" i="2"/>
  <c r="CK591" i="2"/>
  <c r="CK396" i="2"/>
  <c r="CK380" i="2"/>
  <c r="CK364" i="2"/>
  <c r="CK348" i="2"/>
  <c r="CK332" i="2"/>
  <c r="CK316" i="2"/>
  <c r="CK300" i="2"/>
  <c r="CK284" i="2"/>
  <c r="CK268" i="2"/>
  <c r="CK252" i="2"/>
  <c r="CK236" i="2"/>
  <c r="CK371" i="2"/>
  <c r="CK355" i="2"/>
  <c r="CK339" i="2"/>
  <c r="CK323" i="2"/>
  <c r="CK307" i="2"/>
  <c r="CK291" i="2"/>
  <c r="CK275" i="2"/>
  <c r="CK259" i="2"/>
  <c r="CK243" i="2"/>
  <c r="CK227" i="2"/>
  <c r="CK212" i="2"/>
  <c r="CK196" i="2"/>
  <c r="CK180" i="2"/>
  <c r="CK164" i="2"/>
  <c r="CK148" i="2"/>
  <c r="CK132" i="2"/>
  <c r="CK116" i="2"/>
  <c r="CK100" i="2"/>
  <c r="CK84" i="2"/>
  <c r="CK68" i="2"/>
  <c r="CK221" i="2"/>
  <c r="CK205" i="2"/>
  <c r="CK189" i="2"/>
  <c r="CK173" i="2"/>
  <c r="CK157" i="2"/>
  <c r="CK141" i="2"/>
  <c r="CK125" i="2"/>
  <c r="CK109" i="2"/>
  <c r="CK93" i="2"/>
  <c r="CK77" i="2"/>
  <c r="CK61" i="2"/>
  <c r="CK395" i="2"/>
  <c r="CK412" i="2"/>
  <c r="CK428" i="2"/>
  <c r="CK444" i="2"/>
  <c r="CK460" i="2"/>
  <c r="CK480" i="2"/>
  <c r="CK512" i="2"/>
  <c r="CK544" i="2"/>
  <c r="CK576" i="2"/>
  <c r="CK381" i="2"/>
  <c r="CK421" i="2"/>
  <c r="CK453" i="2"/>
  <c r="CK485" i="2"/>
  <c r="CK517" i="2"/>
  <c r="CK549" i="2"/>
  <c r="CK581" i="2"/>
  <c r="CK390" i="2"/>
  <c r="CK358" i="2"/>
  <c r="CK326" i="2"/>
  <c r="CK294" i="2"/>
  <c r="CK262" i="2"/>
  <c r="CK230" i="2"/>
  <c r="CK349" i="2"/>
  <c r="CK317" i="2"/>
  <c r="CK285" i="2"/>
  <c r="CK253" i="2"/>
  <c r="CK222" i="2"/>
  <c r="CK190" i="2"/>
  <c r="CK158" i="2"/>
  <c r="CK126" i="2"/>
  <c r="CK94" i="2"/>
  <c r="CK62" i="2"/>
  <c r="CK199" i="2"/>
  <c r="CK167" i="2"/>
  <c r="CK135" i="2"/>
  <c r="CK103" i="2"/>
  <c r="CK71" i="2"/>
  <c r="CK383" i="2"/>
  <c r="CK398" i="2"/>
  <c r="CK406" i="2"/>
  <c r="CK414" i="2"/>
  <c r="CK422" i="2"/>
  <c r="CK430" i="2"/>
  <c r="CK438" i="2"/>
  <c r="CK446" i="2"/>
  <c r="CK454" i="2"/>
  <c r="CK462" i="2"/>
  <c r="CK470" i="2"/>
  <c r="CK478" i="2"/>
  <c r="CK486" i="2"/>
  <c r="CK494" i="2"/>
  <c r="CK502" i="2"/>
  <c r="CK510" i="2"/>
  <c r="CK518" i="2"/>
  <c r="CK526" i="2"/>
  <c r="CK534" i="2"/>
  <c r="CK542" i="2"/>
  <c r="CK550" i="2"/>
  <c r="CK558" i="2"/>
  <c r="CK566" i="2"/>
  <c r="CK574" i="2"/>
  <c r="CK582" i="2"/>
  <c r="CK590" i="2"/>
  <c r="CK598" i="2"/>
  <c r="CK56" i="2"/>
  <c r="CK393" i="2"/>
  <c r="CK403" i="2"/>
  <c r="CK411" i="2"/>
  <c r="CK419" i="2"/>
  <c r="CK427" i="2"/>
  <c r="CK435" i="2"/>
  <c r="CK443" i="2"/>
  <c r="CK451" i="2"/>
  <c r="CK459" i="2"/>
  <c r="CK467" i="2"/>
  <c r="CK475" i="2"/>
  <c r="CK483" i="2"/>
  <c r="CK491" i="2"/>
  <c r="CK499" i="2"/>
  <c r="CK507" i="2"/>
  <c r="CK515" i="2"/>
  <c r="CK523" i="2"/>
  <c r="CK531" i="2"/>
  <c r="CK539" i="2"/>
  <c r="CK547" i="2"/>
  <c r="CK555" i="2"/>
  <c r="CK563" i="2"/>
  <c r="CK571" i="2"/>
  <c r="CK579" i="2"/>
  <c r="CK587" i="2"/>
  <c r="CK595" i="2"/>
  <c r="CK603" i="2"/>
  <c r="CK392" i="2"/>
  <c r="CK384" i="2"/>
  <c r="CK376" i="2"/>
  <c r="CK368" i="2"/>
  <c r="CK360" i="2"/>
  <c r="CK352" i="2"/>
  <c r="CK344" i="2"/>
  <c r="CK336" i="2"/>
  <c r="CK328" i="2"/>
  <c r="CK320" i="2"/>
  <c r="CK312" i="2"/>
  <c r="CK304" i="2"/>
  <c r="CK296" i="2"/>
  <c r="CK288" i="2"/>
  <c r="CK280" i="2"/>
  <c r="CK272" i="2"/>
  <c r="CK264" i="2"/>
  <c r="CK256" i="2"/>
  <c r="CK248" i="2"/>
  <c r="CK240" i="2"/>
  <c r="CK232" i="2"/>
  <c r="CK375" i="2"/>
  <c r="CK367" i="2"/>
  <c r="CK359" i="2"/>
  <c r="CK351" i="2"/>
  <c r="CK343" i="2"/>
  <c r="CK335" i="2"/>
  <c r="CK327" i="2"/>
  <c r="CK319" i="2"/>
  <c r="CK311" i="2"/>
  <c r="CK303" i="2"/>
  <c r="CK295" i="2"/>
  <c r="CK287" i="2"/>
  <c r="CK279" i="2"/>
  <c r="CK271" i="2"/>
  <c r="CK263" i="2"/>
  <c r="CK255" i="2"/>
  <c r="CK247" i="2"/>
  <c r="CK239" i="2"/>
  <c r="CK231" i="2"/>
  <c r="CK224" i="2"/>
  <c r="CK216" i="2"/>
  <c r="CK208" i="2"/>
  <c r="CK200" i="2"/>
  <c r="CK192" i="2"/>
  <c r="CK184" i="2"/>
  <c r="CK176" i="2"/>
  <c r="CK168" i="2"/>
  <c r="CK160" i="2"/>
  <c r="CK152" i="2"/>
  <c r="CK144" i="2"/>
  <c r="CK136" i="2"/>
  <c r="CK128" i="2"/>
  <c r="CK120" i="2"/>
  <c r="CK112" i="2"/>
  <c r="CK104" i="2"/>
  <c r="CK96" i="2"/>
  <c r="CK88" i="2"/>
  <c r="CK80" i="2"/>
  <c r="CK72" i="2"/>
  <c r="CK64" i="2"/>
  <c r="CK225" i="2"/>
  <c r="CK217" i="2"/>
  <c r="CK209" i="2"/>
  <c r="CK201" i="2"/>
  <c r="CK193" i="2"/>
  <c r="CK185" i="2"/>
  <c r="CK177" i="2"/>
  <c r="CK169" i="2"/>
  <c r="CK161" i="2"/>
  <c r="CK153" i="2"/>
  <c r="CK145" i="2"/>
  <c r="CK137" i="2"/>
  <c r="CK129" i="2"/>
  <c r="CK121" i="2"/>
  <c r="CK113" i="2"/>
  <c r="CK105" i="2"/>
  <c r="CK97" i="2"/>
  <c r="CK89" i="2"/>
  <c r="CK81" i="2"/>
  <c r="CK73" i="2"/>
  <c r="CK65" i="2"/>
  <c r="CK57" i="2"/>
  <c r="CK387" i="2"/>
  <c r="CK400" i="2"/>
  <c r="CK408" i="2"/>
  <c r="CK416" i="2"/>
  <c r="CK424" i="2"/>
  <c r="CK432" i="2"/>
  <c r="CK440" i="2"/>
  <c r="CK448" i="2"/>
  <c r="CK456" i="2"/>
  <c r="CK464" i="2"/>
  <c r="CK472" i="2"/>
  <c r="CK488" i="2"/>
  <c r="CK504" i="2"/>
  <c r="CK520" i="2"/>
  <c r="CK536" i="2"/>
  <c r="CK552" i="2"/>
  <c r="CK568" i="2"/>
  <c r="CK584" i="2"/>
  <c r="CK600" i="2"/>
  <c r="CK397" i="2"/>
  <c r="CK413" i="2"/>
  <c r="CK429" i="2"/>
  <c r="CK445" i="2"/>
  <c r="CK461" i="2"/>
  <c r="CK477" i="2"/>
  <c r="CK493" i="2"/>
  <c r="CK509" i="2"/>
  <c r="CK525" i="2"/>
  <c r="CK541" i="2"/>
  <c r="CK557" i="2"/>
  <c r="CK573" i="2"/>
  <c r="CK589" i="2"/>
  <c r="CK605" i="2"/>
  <c r="CK382" i="2"/>
  <c r="CK366" i="2"/>
  <c r="CK350" i="2"/>
  <c r="CK334" i="2"/>
  <c r="CK318" i="2"/>
  <c r="CK302" i="2"/>
  <c r="CK286" i="2"/>
  <c r="CK270" i="2"/>
  <c r="CK254" i="2"/>
  <c r="CK238" i="2"/>
  <c r="CK373" i="2"/>
  <c r="CK357" i="2"/>
  <c r="CK341" i="2"/>
  <c r="CK325" i="2"/>
  <c r="CK309" i="2"/>
  <c r="CK293" i="2"/>
  <c r="CK277" i="2"/>
  <c r="CK261" i="2"/>
  <c r="CK245" i="2"/>
  <c r="CK229" i="2"/>
  <c r="CK214" i="2"/>
  <c r="CK198" i="2"/>
  <c r="CK182" i="2"/>
  <c r="CK166" i="2"/>
  <c r="CK150" i="2"/>
  <c r="CK134" i="2"/>
  <c r="CK118" i="2"/>
  <c r="CK102" i="2"/>
  <c r="CK86" i="2"/>
  <c r="CK70" i="2"/>
  <c r="CK223" i="2"/>
  <c r="CK207" i="2"/>
  <c r="CK191" i="2"/>
  <c r="CK175" i="2"/>
  <c r="CK159" i="2"/>
  <c r="CK143" i="2"/>
  <c r="CK127" i="2"/>
  <c r="CK111" i="2"/>
  <c r="CK95" i="2"/>
  <c r="CK79" i="2"/>
  <c r="CK63" i="2"/>
  <c r="CK476" i="2"/>
  <c r="CK484" i="2"/>
  <c r="CK492" i="2"/>
  <c r="CK500" i="2"/>
  <c r="CK508" i="2"/>
  <c r="CK516" i="2"/>
  <c r="CK524" i="2"/>
  <c r="CK532" i="2"/>
  <c r="CK540" i="2"/>
  <c r="CK548" i="2"/>
  <c r="CK556" i="2"/>
  <c r="CK564" i="2"/>
  <c r="CK572" i="2"/>
  <c r="CK580" i="2"/>
  <c r="CK588" i="2"/>
  <c r="CK596" i="2"/>
  <c r="CK604" i="2"/>
  <c r="CK389" i="2"/>
  <c r="CK401" i="2"/>
  <c r="CK409" i="2"/>
  <c r="CK417" i="2"/>
  <c r="CK425" i="2"/>
  <c r="CK433" i="2"/>
  <c r="CK441" i="2"/>
  <c r="CK449" i="2"/>
  <c r="CK457" i="2"/>
  <c r="CK465" i="2"/>
  <c r="CK473" i="2"/>
  <c r="CK481" i="2"/>
  <c r="CK489" i="2"/>
  <c r="CK497" i="2"/>
  <c r="CK505" i="2"/>
  <c r="CK513" i="2"/>
  <c r="CK521" i="2"/>
  <c r="CK529" i="2"/>
  <c r="CK537" i="2"/>
  <c r="CK545" i="2"/>
  <c r="CK553" i="2"/>
  <c r="CK561" i="2"/>
  <c r="CK569" i="2"/>
  <c r="CK577" i="2"/>
  <c r="CK585" i="2"/>
  <c r="CK593" i="2"/>
  <c r="CK601" i="2"/>
  <c r="CK394" i="2"/>
  <c r="CK386" i="2"/>
  <c r="CK378" i="2"/>
  <c r="CK370" i="2"/>
  <c r="CK362" i="2"/>
  <c r="CK354" i="2"/>
  <c r="CK346" i="2"/>
  <c r="CK338" i="2"/>
  <c r="CK330" i="2"/>
  <c r="CK322" i="2"/>
  <c r="CK314" i="2"/>
  <c r="CK306" i="2"/>
  <c r="CK298" i="2"/>
  <c r="CK290" i="2"/>
  <c r="CK282" i="2"/>
  <c r="CK274" i="2"/>
  <c r="CK266" i="2"/>
  <c r="CK258" i="2"/>
  <c r="CK250" i="2"/>
  <c r="CK242" i="2"/>
  <c r="CK234" i="2"/>
  <c r="CK377" i="2"/>
  <c r="CK369" i="2"/>
  <c r="CK361" i="2"/>
  <c r="CK353" i="2"/>
  <c r="CK345" i="2"/>
  <c r="CK337" i="2"/>
  <c r="CK329" i="2"/>
  <c r="CK321" i="2"/>
  <c r="CK313" i="2"/>
  <c r="CK305" i="2"/>
  <c r="CK297" i="2"/>
  <c r="CK289" i="2"/>
  <c r="CK281" i="2"/>
  <c r="CK273" i="2"/>
  <c r="CK265" i="2"/>
  <c r="CK257" i="2"/>
  <c r="CK249" i="2"/>
  <c r="CK241" i="2"/>
  <c r="CK233" i="2"/>
  <c r="CK226" i="2"/>
  <c r="CK218" i="2"/>
  <c r="CK210" i="2"/>
  <c r="CK202" i="2"/>
  <c r="CK194" i="2"/>
  <c r="CK186" i="2"/>
  <c r="CK178" i="2"/>
  <c r="CK170" i="2"/>
  <c r="CK162" i="2"/>
  <c r="CK154" i="2"/>
  <c r="CK146" i="2"/>
  <c r="CK138" i="2"/>
  <c r="CK130" i="2"/>
  <c r="CK122" i="2"/>
  <c r="CK114" i="2"/>
  <c r="CK106" i="2"/>
  <c r="CK98" i="2"/>
  <c r="CK90" i="2"/>
  <c r="CK82" i="2"/>
  <c r="CK74" i="2"/>
  <c r="CK66" i="2"/>
  <c r="CK58" i="2"/>
  <c r="CK219" i="2"/>
  <c r="CK211" i="2"/>
  <c r="CK203" i="2"/>
  <c r="CK195" i="2"/>
  <c r="CK187" i="2"/>
  <c r="CK179" i="2"/>
  <c r="CK171" i="2"/>
  <c r="CK163" i="2"/>
  <c r="CK155" i="2"/>
  <c r="CK147" i="2"/>
  <c r="CK139" i="2"/>
  <c r="CK131" i="2"/>
  <c r="CK123" i="2"/>
  <c r="CK115" i="2"/>
  <c r="CK107" i="2"/>
  <c r="CK99" i="2"/>
  <c r="CK91" i="2"/>
  <c r="CK83" i="2"/>
  <c r="CK75" i="2"/>
  <c r="CK67" i="2"/>
  <c r="CK59" i="2"/>
  <c r="BP25" i="2"/>
  <c r="BI596" i="2"/>
  <c r="BI580" i="2"/>
  <c r="BI561" i="2"/>
  <c r="BI529" i="2"/>
  <c r="BI497" i="2"/>
  <c r="BI598" i="2"/>
  <c r="BI582" i="2"/>
  <c r="BI565" i="2"/>
  <c r="BI533" i="2"/>
  <c r="BI501" i="2"/>
  <c r="BI477" i="2"/>
  <c r="BI461" i="2"/>
  <c r="BI445" i="2"/>
  <c r="BI429" i="2"/>
  <c r="BI413" i="2"/>
  <c r="BI397" i="2"/>
  <c r="BI381" i="2"/>
  <c r="BI365" i="2"/>
  <c r="BI349" i="2"/>
  <c r="BI333" i="2"/>
  <c r="BI317" i="2"/>
  <c r="BI291" i="2"/>
  <c r="BI259" i="2"/>
  <c r="BI227" i="2"/>
  <c r="BI163" i="2"/>
  <c r="BI99" i="2"/>
  <c r="BI603" i="2"/>
  <c r="BI595" i="2"/>
  <c r="BI587" i="2"/>
  <c r="BI579" i="2"/>
  <c r="BI571" i="2"/>
  <c r="BI559" i="2"/>
  <c r="BI543" i="2"/>
  <c r="BI527" i="2"/>
  <c r="BI511" i="2"/>
  <c r="BI495" i="2"/>
  <c r="BI479" i="2"/>
  <c r="BI463" i="2"/>
  <c r="BI447" i="2"/>
  <c r="BI431" i="2"/>
  <c r="BI415" i="2"/>
  <c r="BI399" i="2"/>
  <c r="BI383" i="2"/>
  <c r="BI367" i="2"/>
  <c r="BI351" i="2"/>
  <c r="BI335" i="2"/>
  <c r="BI319" i="2"/>
  <c r="BI295" i="2"/>
  <c r="BI263" i="2"/>
  <c r="BI231" i="2"/>
  <c r="BI171" i="2"/>
  <c r="BI107" i="2"/>
  <c r="BI566" i="2"/>
  <c r="BI558" i="2"/>
  <c r="BI550" i="2"/>
  <c r="BI542" i="2"/>
  <c r="BI534" i="2"/>
  <c r="BI526" i="2"/>
  <c r="BI518" i="2"/>
  <c r="BI510" i="2"/>
  <c r="BI502" i="2"/>
  <c r="BI494" i="2"/>
  <c r="BI486" i="2"/>
  <c r="BI478" i="2"/>
  <c r="BI470" i="2"/>
  <c r="BI462" i="2"/>
  <c r="BI454" i="2"/>
  <c r="BI446" i="2"/>
  <c r="BI438" i="2"/>
  <c r="BI430" i="2"/>
  <c r="BI422" i="2"/>
  <c r="BI414" i="2"/>
  <c r="BI406" i="2"/>
  <c r="BI398" i="2"/>
  <c r="BI390" i="2"/>
  <c r="BI382" i="2"/>
  <c r="BI374" i="2"/>
  <c r="BI366" i="2"/>
  <c r="BI358" i="2"/>
  <c r="BI350" i="2"/>
  <c r="BI342" i="2"/>
  <c r="BI334" i="2"/>
  <c r="BI326" i="2"/>
  <c r="BI318" i="2"/>
  <c r="BI309" i="2"/>
  <c r="BI293" i="2"/>
  <c r="BI277" i="2"/>
  <c r="BI261" i="2"/>
  <c r="BI245" i="2"/>
  <c r="BI229" i="2"/>
  <c r="BI199" i="2"/>
  <c r="BI167" i="2"/>
  <c r="BI135" i="2"/>
  <c r="BI103" i="2"/>
  <c r="BI71" i="2"/>
  <c r="BI306" i="2"/>
  <c r="BI298" i="2"/>
  <c r="BI290" i="2"/>
  <c r="BI282" i="2"/>
  <c r="BI274" i="2"/>
  <c r="BI266" i="2"/>
  <c r="BI258" i="2"/>
  <c r="BI250" i="2"/>
  <c r="BI242" i="2"/>
  <c r="BI234" i="2"/>
  <c r="BI225" i="2"/>
  <c r="BI209" i="2"/>
  <c r="BI193" i="2"/>
  <c r="BI177" i="2"/>
  <c r="BI161" i="2"/>
  <c r="BI145" i="2"/>
  <c r="BI129" i="2"/>
  <c r="BI113" i="2"/>
  <c r="BI97" i="2"/>
  <c r="BI81" i="2"/>
  <c r="BI65" i="2"/>
  <c r="BI224" i="2"/>
  <c r="BI216" i="2"/>
  <c r="BI208" i="2"/>
  <c r="BI200" i="2"/>
  <c r="BI192" i="2"/>
  <c r="BI184" i="2"/>
  <c r="BI176" i="2"/>
  <c r="BI168" i="2"/>
  <c r="BI160" i="2"/>
  <c r="BI152" i="2"/>
  <c r="BI144" i="2"/>
  <c r="BI136" i="2"/>
  <c r="BI128" i="2"/>
  <c r="BI120" i="2"/>
  <c r="BI112" i="2"/>
  <c r="BI104" i="2"/>
  <c r="BI96" i="2"/>
  <c r="BI88" i="2"/>
  <c r="BI80" i="2"/>
  <c r="BI72" i="2"/>
  <c r="BI64" i="2"/>
  <c r="BI604" i="2"/>
  <c r="BI588" i="2"/>
  <c r="BI572" i="2"/>
  <c r="BI545" i="2"/>
  <c r="BI513" i="2"/>
  <c r="BI56" i="2"/>
  <c r="BI590" i="2"/>
  <c r="BI574" i="2"/>
  <c r="BI549" i="2"/>
  <c r="BI517" i="2"/>
  <c r="BI485" i="2"/>
  <c r="BI469" i="2"/>
  <c r="BI453" i="2"/>
  <c r="BI437" i="2"/>
  <c r="BI421" i="2"/>
  <c r="BI405" i="2"/>
  <c r="BI389" i="2"/>
  <c r="BI373" i="2"/>
  <c r="BI357" i="2"/>
  <c r="BI341" i="2"/>
  <c r="BI325" i="2"/>
  <c r="BI307" i="2"/>
  <c r="BI275" i="2"/>
  <c r="BI243" i="2"/>
  <c r="BI195" i="2"/>
  <c r="BI131" i="2"/>
  <c r="BI67" i="2"/>
  <c r="BI599" i="2"/>
  <c r="BI591" i="2"/>
  <c r="BI583" i="2"/>
  <c r="BI575" i="2"/>
  <c r="BI567" i="2"/>
  <c r="BI551" i="2"/>
  <c r="BI535" i="2"/>
  <c r="BI519" i="2"/>
  <c r="BI503" i="2"/>
  <c r="BI487" i="2"/>
  <c r="BI471" i="2"/>
  <c r="BI455" i="2"/>
  <c r="BI439" i="2"/>
  <c r="BI423" i="2"/>
  <c r="BI407" i="2"/>
  <c r="BI391" i="2"/>
  <c r="BI375" i="2"/>
  <c r="BI359" i="2"/>
  <c r="BI343" i="2"/>
  <c r="BI327" i="2"/>
  <c r="BI311" i="2"/>
  <c r="BI279" i="2"/>
  <c r="BI247" i="2"/>
  <c r="BI203" i="2"/>
  <c r="BI139" i="2"/>
  <c r="BI75" i="2"/>
  <c r="BI562" i="2"/>
  <c r="BI554" i="2"/>
  <c r="BI546" i="2"/>
  <c r="BI538" i="2"/>
  <c r="BI530" i="2"/>
  <c r="BI522" i="2"/>
  <c r="BI514" i="2"/>
  <c r="BI506" i="2"/>
  <c r="BI498" i="2"/>
  <c r="BI490" i="2"/>
  <c r="BI482" i="2"/>
  <c r="BI474" i="2"/>
  <c r="BI466" i="2"/>
  <c r="BI458" i="2"/>
  <c r="BI450" i="2"/>
  <c r="BI442" i="2"/>
  <c r="BI434" i="2"/>
  <c r="BI426" i="2"/>
  <c r="BI418" i="2"/>
  <c r="BI410" i="2"/>
  <c r="BI402" i="2"/>
  <c r="BI394" i="2"/>
  <c r="BI386" i="2"/>
  <c r="BI378" i="2"/>
  <c r="BI370" i="2"/>
  <c r="BI362" i="2"/>
  <c r="BI354" i="2"/>
  <c r="BI346" i="2"/>
  <c r="BI338" i="2"/>
  <c r="BI330" i="2"/>
  <c r="BI322" i="2"/>
  <c r="BI314" i="2"/>
  <c r="BI301" i="2"/>
  <c r="BI285" i="2"/>
  <c r="BI269" i="2"/>
  <c r="BI253" i="2"/>
  <c r="BI237" i="2"/>
  <c r="BI215" i="2"/>
  <c r="BI183" i="2"/>
  <c r="BI151" i="2"/>
  <c r="BI119" i="2"/>
  <c r="BI87" i="2"/>
  <c r="BI310" i="2"/>
  <c r="BI302" i="2"/>
  <c r="BI294" i="2"/>
  <c r="BI286" i="2"/>
  <c r="BI278" i="2"/>
  <c r="BI270" i="2"/>
  <c r="BI262" i="2"/>
  <c r="BI254" i="2"/>
  <c r="BI246" i="2"/>
  <c r="BI238" i="2"/>
  <c r="BI230" i="2"/>
  <c r="BI217" i="2"/>
  <c r="BI201" i="2"/>
  <c r="BI185" i="2"/>
  <c r="BI169" i="2"/>
  <c r="BI153" i="2"/>
  <c r="BI137" i="2"/>
  <c r="BI121" i="2"/>
  <c r="BI105" i="2"/>
  <c r="BI89" i="2"/>
  <c r="BI73" i="2"/>
  <c r="BI57" i="2"/>
  <c r="BI220" i="2"/>
  <c r="BI212" i="2"/>
  <c r="BI204" i="2"/>
  <c r="BI196" i="2"/>
  <c r="BI188" i="2"/>
  <c r="BI180" i="2"/>
  <c r="BI172" i="2"/>
  <c r="BI164" i="2"/>
  <c r="BI156" i="2"/>
  <c r="BI148" i="2"/>
  <c r="BI140" i="2"/>
  <c r="BI132" i="2"/>
  <c r="BI124" i="2"/>
  <c r="BI116" i="2"/>
  <c r="BI108" i="2"/>
  <c r="BI100" i="2"/>
  <c r="BI92" i="2"/>
  <c r="BI84" i="2"/>
  <c r="BI76" i="2"/>
  <c r="BI68" i="2"/>
  <c r="BI60" i="2"/>
  <c r="BL19" i="2" a="1"/>
  <c r="BI600" i="2"/>
  <c r="BI592" i="2"/>
  <c r="BI584" i="2"/>
  <c r="BI576" i="2"/>
  <c r="BI568" i="2"/>
  <c r="BI553" i="2"/>
  <c r="BI537" i="2"/>
  <c r="BI521" i="2"/>
  <c r="BI505" i="2"/>
  <c r="BI489" i="2"/>
  <c r="BI602" i="2"/>
  <c r="BI594" i="2"/>
  <c r="BI586" i="2"/>
  <c r="BI578" i="2"/>
  <c r="BI570" i="2"/>
  <c r="BI557" i="2"/>
  <c r="BI541" i="2"/>
  <c r="BI525" i="2"/>
  <c r="BI509" i="2"/>
  <c r="BI493" i="2"/>
  <c r="BI481" i="2"/>
  <c r="BI473" i="2"/>
  <c r="BI465" i="2"/>
  <c r="BI457" i="2"/>
  <c r="BI449" i="2"/>
  <c r="BI441" i="2"/>
  <c r="BI433" i="2"/>
  <c r="BI425" i="2"/>
  <c r="BI417" i="2"/>
  <c r="BI409" i="2"/>
  <c r="BI401" i="2"/>
  <c r="BI393" i="2"/>
  <c r="BI385" i="2"/>
  <c r="BI377" i="2"/>
  <c r="BI369" i="2"/>
  <c r="BI361" i="2"/>
  <c r="BI353" i="2"/>
  <c r="BI345" i="2"/>
  <c r="BI337" i="2"/>
  <c r="BI329" i="2"/>
  <c r="BI321" i="2"/>
  <c r="BI313" i="2"/>
  <c r="BI299" i="2"/>
  <c r="BI283" i="2"/>
  <c r="BI267" i="2"/>
  <c r="BI251" i="2"/>
  <c r="BI235" i="2"/>
  <c r="BI211" i="2"/>
  <c r="BI179" i="2"/>
  <c r="BI147" i="2"/>
  <c r="BI115" i="2"/>
  <c r="BI83" i="2"/>
  <c r="BI605" i="2"/>
  <c r="BI601" i="2"/>
  <c r="BI597" i="2"/>
  <c r="BI593" i="2"/>
  <c r="BI589" i="2"/>
  <c r="BI585" i="2"/>
  <c r="BI581" i="2"/>
  <c r="BI577" i="2"/>
  <c r="BI573" i="2"/>
  <c r="BI569" i="2"/>
  <c r="BI563" i="2"/>
  <c r="BI555" i="2"/>
  <c r="BI547" i="2"/>
  <c r="BI539" i="2"/>
  <c r="BI531" i="2"/>
  <c r="BI523" i="2"/>
  <c r="BI515" i="2"/>
  <c r="BI507" i="2"/>
  <c r="BI499" i="2"/>
  <c r="BI491" i="2"/>
  <c r="BI483" i="2"/>
  <c r="BI475" i="2"/>
  <c r="BI467" i="2"/>
  <c r="BI459" i="2"/>
  <c r="BI451" i="2"/>
  <c r="BI443" i="2"/>
  <c r="BI435" i="2"/>
  <c r="BI427" i="2"/>
  <c r="BI419" i="2"/>
  <c r="BI411" i="2"/>
  <c r="BI403" i="2"/>
  <c r="BI395" i="2"/>
  <c r="BI387" i="2"/>
  <c r="BI379" i="2"/>
  <c r="BI371" i="2"/>
  <c r="BI363" i="2"/>
  <c r="BI355" i="2"/>
  <c r="BI347" i="2"/>
  <c r="BI339" i="2"/>
  <c r="BI331" i="2"/>
  <c r="BI323" i="2"/>
  <c r="BI315" i="2"/>
  <c r="BI303" i="2"/>
  <c r="BI287" i="2"/>
  <c r="BI271" i="2"/>
  <c r="BI255" i="2"/>
  <c r="BI239" i="2"/>
  <c r="BI219" i="2"/>
  <c r="BI187" i="2"/>
  <c r="BI155" i="2"/>
  <c r="BI123" i="2"/>
  <c r="BI91" i="2"/>
  <c r="BI59" i="2"/>
  <c r="BI564" i="2"/>
  <c r="BI560" i="2"/>
  <c r="BI556" i="2"/>
  <c r="BI552" i="2"/>
  <c r="BI548" i="2"/>
  <c r="BI544" i="2"/>
  <c r="BI540" i="2"/>
  <c r="BI536" i="2"/>
  <c r="BI532" i="2"/>
  <c r="BI528" i="2"/>
  <c r="BI524" i="2"/>
  <c r="BI520" i="2"/>
  <c r="BI516" i="2"/>
  <c r="BI512" i="2"/>
  <c r="BI508" i="2"/>
  <c r="BI504" i="2"/>
  <c r="BI500" i="2"/>
  <c r="BI496" i="2"/>
  <c r="BI492" i="2"/>
  <c r="BI488" i="2"/>
  <c r="BI484" i="2"/>
  <c r="BI480" i="2"/>
  <c r="BI476" i="2"/>
  <c r="BI472" i="2"/>
  <c r="BI468" i="2"/>
  <c r="BI464" i="2"/>
  <c r="BI460" i="2"/>
  <c r="BI456" i="2"/>
  <c r="BI452" i="2"/>
  <c r="BI448" i="2"/>
  <c r="BI444" i="2"/>
  <c r="BI440" i="2"/>
  <c r="BI436" i="2"/>
  <c r="BI432" i="2"/>
  <c r="BI428" i="2"/>
  <c r="BI424" i="2"/>
  <c r="BI420" i="2"/>
  <c r="BI416" i="2"/>
  <c r="BI412" i="2"/>
  <c r="BI408" i="2"/>
  <c r="BI404" i="2"/>
  <c r="BI400" i="2"/>
  <c r="BI396" i="2"/>
  <c r="BI392" i="2"/>
  <c r="BI388" i="2"/>
  <c r="BI384" i="2"/>
  <c r="BI380" i="2"/>
  <c r="BI376" i="2"/>
  <c r="BI372" i="2"/>
  <c r="BI368" i="2"/>
  <c r="BI364" i="2"/>
  <c r="BI360" i="2"/>
  <c r="BI356" i="2"/>
  <c r="BI352" i="2"/>
  <c r="BI348" i="2"/>
  <c r="BI344" i="2"/>
  <c r="BI340" i="2"/>
  <c r="BI336" i="2"/>
  <c r="BI332" i="2"/>
  <c r="BI328" i="2"/>
  <c r="BI324" i="2"/>
  <c r="BI320" i="2"/>
  <c r="BI316" i="2"/>
  <c r="BI312" i="2"/>
  <c r="BI305" i="2"/>
  <c r="BI297" i="2"/>
  <c r="BI289" i="2"/>
  <c r="BI281" i="2"/>
  <c r="BI273" i="2"/>
  <c r="BI265" i="2"/>
  <c r="BI257" i="2"/>
  <c r="BI249" i="2"/>
  <c r="BI241" i="2"/>
  <c r="BI233" i="2"/>
  <c r="BI223" i="2"/>
  <c r="BI207" i="2"/>
  <c r="BI191" i="2"/>
  <c r="BI175" i="2"/>
  <c r="BI159" i="2"/>
  <c r="BI143" i="2"/>
  <c r="BI127" i="2"/>
  <c r="BI111" i="2"/>
  <c r="BI95" i="2"/>
  <c r="BI79" i="2"/>
  <c r="BI63" i="2"/>
  <c r="BI308" i="2"/>
  <c r="BI304" i="2"/>
  <c r="BI300" i="2"/>
  <c r="BI296" i="2"/>
  <c r="BI292" i="2"/>
  <c r="BI288" i="2"/>
  <c r="BI284" i="2"/>
  <c r="BI280" i="2"/>
  <c r="BI276" i="2"/>
  <c r="BI272" i="2"/>
  <c r="BI268" i="2"/>
  <c r="BI264" i="2"/>
  <c r="BI260" i="2"/>
  <c r="BI256" i="2"/>
  <c r="BI252" i="2"/>
  <c r="BI248" i="2"/>
  <c r="BI244" i="2"/>
  <c r="BI240" i="2"/>
  <c r="BI236" i="2"/>
  <c r="BI232" i="2"/>
  <c r="BI228" i="2"/>
  <c r="BI221" i="2"/>
  <c r="BI213" i="2"/>
  <c r="BI205" i="2"/>
  <c r="BI197" i="2"/>
  <c r="BI189" i="2"/>
  <c r="BI181" i="2"/>
  <c r="BI173" i="2"/>
  <c r="BI165" i="2"/>
  <c r="BI157" i="2"/>
  <c r="BI149" i="2"/>
  <c r="BI141" i="2"/>
  <c r="BI133" i="2"/>
  <c r="BI125" i="2"/>
  <c r="BI117" i="2"/>
  <c r="BI109" i="2"/>
  <c r="BI101" i="2"/>
  <c r="BI93" i="2"/>
  <c r="BI85" i="2"/>
  <c r="BI77" i="2"/>
  <c r="BI69" i="2"/>
  <c r="BI61" i="2"/>
  <c r="BI226" i="2"/>
  <c r="BI222" i="2"/>
  <c r="BI218" i="2"/>
  <c r="BI214" i="2"/>
  <c r="BI210" i="2"/>
  <c r="BI206" i="2"/>
  <c r="BI202" i="2"/>
  <c r="BI198" i="2"/>
  <c r="BI194" i="2"/>
  <c r="BI190" i="2"/>
  <c r="BI186" i="2"/>
  <c r="BI182" i="2"/>
  <c r="BI178" i="2"/>
  <c r="BI174" i="2"/>
  <c r="BI170" i="2"/>
  <c r="BI166" i="2"/>
  <c r="BI162" i="2"/>
  <c r="BI158" i="2"/>
  <c r="BI154" i="2"/>
  <c r="BI150" i="2"/>
  <c r="BI146" i="2"/>
  <c r="BI142" i="2"/>
  <c r="BI138" i="2"/>
  <c r="BI134" i="2"/>
  <c r="BI130" i="2"/>
  <c r="BI126" i="2"/>
  <c r="BI122" i="2"/>
  <c r="BI118" i="2"/>
  <c r="BI114" i="2"/>
  <c r="BI110" i="2"/>
  <c r="BI106" i="2"/>
  <c r="BI102" i="2"/>
  <c r="BI98" i="2"/>
  <c r="BI94" i="2"/>
  <c r="BI90" i="2"/>
  <c r="BI86" i="2"/>
  <c r="BI82" i="2"/>
  <c r="BI78" i="2"/>
  <c r="BI74" i="2"/>
  <c r="BI70" i="2"/>
  <c r="BI66" i="2"/>
  <c r="BI62" i="2"/>
  <c r="BI58" i="2"/>
  <c r="BR56" i="2"/>
  <c r="BR602" i="2"/>
  <c r="BR598" i="2"/>
  <c r="BR594" i="2"/>
  <c r="BR590" i="2"/>
  <c r="BR586" i="2"/>
  <c r="BR582" i="2"/>
  <c r="BR578" i="2"/>
  <c r="BR574" i="2"/>
  <c r="BR570" i="2"/>
  <c r="BR566" i="2"/>
  <c r="BR562" i="2"/>
  <c r="BR558" i="2"/>
  <c r="BR554" i="2"/>
  <c r="BR550" i="2"/>
  <c r="BR546" i="2"/>
  <c r="BR542" i="2"/>
  <c r="BR538" i="2"/>
  <c r="BR534" i="2"/>
  <c r="BR530" i="2"/>
  <c r="BR526" i="2"/>
  <c r="BR522" i="2"/>
  <c r="BR518" i="2"/>
  <c r="BR514" i="2"/>
  <c r="BR510" i="2"/>
  <c r="BR506" i="2"/>
  <c r="BR502" i="2"/>
  <c r="BR498" i="2"/>
  <c r="BR494" i="2"/>
  <c r="BR490" i="2"/>
  <c r="BR486" i="2"/>
  <c r="BR482" i="2"/>
  <c r="BR478" i="2"/>
  <c r="BR474" i="2"/>
  <c r="BR470" i="2"/>
  <c r="BR466" i="2"/>
  <c r="BR462" i="2"/>
  <c r="BR458" i="2"/>
  <c r="BR454" i="2"/>
  <c r="BR450" i="2"/>
  <c r="BR446" i="2"/>
  <c r="BR442" i="2"/>
  <c r="BR438" i="2"/>
  <c r="BR434" i="2"/>
  <c r="BR430" i="2"/>
  <c r="BR426" i="2"/>
  <c r="BR422" i="2"/>
  <c r="BR418" i="2"/>
  <c r="BR414" i="2"/>
  <c r="BR410" i="2"/>
  <c r="BR406" i="2"/>
  <c r="BR402" i="2"/>
  <c r="BR398" i="2"/>
  <c r="BR394" i="2"/>
  <c r="BR390" i="2"/>
  <c r="BR383" i="2"/>
  <c r="BR375" i="2"/>
  <c r="BR367" i="2"/>
  <c r="BR359" i="2"/>
  <c r="BR351" i="2"/>
  <c r="BR343" i="2"/>
  <c r="BR335" i="2"/>
  <c r="BR327" i="2"/>
  <c r="BR319" i="2"/>
  <c r="BR605" i="2"/>
  <c r="BR601" i="2"/>
  <c r="BR597" i="2"/>
  <c r="BR593" i="2"/>
  <c r="BR589" i="2"/>
  <c r="BR585" i="2"/>
  <c r="BR581" i="2"/>
  <c r="BR577" i="2"/>
  <c r="BR573" i="2"/>
  <c r="BR569" i="2"/>
  <c r="BR565" i="2"/>
  <c r="BR561" i="2"/>
  <c r="BR557" i="2"/>
  <c r="BR553" i="2"/>
  <c r="BR549" i="2"/>
  <c r="BR545" i="2"/>
  <c r="BR541" i="2"/>
  <c r="BR537" i="2"/>
  <c r="BR533" i="2"/>
  <c r="BR529" i="2"/>
  <c r="BR525" i="2"/>
  <c r="BR521" i="2"/>
  <c r="BR517" i="2"/>
  <c r="BR513" i="2"/>
  <c r="BR509" i="2"/>
  <c r="BR505" i="2"/>
  <c r="BR501" i="2"/>
  <c r="BR497" i="2"/>
  <c r="BR493" i="2"/>
  <c r="BR489" i="2"/>
  <c r="BR485" i="2"/>
  <c r="BR481" i="2"/>
  <c r="BR477" i="2"/>
  <c r="BR473" i="2"/>
  <c r="BR469" i="2"/>
  <c r="BR465" i="2"/>
  <c r="BR461" i="2"/>
  <c r="BR457" i="2"/>
  <c r="BR453" i="2"/>
  <c r="BR449" i="2"/>
  <c r="BR445" i="2"/>
  <c r="BR441" i="2"/>
  <c r="BR437" i="2"/>
  <c r="BR433" i="2"/>
  <c r="BR429" i="2"/>
  <c r="BR425" i="2"/>
  <c r="BR421" i="2"/>
  <c r="BR417" i="2"/>
  <c r="BR413" i="2"/>
  <c r="BR409" i="2"/>
  <c r="BR405" i="2"/>
  <c r="BR401" i="2"/>
  <c r="BR397" i="2"/>
  <c r="BR393" i="2"/>
  <c r="BR389" i="2"/>
  <c r="BR381" i="2"/>
  <c r="BR373" i="2"/>
  <c r="BR365" i="2"/>
  <c r="BR357" i="2"/>
  <c r="BR349" i="2"/>
  <c r="BR341" i="2"/>
  <c r="BR333" i="2"/>
  <c r="BR325" i="2"/>
  <c r="BR317" i="2"/>
  <c r="BR388" i="2"/>
  <c r="BR384" i="2"/>
  <c r="BR380" i="2"/>
  <c r="BR376" i="2"/>
  <c r="BR372" i="2"/>
  <c r="BR368" i="2"/>
  <c r="BR364" i="2"/>
  <c r="BR360" i="2"/>
  <c r="BR356" i="2"/>
  <c r="BR352" i="2"/>
  <c r="BR348" i="2"/>
  <c r="BR344" i="2"/>
  <c r="BR340" i="2"/>
  <c r="BR336" i="2"/>
  <c r="BR332" i="2"/>
  <c r="BR328" i="2"/>
  <c r="BR324" i="2"/>
  <c r="BR320" i="2"/>
  <c r="BR316" i="2"/>
  <c r="BR312" i="2"/>
  <c r="BR308" i="2"/>
  <c r="BR304" i="2"/>
  <c r="BR300" i="2"/>
  <c r="BR296" i="2"/>
  <c r="BR292" i="2"/>
  <c r="BR288" i="2"/>
  <c r="BR284" i="2"/>
  <c r="BR280" i="2"/>
  <c r="BR276" i="2"/>
  <c r="BR272" i="2"/>
  <c r="BR268" i="2"/>
  <c r="BR264" i="2"/>
  <c r="BR260" i="2"/>
  <c r="BR256" i="2"/>
  <c r="BR252" i="2"/>
  <c r="BR248" i="2"/>
  <c r="BR244" i="2"/>
  <c r="BR240" i="2"/>
  <c r="BR236" i="2"/>
  <c r="BR232" i="2"/>
  <c r="BR228" i="2"/>
  <c r="BR221" i="2"/>
  <c r="BR213" i="2"/>
  <c r="BR205" i="2"/>
  <c r="BR197" i="2"/>
  <c r="BR189" i="2"/>
  <c r="BR181" i="2"/>
  <c r="BR173" i="2"/>
  <c r="BR165" i="2"/>
  <c r="BR157" i="2"/>
  <c r="BR149" i="2"/>
  <c r="BR141" i="2"/>
  <c r="BR133" i="2"/>
  <c r="BR125" i="2"/>
  <c r="BR117" i="2"/>
  <c r="BR109" i="2"/>
  <c r="BR101" i="2"/>
  <c r="BR93" i="2"/>
  <c r="BR85" i="2"/>
  <c r="BR77" i="2"/>
  <c r="BR69" i="2"/>
  <c r="BR61" i="2"/>
  <c r="BR309" i="2"/>
  <c r="BR305" i="2"/>
  <c r="BR301" i="2"/>
  <c r="BR297" i="2"/>
  <c r="BR293" i="2"/>
  <c r="BR289" i="2"/>
  <c r="BR285" i="2"/>
  <c r="BR281" i="2"/>
  <c r="BR277" i="2"/>
  <c r="BR273" i="2"/>
  <c r="BR269" i="2"/>
  <c r="BR265" i="2"/>
  <c r="BR261" i="2"/>
  <c r="BR257" i="2"/>
  <c r="BR253" i="2"/>
  <c r="BR249" i="2"/>
  <c r="BR245" i="2"/>
  <c r="BR241" i="2"/>
  <c r="BR237" i="2"/>
  <c r="BR233" i="2"/>
  <c r="BR229" i="2"/>
  <c r="BR223" i="2"/>
  <c r="BR215" i="2"/>
  <c r="BR207" i="2"/>
  <c r="BR199" i="2"/>
  <c r="BR191" i="2"/>
  <c r="BR183" i="2"/>
  <c r="BR175" i="2"/>
  <c r="BR167" i="2"/>
  <c r="BR159" i="2"/>
  <c r="BR151" i="2"/>
  <c r="BR143" i="2"/>
  <c r="BR135" i="2"/>
  <c r="BR127" i="2"/>
  <c r="BR119" i="2"/>
  <c r="BR111" i="2"/>
  <c r="BR103" i="2"/>
  <c r="BR95" i="2"/>
  <c r="BR87" i="2"/>
  <c r="BR79" i="2"/>
  <c r="BR71" i="2"/>
  <c r="BR63" i="2"/>
  <c r="BR226" i="2"/>
  <c r="BR222" i="2"/>
  <c r="BR218" i="2"/>
  <c r="BR214" i="2"/>
  <c r="BR210" i="2"/>
  <c r="BR206" i="2"/>
  <c r="BR202" i="2"/>
  <c r="BR198" i="2"/>
  <c r="BR194" i="2"/>
  <c r="BR190" i="2"/>
  <c r="BR186" i="2"/>
  <c r="BR182" i="2"/>
  <c r="BR178" i="2"/>
  <c r="BR174" i="2"/>
  <c r="BR170" i="2"/>
  <c r="BR166" i="2"/>
  <c r="BR162" i="2"/>
  <c r="BR158" i="2"/>
  <c r="BR154" i="2"/>
  <c r="BR150" i="2"/>
  <c r="BR146" i="2"/>
  <c r="BR142" i="2"/>
  <c r="BR138" i="2"/>
  <c r="BR134" i="2"/>
  <c r="BR130" i="2"/>
  <c r="BR126" i="2"/>
  <c r="BR122" i="2"/>
  <c r="BR118" i="2"/>
  <c r="BR114" i="2"/>
  <c r="BR110" i="2"/>
  <c r="BR106" i="2"/>
  <c r="BR102" i="2"/>
  <c r="BR98" i="2"/>
  <c r="BR94" i="2"/>
  <c r="BR90" i="2"/>
  <c r="BR86" i="2"/>
  <c r="BR82" i="2"/>
  <c r="BR78" i="2"/>
  <c r="BR74" i="2"/>
  <c r="BR70" i="2"/>
  <c r="BR66" i="2"/>
  <c r="BR62" i="2"/>
  <c r="BR58" i="2"/>
  <c r="BV19" i="2" a="1"/>
  <c r="BR604" i="2"/>
  <c r="BR600" i="2"/>
  <c r="BR596" i="2"/>
  <c r="BR592" i="2"/>
  <c r="BR588" i="2"/>
  <c r="BR584" i="2"/>
  <c r="BR580" i="2"/>
  <c r="BR576" i="2"/>
  <c r="BR572" i="2"/>
  <c r="BR568" i="2"/>
  <c r="BR564" i="2"/>
  <c r="BR560" i="2"/>
  <c r="BR556" i="2"/>
  <c r="BR552" i="2"/>
  <c r="BR548" i="2"/>
  <c r="BR544" i="2"/>
  <c r="BR540" i="2"/>
  <c r="BR536" i="2"/>
  <c r="BR532" i="2"/>
  <c r="BR528" i="2"/>
  <c r="BR524" i="2"/>
  <c r="BR520" i="2"/>
  <c r="BR516" i="2"/>
  <c r="BR512" i="2"/>
  <c r="BR508" i="2"/>
  <c r="BR504" i="2"/>
  <c r="BR500" i="2"/>
  <c r="BR496" i="2"/>
  <c r="BR492" i="2"/>
  <c r="BR488" i="2"/>
  <c r="BR484" i="2"/>
  <c r="BR480" i="2"/>
  <c r="BR476" i="2"/>
  <c r="BR472" i="2"/>
  <c r="BR468" i="2"/>
  <c r="BR464" i="2"/>
  <c r="BR460" i="2"/>
  <c r="BR456" i="2"/>
  <c r="BR452" i="2"/>
  <c r="BR448" i="2"/>
  <c r="BR444" i="2"/>
  <c r="BR440" i="2"/>
  <c r="BR436" i="2"/>
  <c r="BR432" i="2"/>
  <c r="BR428" i="2"/>
  <c r="BR424" i="2"/>
  <c r="BR420" i="2"/>
  <c r="BR416" i="2"/>
  <c r="BR412" i="2"/>
  <c r="BR408" i="2"/>
  <c r="BR404" i="2"/>
  <c r="BR400" i="2"/>
  <c r="BR396" i="2"/>
  <c r="BR392" i="2"/>
  <c r="BR387" i="2"/>
  <c r="BR379" i="2"/>
  <c r="BR371" i="2"/>
  <c r="BR363" i="2"/>
  <c r="BR355" i="2"/>
  <c r="BR347" i="2"/>
  <c r="BR339" i="2"/>
  <c r="BR331" i="2"/>
  <c r="BR323" i="2"/>
  <c r="BR315" i="2"/>
  <c r="BR603" i="2"/>
  <c r="BR599" i="2"/>
  <c r="BR595" i="2"/>
  <c r="BR591" i="2"/>
  <c r="BR587" i="2"/>
  <c r="BR583" i="2"/>
  <c r="BR579" i="2"/>
  <c r="BR575" i="2"/>
  <c r="BR571" i="2"/>
  <c r="BR567" i="2"/>
  <c r="BR563" i="2"/>
  <c r="BR559" i="2"/>
  <c r="BR555" i="2"/>
  <c r="BR551" i="2"/>
  <c r="BR547" i="2"/>
  <c r="BR543" i="2"/>
  <c r="BR539" i="2"/>
  <c r="BR535" i="2"/>
  <c r="BR531" i="2"/>
  <c r="BR527" i="2"/>
  <c r="BR523" i="2"/>
  <c r="BR519" i="2"/>
  <c r="BR515" i="2"/>
  <c r="BR511" i="2"/>
  <c r="BR507" i="2"/>
  <c r="BR503" i="2"/>
  <c r="BR499" i="2"/>
  <c r="BR495" i="2"/>
  <c r="BR491" i="2"/>
  <c r="BR487" i="2"/>
  <c r="BR483" i="2"/>
  <c r="BR479" i="2"/>
  <c r="BR475" i="2"/>
  <c r="BR471" i="2"/>
  <c r="BR467" i="2"/>
  <c r="BR463" i="2"/>
  <c r="BR459" i="2"/>
  <c r="BR455" i="2"/>
  <c r="BR451" i="2"/>
  <c r="BR447" i="2"/>
  <c r="BR443" i="2"/>
  <c r="BR439" i="2"/>
  <c r="BR435" i="2"/>
  <c r="BR431" i="2"/>
  <c r="BR427" i="2"/>
  <c r="BR423" i="2"/>
  <c r="BR419" i="2"/>
  <c r="BR415" i="2"/>
  <c r="BR411" i="2"/>
  <c r="BR407" i="2"/>
  <c r="BR403" i="2"/>
  <c r="BR399" i="2"/>
  <c r="BR395" i="2"/>
  <c r="BR391" i="2"/>
  <c r="BR385" i="2"/>
  <c r="BR377" i="2"/>
  <c r="BR369" i="2"/>
  <c r="BR361" i="2"/>
  <c r="BR353" i="2"/>
  <c r="BR345" i="2"/>
  <c r="BR337" i="2"/>
  <c r="BR329" i="2"/>
  <c r="BR321" i="2"/>
  <c r="BR313" i="2"/>
  <c r="BR386" i="2"/>
  <c r="BR382" i="2"/>
  <c r="BR378" i="2"/>
  <c r="BR374" i="2"/>
  <c r="BR370" i="2"/>
  <c r="BR366" i="2"/>
  <c r="BR362" i="2"/>
  <c r="BR358" i="2"/>
  <c r="BR354" i="2"/>
  <c r="BR350" i="2"/>
  <c r="BR346" i="2"/>
  <c r="BR342" i="2"/>
  <c r="BR338" i="2"/>
  <c r="BR334" i="2"/>
  <c r="BR330" i="2"/>
  <c r="BR326" i="2"/>
  <c r="BR322" i="2"/>
  <c r="BR318" i="2"/>
  <c r="BR314" i="2"/>
  <c r="BR310" i="2"/>
  <c r="BR306" i="2"/>
  <c r="BR302" i="2"/>
  <c r="BR298" i="2"/>
  <c r="BR294" i="2"/>
  <c r="BR290" i="2"/>
  <c r="BR286" i="2"/>
  <c r="BR282" i="2"/>
  <c r="BR278" i="2"/>
  <c r="BR274" i="2"/>
  <c r="BR270" i="2"/>
  <c r="BR266" i="2"/>
  <c r="BR262" i="2"/>
  <c r="BR258" i="2"/>
  <c r="BR254" i="2"/>
  <c r="BR250" i="2"/>
  <c r="BR246" i="2"/>
  <c r="BR242" i="2"/>
  <c r="BR238" i="2"/>
  <c r="BR234" i="2"/>
  <c r="BR230" i="2"/>
  <c r="BR225" i="2"/>
  <c r="BR217" i="2"/>
  <c r="BR209" i="2"/>
  <c r="BR201" i="2"/>
  <c r="BR193" i="2"/>
  <c r="BR185" i="2"/>
  <c r="BR177" i="2"/>
  <c r="BR169" i="2"/>
  <c r="BR161" i="2"/>
  <c r="BR153" i="2"/>
  <c r="BR145" i="2"/>
  <c r="BR137" i="2"/>
  <c r="BR129" i="2"/>
  <c r="BR121" i="2"/>
  <c r="BR113" i="2"/>
  <c r="BR105" i="2"/>
  <c r="BR97" i="2"/>
  <c r="BR89" i="2"/>
  <c r="BR81" i="2"/>
  <c r="BR73" i="2"/>
  <c r="BR65" i="2"/>
  <c r="BR311" i="2"/>
  <c r="BR307" i="2"/>
  <c r="BR303" i="2"/>
  <c r="BR299" i="2"/>
  <c r="BR295" i="2"/>
  <c r="BR291" i="2"/>
  <c r="BR287" i="2"/>
  <c r="BR283" i="2"/>
  <c r="BR279" i="2"/>
  <c r="BR275" i="2"/>
  <c r="BR271" i="2"/>
  <c r="BR267" i="2"/>
  <c r="BR263" i="2"/>
  <c r="BR259" i="2"/>
  <c r="BR255" i="2"/>
  <c r="BR251" i="2"/>
  <c r="BR247" i="2"/>
  <c r="BR243" i="2"/>
  <c r="BR239" i="2"/>
  <c r="BR235" i="2"/>
  <c r="BR231" i="2"/>
  <c r="BR227" i="2"/>
  <c r="BR219" i="2"/>
  <c r="BR211" i="2"/>
  <c r="BR203" i="2"/>
  <c r="BR195" i="2"/>
  <c r="BR187" i="2"/>
  <c r="BR179" i="2"/>
  <c r="BR171" i="2"/>
  <c r="BR163" i="2"/>
  <c r="BR155" i="2"/>
  <c r="BR147" i="2"/>
  <c r="BR139" i="2"/>
  <c r="BR131" i="2"/>
  <c r="BR123" i="2"/>
  <c r="BR115" i="2"/>
  <c r="BR107" i="2"/>
  <c r="BR99" i="2"/>
  <c r="BR91" i="2"/>
  <c r="BR83" i="2"/>
  <c r="BR75" i="2"/>
  <c r="BR67" i="2"/>
  <c r="BR59" i="2"/>
  <c r="BR224" i="2"/>
  <c r="BR220" i="2"/>
  <c r="BR216" i="2"/>
  <c r="BR212" i="2"/>
  <c r="BR208" i="2"/>
  <c r="BR204" i="2"/>
  <c r="BR200" i="2"/>
  <c r="BR196" i="2"/>
  <c r="BR192" i="2"/>
  <c r="BR188" i="2"/>
  <c r="BR184" i="2"/>
  <c r="BR180" i="2"/>
  <c r="BR176" i="2"/>
  <c r="BR172" i="2"/>
  <c r="BR168" i="2"/>
  <c r="BR164" i="2"/>
  <c r="BR160" i="2"/>
  <c r="BR156" i="2"/>
  <c r="BR152" i="2"/>
  <c r="BR148" i="2"/>
  <c r="BR144" i="2"/>
  <c r="BR140" i="2"/>
  <c r="BR136" i="2"/>
  <c r="BR132" i="2"/>
  <c r="BR128" i="2"/>
  <c r="BR124" i="2"/>
  <c r="BR120" i="2"/>
  <c r="BR116" i="2"/>
  <c r="BR112" i="2"/>
  <c r="BR108" i="2"/>
  <c r="BR104" i="2"/>
  <c r="BR100" i="2"/>
  <c r="BR96" i="2"/>
  <c r="BR92" i="2"/>
  <c r="BR88" i="2"/>
  <c r="BR84" i="2"/>
  <c r="BR80" i="2"/>
  <c r="BR76" i="2"/>
  <c r="BR72" i="2"/>
  <c r="BR68" i="2"/>
  <c r="BR64" i="2"/>
  <c r="BR60" i="2"/>
  <c r="BR57" i="2"/>
  <c r="AY587" i="2" l="1"/>
  <c r="AY603" i="2"/>
  <c r="AY159" i="2"/>
  <c r="AY256" i="2"/>
  <c r="AY320" i="2"/>
  <c r="AY384" i="2"/>
  <c r="AY448" i="2"/>
  <c r="AY496" i="2"/>
  <c r="AY528" i="2"/>
  <c r="AY560" i="2"/>
  <c r="AY592" i="2"/>
  <c r="AY135" i="2"/>
  <c r="AY244" i="2"/>
  <c r="AY308" i="2"/>
  <c r="AY372" i="2"/>
  <c r="AY436" i="2"/>
  <c r="AY490" i="2"/>
  <c r="AY522" i="2"/>
  <c r="AY554" i="2"/>
  <c r="AY586" i="2"/>
  <c r="AY82" i="2"/>
  <c r="AY146" i="2"/>
  <c r="AY210" i="2"/>
  <c r="AY109" i="2"/>
  <c r="AY173" i="2"/>
  <c r="AY231" i="2"/>
  <c r="AY263" i="2"/>
  <c r="AY295" i="2"/>
  <c r="AY327" i="2"/>
  <c r="AY359" i="2"/>
  <c r="AY391" i="2"/>
  <c r="AY423" i="2"/>
  <c r="AY455" i="2"/>
  <c r="AY83" i="2"/>
  <c r="AY211" i="2"/>
  <c r="AY282" i="2"/>
  <c r="AY346" i="2"/>
  <c r="AY410" i="2"/>
  <c r="AY474" i="2"/>
  <c r="AY509" i="2"/>
  <c r="AY541" i="2"/>
  <c r="AY573" i="2"/>
  <c r="AY605" i="2"/>
  <c r="AY264" i="2"/>
  <c r="AY392" i="2"/>
  <c r="AY500" i="2"/>
  <c r="AY564" i="2"/>
  <c r="AY151" i="2"/>
  <c r="AY316" i="2"/>
  <c r="AY444" i="2"/>
  <c r="AY526" i="2"/>
  <c r="AY590" i="2"/>
  <c r="AY90" i="2"/>
  <c r="AY218" i="2"/>
  <c r="AY181" i="2"/>
  <c r="AY267" i="2"/>
  <c r="AY331" i="2"/>
  <c r="AY395" i="2"/>
  <c r="AY459" i="2"/>
  <c r="AY226" i="2"/>
  <c r="AY354" i="2"/>
  <c r="AY481" i="2"/>
  <c r="AY545" i="2"/>
  <c r="AY79" i="2"/>
  <c r="AY408" i="2"/>
  <c r="AY572" i="2"/>
  <c r="AY332" i="2"/>
  <c r="AY534" i="2"/>
  <c r="AY106" i="2"/>
  <c r="AY69" i="2"/>
  <c r="AY197" i="2"/>
  <c r="AY275" i="2"/>
  <c r="AY339" i="2"/>
  <c r="AY403" i="2"/>
  <c r="AY467" i="2"/>
  <c r="AY242" i="2"/>
  <c r="AY370" i="2"/>
  <c r="AY489" i="2"/>
  <c r="AY553" i="2"/>
  <c r="AY143" i="2"/>
  <c r="AY440" i="2"/>
  <c r="AY588" i="2"/>
  <c r="AY364" i="2"/>
  <c r="AY550" i="2"/>
  <c r="AY583" i="2"/>
  <c r="AY591" i="2"/>
  <c r="AY599" i="2"/>
  <c r="AY63" i="2"/>
  <c r="AY127" i="2"/>
  <c r="AY191" i="2"/>
  <c r="AY240" i="2"/>
  <c r="AY272" i="2"/>
  <c r="AY304" i="2"/>
  <c r="AY336" i="2"/>
  <c r="AY368" i="2"/>
  <c r="AY400" i="2"/>
  <c r="AY432" i="2"/>
  <c r="AY464" i="2"/>
  <c r="AY488" i="2"/>
  <c r="AY504" i="2"/>
  <c r="AY520" i="2"/>
  <c r="AY536" i="2"/>
  <c r="AY552" i="2"/>
  <c r="AY568" i="2"/>
  <c r="AY584" i="2"/>
  <c r="AY600" i="2"/>
  <c r="AY103" i="2"/>
  <c r="AY167" i="2"/>
  <c r="AY228" i="2"/>
  <c r="AY260" i="2"/>
  <c r="AY292" i="2"/>
  <c r="AY324" i="2"/>
  <c r="AY356" i="2"/>
  <c r="AY388" i="2"/>
  <c r="AY420" i="2"/>
  <c r="AY452" i="2"/>
  <c r="AY482" i="2"/>
  <c r="AY498" i="2"/>
  <c r="AY514" i="2"/>
  <c r="AY530" i="2"/>
  <c r="AY546" i="2"/>
  <c r="AY562" i="2"/>
  <c r="AY578" i="2"/>
  <c r="AY594" i="2"/>
  <c r="AY66" i="2"/>
  <c r="AY98" i="2"/>
  <c r="AY130" i="2"/>
  <c r="AY162" i="2"/>
  <c r="AY194" i="2"/>
  <c r="AY57" i="2"/>
  <c r="AY93" i="2"/>
  <c r="AY125" i="2"/>
  <c r="AY157" i="2"/>
  <c r="AY189" i="2"/>
  <c r="AY221" i="2"/>
  <c r="AY239" i="2"/>
  <c r="AY255" i="2"/>
  <c r="AY271" i="2"/>
  <c r="AY287" i="2"/>
  <c r="AY303" i="2"/>
  <c r="AY319" i="2"/>
  <c r="AY335" i="2"/>
  <c r="AY351" i="2"/>
  <c r="AY367" i="2"/>
  <c r="AY383" i="2"/>
  <c r="AY399" i="2"/>
  <c r="AY415" i="2"/>
  <c r="AY431" i="2"/>
  <c r="AY447" i="2"/>
  <c r="AY463" i="2"/>
  <c r="AY479" i="2"/>
  <c r="AY115" i="2"/>
  <c r="AY179" i="2"/>
  <c r="AY234" i="2"/>
  <c r="AY266" i="2"/>
  <c r="AY298" i="2"/>
  <c r="AY330" i="2"/>
  <c r="AY362" i="2"/>
  <c r="AY394" i="2"/>
  <c r="AY426" i="2"/>
  <c r="AY458" i="2"/>
  <c r="AY485" i="2"/>
  <c r="AY501" i="2"/>
  <c r="AY517" i="2"/>
  <c r="AY533" i="2"/>
  <c r="AY549" i="2"/>
  <c r="AY565" i="2"/>
  <c r="AY581" i="2"/>
  <c r="AY597" i="2"/>
  <c r="AY111" i="2"/>
  <c r="AY232" i="2"/>
  <c r="AY296" i="2"/>
  <c r="AY360" i="2"/>
  <c r="AY424" i="2"/>
  <c r="AY484" i="2"/>
  <c r="AY516" i="2"/>
  <c r="AY548" i="2"/>
  <c r="AY580" i="2"/>
  <c r="AY87" i="2"/>
  <c r="AY215" i="2"/>
  <c r="AY284" i="2"/>
  <c r="AY348" i="2"/>
  <c r="AY412" i="2"/>
  <c r="AY476" i="2"/>
  <c r="AY510" i="2"/>
  <c r="AY542" i="2"/>
  <c r="AY574" i="2"/>
  <c r="AY56" i="2"/>
  <c r="AY58" i="2"/>
  <c r="AY122" i="2"/>
  <c r="AY186" i="2"/>
  <c r="AY85" i="2"/>
  <c r="AY149" i="2"/>
  <c r="AY213" i="2"/>
  <c r="AY251" i="2"/>
  <c r="AY283" i="2"/>
  <c r="AY315" i="2"/>
  <c r="AY347" i="2"/>
  <c r="AY379" i="2"/>
  <c r="AY411" i="2"/>
  <c r="AY443" i="2"/>
  <c r="AY475" i="2"/>
  <c r="AY163" i="2"/>
  <c r="AY258" i="2"/>
  <c r="AY322" i="2"/>
  <c r="AY386" i="2"/>
  <c r="AY450" i="2"/>
  <c r="AY497" i="2"/>
  <c r="AY529" i="2"/>
  <c r="AY561" i="2"/>
  <c r="AY593" i="2"/>
  <c r="AY207" i="2"/>
  <c r="AY344" i="2"/>
  <c r="AY472" i="2"/>
  <c r="AY540" i="2"/>
  <c r="AY604" i="2"/>
  <c r="AY268" i="2"/>
  <c r="AY396" i="2"/>
  <c r="AY502" i="2"/>
  <c r="AY566" i="2"/>
  <c r="AY74" i="2"/>
  <c r="AY138" i="2"/>
  <c r="AY202" i="2"/>
  <c r="AY101" i="2"/>
  <c r="AY165" i="2"/>
  <c r="AY227" i="2"/>
  <c r="AY259" i="2"/>
  <c r="AY291" i="2"/>
  <c r="AY323" i="2"/>
  <c r="AY355" i="2"/>
  <c r="AY387" i="2"/>
  <c r="AY419" i="2"/>
  <c r="AY451" i="2"/>
  <c r="AY67" i="2"/>
  <c r="AY195" i="2"/>
  <c r="AY274" i="2"/>
  <c r="AY338" i="2"/>
  <c r="AY402" i="2"/>
  <c r="AY466" i="2"/>
  <c r="AY505" i="2"/>
  <c r="AY537" i="2"/>
  <c r="AY569" i="2"/>
  <c r="AY601" i="2"/>
  <c r="AY248" i="2"/>
  <c r="AY376" i="2"/>
  <c r="AY492" i="2"/>
  <c r="AY556" i="2"/>
  <c r="AY119" i="2"/>
  <c r="AY300" i="2"/>
  <c r="AY428" i="2"/>
  <c r="AY518" i="2"/>
  <c r="BV19" i="2"/>
  <c r="BV22" i="2"/>
  <c r="BW20" i="2"/>
  <c r="BW19" i="2"/>
  <c r="BV21" i="2"/>
  <c r="BX21" i="2" s="1"/>
  <c r="BW21" i="2"/>
  <c r="BV20" i="2"/>
  <c r="BW22" i="2"/>
  <c r="BM20" i="2"/>
  <c r="BL21" i="2"/>
  <c r="BM19" i="2"/>
  <c r="BM25" i="2"/>
  <c r="BL19" i="2"/>
  <c r="BN19" i="2" s="1"/>
  <c r="BM28" i="2"/>
  <c r="BL20" i="2"/>
  <c r="BM22" i="2"/>
  <c r="BL25" i="2"/>
  <c r="BN25" i="2" s="1"/>
  <c r="BM26" i="2"/>
  <c r="BL28" i="2"/>
  <c r="BL23" i="2"/>
  <c r="BL29" i="2"/>
  <c r="BN29" i="2" s="1"/>
  <c r="BM27" i="2"/>
  <c r="BL27" i="2"/>
  <c r="BM21" i="2"/>
  <c r="BL24" i="2"/>
  <c r="BN24" i="2" s="1"/>
  <c r="BL26" i="2"/>
  <c r="BM23" i="2"/>
  <c r="BM29" i="2"/>
  <c r="BL22" i="2"/>
  <c r="BM24" i="2"/>
  <c r="G9" i="2"/>
  <c r="Q79" i="3" s="1"/>
  <c r="CP19" i="2"/>
  <c r="CO21" i="2"/>
  <c r="CQ21" i="2" s="1"/>
  <c r="CO22" i="2"/>
  <c r="CO20" i="2"/>
  <c r="CP20" i="2"/>
  <c r="CO19" i="2"/>
  <c r="CQ19" i="2" s="1"/>
  <c r="CP22" i="2"/>
  <c r="CP21" i="2"/>
  <c r="BD21" i="2"/>
  <c r="BC22" i="2"/>
  <c r="BD19" i="2"/>
  <c r="BC21" i="2"/>
  <c r="BE21" i="2" s="1"/>
  <c r="BD22" i="2"/>
  <c r="BD20" i="2"/>
  <c r="BC20" i="2"/>
  <c r="BC19" i="2"/>
  <c r="C9" i="2"/>
  <c r="G10" i="2"/>
  <c r="G8" i="2"/>
  <c r="O56" i="3"/>
  <c r="AA56" i="3" s="1"/>
  <c r="O62" i="3"/>
  <c r="O60" i="3"/>
  <c r="AA60" i="3" s="1"/>
  <c r="O64" i="3"/>
  <c r="O57" i="3"/>
  <c r="AA57" i="3" s="1"/>
  <c r="O63" i="3"/>
  <c r="O58" i="3"/>
  <c r="O55" i="3"/>
  <c r="O65" i="3"/>
  <c r="AA65" i="3" s="1"/>
  <c r="O61" i="3"/>
  <c r="O66" i="3"/>
  <c r="AA66" i="3" s="1"/>
  <c r="O59" i="3"/>
  <c r="O22" i="3"/>
  <c r="X22" i="3" s="1"/>
  <c r="O11" i="3"/>
  <c r="O12" i="3"/>
  <c r="AH12" i="3" s="1" a="1"/>
  <c r="O25" i="3"/>
  <c r="O21" i="3"/>
  <c r="O26" i="3"/>
  <c r="O14" i="3"/>
  <c r="O20" i="3"/>
  <c r="O17" i="3"/>
  <c r="O16" i="3"/>
  <c r="O27" i="3"/>
  <c r="AB27" i="3" s="1"/>
  <c r="O19" i="3"/>
  <c r="O15" i="3"/>
  <c r="AC15" i="3" s="1"/>
  <c r="O23" i="3"/>
  <c r="O24" i="3"/>
  <c r="AC24" i="3" s="1"/>
  <c r="O10" i="3"/>
  <c r="O13" i="3"/>
  <c r="AH13" i="3" s="1" a="1"/>
  <c r="O18" i="3"/>
  <c r="O28" i="3"/>
  <c r="V28" i="3" s="1"/>
  <c r="Q28" i="3"/>
  <c r="Q21" i="3"/>
  <c r="Q19" i="3"/>
  <c r="Q25" i="3"/>
  <c r="Q27" i="3"/>
  <c r="Q14" i="3"/>
  <c r="Q15" i="3"/>
  <c r="Q18" i="3"/>
  <c r="Q12" i="3"/>
  <c r="Q23" i="3"/>
  <c r="Q11" i="3"/>
  <c r="Q20" i="3"/>
  <c r="Q22" i="3"/>
  <c r="Q13" i="3"/>
  <c r="Q24" i="3"/>
  <c r="Q17" i="3"/>
  <c r="Q10" i="3"/>
  <c r="Q26" i="3"/>
  <c r="Q16" i="3"/>
  <c r="O91" i="3"/>
  <c r="O87" i="3"/>
  <c r="O95" i="3"/>
  <c r="O90" i="3"/>
  <c r="O98" i="3"/>
  <c r="O94" i="3"/>
  <c r="O89" i="3"/>
  <c r="O97" i="3"/>
  <c r="O93" i="3"/>
  <c r="O88" i="3"/>
  <c r="O96" i="3"/>
  <c r="O92" i="3"/>
  <c r="O33" i="3"/>
  <c r="O44" i="3"/>
  <c r="O36" i="3"/>
  <c r="O43" i="3"/>
  <c r="O40" i="3"/>
  <c r="O45" i="3"/>
  <c r="O42" i="3"/>
  <c r="O49" i="3"/>
  <c r="O48" i="3"/>
  <c r="O50" i="3"/>
  <c r="O47" i="3"/>
  <c r="O39" i="3"/>
  <c r="O35" i="3"/>
  <c r="O46" i="3"/>
  <c r="O37" i="3"/>
  <c r="O34" i="3"/>
  <c r="O41" i="3"/>
  <c r="O38" i="3"/>
  <c r="Q81" i="3"/>
  <c r="Q77" i="3"/>
  <c r="Q73" i="3"/>
  <c r="Q82" i="3"/>
  <c r="Q78" i="3"/>
  <c r="Q74" i="3"/>
  <c r="Q43" i="3"/>
  <c r="AC43" i="3" s="1"/>
  <c r="Q37" i="3"/>
  <c r="Q41" i="3"/>
  <c r="Q40" i="3"/>
  <c r="Q45" i="3"/>
  <c r="Y45" i="3" s="1"/>
  <c r="Q50" i="3"/>
  <c r="Q47" i="3"/>
  <c r="Q36" i="3"/>
  <c r="Q46" i="3"/>
  <c r="Q49" i="3"/>
  <c r="Q38" i="3"/>
  <c r="Q34" i="3"/>
  <c r="Q48" i="3"/>
  <c r="Q39" i="3"/>
  <c r="Q44" i="3"/>
  <c r="T44" i="3" s="1"/>
  <c r="Q42" i="3"/>
  <c r="Q33" i="3"/>
  <c r="Q35" i="3"/>
  <c r="BX19" i="2"/>
  <c r="BX20" i="2"/>
  <c r="BN20" i="2"/>
  <c r="BN28" i="2"/>
  <c r="BN27" i="2"/>
  <c r="BN22" i="2"/>
  <c r="CQ20" i="2"/>
  <c r="BE22" i="2"/>
  <c r="BE19" i="2"/>
  <c r="AA58" i="3"/>
  <c r="AH22" i="3" a="1"/>
  <c r="U22" i="3"/>
  <c r="V22" i="3"/>
  <c r="W12" i="3"/>
  <c r="AC12" i="3"/>
  <c r="AA12" i="3"/>
  <c r="AB21" i="3"/>
  <c r="X21" i="3"/>
  <c r="U14" i="3"/>
  <c r="T14" i="3"/>
  <c r="AC14" i="3"/>
  <c r="AB17" i="3"/>
  <c r="W17" i="3"/>
  <c r="U17" i="3"/>
  <c r="W27" i="3"/>
  <c r="Y27" i="3"/>
  <c r="AA27" i="3"/>
  <c r="T15" i="3"/>
  <c r="V15" i="3"/>
  <c r="W15" i="3"/>
  <c r="AB15" i="3"/>
  <c r="AA15" i="3"/>
  <c r="U24" i="3"/>
  <c r="Z24" i="3"/>
  <c r="Y24" i="3"/>
  <c r="AH24" i="3" a="1"/>
  <c r="V24" i="3"/>
  <c r="W13" i="3"/>
  <c r="U13" i="3"/>
  <c r="T13" i="3"/>
  <c r="Y13" i="3"/>
  <c r="V13" i="3"/>
  <c r="AA13" i="3"/>
  <c r="Z28" i="3"/>
  <c r="W28" i="3"/>
  <c r="AC28" i="3"/>
  <c r="Y28" i="3"/>
  <c r="T28" i="3"/>
  <c r="AA87" i="3"/>
  <c r="AA90" i="3"/>
  <c r="AA94" i="3"/>
  <c r="AA97" i="3"/>
  <c r="AA88" i="3"/>
  <c r="AA92" i="3"/>
  <c r="AB44" i="3"/>
  <c r="W44" i="3"/>
  <c r="U44" i="3"/>
  <c r="Y44" i="3"/>
  <c r="AC44" i="3"/>
  <c r="AA44" i="3"/>
  <c r="V43" i="3"/>
  <c r="AB43" i="3"/>
  <c r="X43" i="3"/>
  <c r="T43" i="3"/>
  <c r="Z43" i="3"/>
  <c r="AA43" i="3"/>
  <c r="AA45" i="3"/>
  <c r="U45" i="3"/>
  <c r="W45" i="3"/>
  <c r="V45" i="3"/>
  <c r="AH45" i="3" a="1"/>
  <c r="AB45" i="3"/>
  <c r="AA49" i="3"/>
  <c r="Y49" i="3"/>
  <c r="V49" i="3"/>
  <c r="X49" i="3"/>
  <c r="T49" i="3"/>
  <c r="Z49" i="3"/>
  <c r="W49" i="3"/>
  <c r="AB49" i="3"/>
  <c r="AC49" i="3"/>
  <c r="U49" i="3"/>
  <c r="AH49" i="3" a="1"/>
  <c r="AA50" i="3"/>
  <c r="Z50" i="3"/>
  <c r="W50" i="3"/>
  <c r="AB50" i="3"/>
  <c r="U50" i="3"/>
  <c r="X50" i="3"/>
  <c r="AH50" i="3" a="1"/>
  <c r="V50" i="3"/>
  <c r="Y50" i="3"/>
  <c r="AC50" i="3"/>
  <c r="T50" i="3"/>
  <c r="Y39" i="3"/>
  <c r="AH39" i="3" a="1"/>
  <c r="W39" i="3"/>
  <c r="AC39" i="3"/>
  <c r="X39" i="3"/>
  <c r="T39" i="3"/>
  <c r="AB39" i="3"/>
  <c r="Z39" i="3"/>
  <c r="V39" i="3"/>
  <c r="U39" i="3"/>
  <c r="AA39" i="3"/>
  <c r="AH46" i="3" a="1"/>
  <c r="Y46" i="3"/>
  <c r="V46" i="3"/>
  <c r="T46" i="3"/>
  <c r="X46" i="3"/>
  <c r="AB46" i="3"/>
  <c r="AC46" i="3"/>
  <c r="W46" i="3"/>
  <c r="U46" i="3"/>
  <c r="Z46" i="3"/>
  <c r="AA46" i="3"/>
  <c r="Z34" i="3"/>
  <c r="X34" i="3"/>
  <c r="AC34" i="3"/>
  <c r="U34" i="3"/>
  <c r="Y34" i="3"/>
  <c r="AH34" i="3" a="1"/>
  <c r="W34" i="3"/>
  <c r="V34" i="3"/>
  <c r="AB34" i="3"/>
  <c r="T34" i="3"/>
  <c r="AA34" i="3"/>
  <c r="AH38" i="3" a="1"/>
  <c r="AC38" i="3"/>
  <c r="X38" i="3"/>
  <c r="V38" i="3"/>
  <c r="Y38" i="3"/>
  <c r="Z38" i="3"/>
  <c r="U38" i="3"/>
  <c r="T38" i="3"/>
  <c r="AB38" i="3"/>
  <c r="W38" i="3"/>
  <c r="AA38" i="3"/>
  <c r="BX22" i="2"/>
  <c r="BN21" i="2"/>
  <c r="BN23" i="2"/>
  <c r="BN26" i="2"/>
  <c r="CQ22" i="2"/>
  <c r="BE20" i="2"/>
  <c r="AA62" i="3"/>
  <c r="AA64" i="3"/>
  <c r="AA63" i="3"/>
  <c r="AA55" i="3"/>
  <c r="AA61" i="3"/>
  <c r="AA59" i="3"/>
  <c r="V11" i="3"/>
  <c r="X11" i="3"/>
  <c r="W11" i="3"/>
  <c r="AB11" i="3"/>
  <c r="AH11" i="3" a="1"/>
  <c r="U11" i="3"/>
  <c r="T11" i="3"/>
  <c r="Y11" i="3"/>
  <c r="Z11" i="3"/>
  <c r="AC11" i="3"/>
  <c r="AA11" i="3"/>
  <c r="AH25" i="3" a="1"/>
  <c r="T25" i="3"/>
  <c r="Y25" i="3"/>
  <c r="Z25" i="3"/>
  <c r="AC25" i="3"/>
  <c r="V25" i="3"/>
  <c r="W25" i="3"/>
  <c r="X25" i="3"/>
  <c r="AB25" i="3"/>
  <c r="U25" i="3"/>
  <c r="AA25" i="3"/>
  <c r="AB26" i="3"/>
  <c r="U26" i="3"/>
  <c r="AC26" i="3"/>
  <c r="Z26" i="3"/>
  <c r="X26" i="3"/>
  <c r="W26" i="3"/>
  <c r="V26" i="3"/>
  <c r="T26" i="3"/>
  <c r="Y26" i="3"/>
  <c r="AH26" i="3" a="1"/>
  <c r="AA26" i="3"/>
  <c r="AB20" i="3"/>
  <c r="U20" i="3"/>
  <c r="T20" i="3"/>
  <c r="V20" i="3"/>
  <c r="AH20" i="3" a="1"/>
  <c r="Z20" i="3"/>
  <c r="AC20" i="3"/>
  <c r="X20" i="3"/>
  <c r="W20" i="3"/>
  <c r="Y20" i="3"/>
  <c r="AA20" i="3"/>
  <c r="AH16" i="3" a="1"/>
  <c r="Z16" i="3"/>
  <c r="T16" i="3"/>
  <c r="X16" i="3"/>
  <c r="U16" i="3"/>
  <c r="W16" i="3"/>
  <c r="AC16" i="3"/>
  <c r="V16" i="3"/>
  <c r="AB16" i="3"/>
  <c r="Y16" i="3"/>
  <c r="AA16" i="3"/>
  <c r="X19" i="3"/>
  <c r="T19" i="3"/>
  <c r="V19" i="3"/>
  <c r="W19" i="3"/>
  <c r="AB19" i="3"/>
  <c r="U19" i="3"/>
  <c r="AH19" i="3" a="1"/>
  <c r="Y19" i="3"/>
  <c r="AC19" i="3"/>
  <c r="Z19" i="3"/>
  <c r="AA19" i="3"/>
  <c r="AH23" i="3" a="1"/>
  <c r="AC23" i="3"/>
  <c r="X23" i="3"/>
  <c r="T23" i="3"/>
  <c r="Z23" i="3"/>
  <c r="AB23" i="3"/>
  <c r="W23" i="3"/>
  <c r="V23" i="3"/>
  <c r="Y23" i="3"/>
  <c r="U23" i="3"/>
  <c r="AA23" i="3"/>
  <c r="X10" i="3"/>
  <c r="AH10" i="3" a="1"/>
  <c r="Z10" i="3"/>
  <c r="AC10" i="3"/>
  <c r="V10" i="3"/>
  <c r="T10" i="3"/>
  <c r="Y10" i="3"/>
  <c r="W10" i="3"/>
  <c r="U10" i="3"/>
  <c r="AB10" i="3"/>
  <c r="AA10" i="3"/>
  <c r="V18" i="3"/>
  <c r="Z18" i="3"/>
  <c r="AB18" i="3"/>
  <c r="X18" i="3"/>
  <c r="AH18" i="3" a="1"/>
  <c r="U18" i="3"/>
  <c r="Y18" i="3"/>
  <c r="W18" i="3"/>
  <c r="T18" i="3"/>
  <c r="AC18" i="3"/>
  <c r="AA18" i="3"/>
  <c r="AA91" i="3"/>
  <c r="AA95" i="3"/>
  <c r="AA98" i="3"/>
  <c r="AA89" i="3"/>
  <c r="AA93" i="3"/>
  <c r="AA96" i="3"/>
  <c r="Z33" i="3"/>
  <c r="Y33" i="3"/>
  <c r="W33" i="3"/>
  <c r="AB33" i="3"/>
  <c r="T33" i="3"/>
  <c r="AH33" i="3" a="1"/>
  <c r="U33" i="3"/>
  <c r="V33" i="3"/>
  <c r="AC33" i="3"/>
  <c r="X33" i="3"/>
  <c r="AA33" i="3"/>
  <c r="AA36" i="3"/>
  <c r="U36" i="3"/>
  <c r="Y36" i="3"/>
  <c r="T36" i="3"/>
  <c r="W36" i="3"/>
  <c r="AC36" i="3"/>
  <c r="AB36" i="3"/>
  <c r="AH36" i="3" a="1"/>
  <c r="V36" i="3"/>
  <c r="X36" i="3"/>
  <c r="Z36" i="3"/>
  <c r="AA40" i="3"/>
  <c r="W40" i="3"/>
  <c r="Y40" i="3"/>
  <c r="Z40" i="3"/>
  <c r="AB40" i="3"/>
  <c r="U40" i="3"/>
  <c r="X40" i="3"/>
  <c r="AC40" i="3"/>
  <c r="AH40" i="3" a="1"/>
  <c r="T40" i="3"/>
  <c r="V40" i="3"/>
  <c r="AC42" i="3"/>
  <c r="V42" i="3"/>
  <c r="Z42" i="3"/>
  <c r="X42" i="3"/>
  <c r="AH42" i="3" a="1"/>
  <c r="AB42" i="3"/>
  <c r="Y42" i="3"/>
  <c r="T42" i="3"/>
  <c r="U42" i="3"/>
  <c r="W42" i="3"/>
  <c r="AA42" i="3"/>
  <c r="AA48" i="3"/>
  <c r="V48" i="3"/>
  <c r="AH48" i="3" a="1"/>
  <c r="T48" i="3"/>
  <c r="Z48" i="3"/>
  <c r="U48" i="3"/>
  <c r="AC48" i="3"/>
  <c r="X48" i="3"/>
  <c r="W48" i="3"/>
  <c r="Y48" i="3"/>
  <c r="AB48" i="3"/>
  <c r="AA47" i="3"/>
  <c r="AC47" i="3"/>
  <c r="Z47" i="3"/>
  <c r="AB47" i="3"/>
  <c r="V47" i="3"/>
  <c r="X47" i="3"/>
  <c r="T47" i="3"/>
  <c r="Y47" i="3"/>
  <c r="U47" i="3"/>
  <c r="W47" i="3"/>
  <c r="AH47" i="3" a="1"/>
  <c r="AA35" i="3"/>
  <c r="V35" i="3"/>
  <c r="AC35" i="3"/>
  <c r="Z35" i="3"/>
  <c r="AB35" i="3"/>
  <c r="W35" i="3"/>
  <c r="U35" i="3"/>
  <c r="X35" i="3"/>
  <c r="AH35" i="3" a="1"/>
  <c r="T35" i="3"/>
  <c r="Y35" i="3"/>
  <c r="AA37" i="3"/>
  <c r="T37" i="3"/>
  <c r="AH37" i="3" a="1"/>
  <c r="Z37" i="3"/>
  <c r="AC37" i="3"/>
  <c r="U37" i="3"/>
  <c r="X37" i="3"/>
  <c r="Y37" i="3"/>
  <c r="V37" i="3"/>
  <c r="W37" i="3"/>
  <c r="AB37" i="3"/>
  <c r="AC41" i="3"/>
  <c r="U41" i="3"/>
  <c r="V41" i="3"/>
  <c r="X41" i="3"/>
  <c r="Y41" i="3"/>
  <c r="Z41" i="3"/>
  <c r="T41" i="3"/>
  <c r="AB41" i="3"/>
  <c r="AH41" i="3" a="1"/>
  <c r="W41" i="3"/>
  <c r="AA41" i="3"/>
  <c r="AD56" i="3" a="1"/>
  <c r="AD57" i="3" a="1"/>
  <c r="AD58" i="3" a="1"/>
  <c r="AD12" i="3" a="1"/>
  <c r="AD27" i="3" a="1"/>
  <c r="AD15" i="3" a="1"/>
  <c r="AD94" i="3" a="1"/>
  <c r="AD45" i="3" a="1"/>
  <c r="AD49" i="3" a="1"/>
  <c r="AD50" i="3" a="1"/>
  <c r="AD64" i="3" a="1"/>
  <c r="AD63" i="3" a="1"/>
  <c r="AD55" i="3" a="1"/>
  <c r="AD59" i="3" a="1"/>
  <c r="AD20" i="3" a="1"/>
  <c r="AD10" i="3" a="1"/>
  <c r="AD89" i="3" a="1"/>
  <c r="AD36" i="3" a="1"/>
  <c r="AD40" i="3" a="1"/>
  <c r="AD48" i="3" a="1"/>
  <c r="AD47" i="3" a="1"/>
  <c r="AD35" i="3" a="1"/>
  <c r="AD37" i="3" a="1"/>
  <c r="AD60" i="3" a="1"/>
  <c r="AD65" i="3" a="1"/>
  <c r="AD66" i="3" a="1"/>
  <c r="AD22" i="3" a="1"/>
  <c r="AD21" i="3" a="1"/>
  <c r="AD14" i="3" a="1"/>
  <c r="AD17" i="3" a="1"/>
  <c r="AD24" i="3" a="1"/>
  <c r="AD13" i="3" a="1"/>
  <c r="AD28" i="3" a="1"/>
  <c r="AD87" i="3" a="1"/>
  <c r="AD90" i="3" a="1"/>
  <c r="AD97" i="3" a="1"/>
  <c r="AD88" i="3" a="1"/>
  <c r="AD92" i="3" a="1"/>
  <c r="AD44" i="3" a="1"/>
  <c r="AD43" i="3" a="1"/>
  <c r="AD39" i="3" a="1"/>
  <c r="AD46" i="3" a="1"/>
  <c r="AD34" i="3" a="1"/>
  <c r="AD38" i="3" a="1"/>
  <c r="AD62" i="3" a="1"/>
  <c r="AD61" i="3" a="1"/>
  <c r="AD11" i="3" a="1"/>
  <c r="AD25" i="3" a="1"/>
  <c r="AD26" i="3" a="1"/>
  <c r="AD16" i="3" a="1"/>
  <c r="AD19" i="3" a="1"/>
  <c r="AD23" i="3" a="1"/>
  <c r="AD18" i="3" a="1"/>
  <c r="AD91" i="3" a="1"/>
  <c r="AD95" i="3" a="1"/>
  <c r="AD98" i="3" a="1"/>
  <c r="AD93" i="3" a="1"/>
  <c r="AD96" i="3" a="1"/>
  <c r="AD33" i="3" a="1"/>
  <c r="AD42" i="3" a="1"/>
  <c r="AD41" i="3" a="1"/>
  <c r="V17" i="3" l="1"/>
  <c r="AH14" i="3" a="1"/>
  <c r="V21" i="3"/>
  <c r="T45" i="3"/>
  <c r="AC45" i="3"/>
  <c r="X45" i="3"/>
  <c r="Z45" i="3"/>
  <c r="W43" i="3"/>
  <c r="U43" i="3"/>
  <c r="Y43" i="3"/>
  <c r="AH43" i="3" a="1"/>
  <c r="X44" i="3"/>
  <c r="AH44" i="3" a="1"/>
  <c r="V44" i="3"/>
  <c r="Z44" i="3"/>
  <c r="AA28" i="3"/>
  <c r="AH28" i="3" a="1"/>
  <c r="AB28" i="3"/>
  <c r="U28" i="3"/>
  <c r="X28" i="3"/>
  <c r="X13" i="3"/>
  <c r="AB13" i="3"/>
  <c r="Z13" i="3"/>
  <c r="AC13" i="3"/>
  <c r="AA24" i="3"/>
  <c r="X24" i="3"/>
  <c r="AB24" i="3"/>
  <c r="T24" i="3"/>
  <c r="W24" i="3"/>
  <c r="AH15" i="3" a="1"/>
  <c r="Z15" i="3"/>
  <c r="X15" i="3"/>
  <c r="Y15" i="3"/>
  <c r="U15" i="3"/>
  <c r="AH27" i="3" a="1"/>
  <c r="V27" i="3"/>
  <c r="Z27" i="3"/>
  <c r="AH17" i="3" a="1"/>
  <c r="Z17" i="3"/>
  <c r="AA14" i="3"/>
  <c r="Y14" i="3"/>
  <c r="X14" i="3"/>
  <c r="W21" i="3"/>
  <c r="Z21" i="3"/>
  <c r="Y21" i="3"/>
  <c r="X12" i="3"/>
  <c r="AB12" i="3"/>
  <c r="T12" i="3"/>
  <c r="Y22" i="3"/>
  <c r="T22" i="3"/>
  <c r="X27" i="3"/>
  <c r="T27" i="3"/>
  <c r="U27" i="3"/>
  <c r="AC27" i="3"/>
  <c r="AA17" i="3"/>
  <c r="X17" i="3"/>
  <c r="Y17" i="3"/>
  <c r="T17" i="3"/>
  <c r="AC17" i="3"/>
  <c r="W14" i="3"/>
  <c r="V14" i="3"/>
  <c r="Z14" i="3"/>
  <c r="AB14" i="3"/>
  <c r="AA21" i="3"/>
  <c r="U21" i="3"/>
  <c r="T21" i="3"/>
  <c r="AH21" i="3" a="1"/>
  <c r="AC21" i="3"/>
  <c r="Y12" i="3"/>
  <c r="V12" i="3"/>
  <c r="U12" i="3"/>
  <c r="Z12" i="3"/>
  <c r="AA22" i="3"/>
  <c r="AA29" i="3" s="1"/>
  <c r="G10" i="4" s="1"/>
  <c r="AB22" i="3"/>
  <c r="AC22" i="3"/>
  <c r="AC29" i="3" s="1"/>
  <c r="I10" i="4" s="1"/>
  <c r="W22" i="3"/>
  <c r="Z22" i="3"/>
  <c r="Z29" i="3" s="1"/>
  <c r="F10" i="4" s="1"/>
  <c r="Q72" i="3"/>
  <c r="Q76" i="3"/>
  <c r="Q80" i="3"/>
  <c r="Q71" i="3"/>
  <c r="Q75" i="3"/>
  <c r="AF41" i="3"/>
  <c r="AE41" i="3"/>
  <c r="AG41" i="3"/>
  <c r="AD41" i="3"/>
  <c r="AM41" i="3"/>
  <c r="AH41" i="3"/>
  <c r="AL41" i="3"/>
  <c r="AJ41" i="3"/>
  <c r="AN41" i="3"/>
  <c r="AK41" i="3"/>
  <c r="AO41" i="3"/>
  <c r="AR41" i="3"/>
  <c r="AP41" i="3"/>
  <c r="AQ41" i="3"/>
  <c r="AI41" i="3"/>
  <c r="AE37" i="3"/>
  <c r="AF37" i="3"/>
  <c r="AD37" i="3"/>
  <c r="AG37" i="3"/>
  <c r="AM37" i="3"/>
  <c r="AO37" i="3"/>
  <c r="AI37" i="3"/>
  <c r="AN37" i="3"/>
  <c r="AP37" i="3"/>
  <c r="AR37" i="3"/>
  <c r="AH37" i="3"/>
  <c r="AK37" i="3"/>
  <c r="AL37" i="3"/>
  <c r="AJ37" i="3"/>
  <c r="AQ37" i="3"/>
  <c r="AE35" i="3"/>
  <c r="AG35" i="3"/>
  <c r="AD35" i="3"/>
  <c r="AF35" i="3"/>
  <c r="AN35" i="3"/>
  <c r="AQ35" i="3"/>
  <c r="AK35" i="3"/>
  <c r="AM35" i="3"/>
  <c r="AP35" i="3"/>
  <c r="AJ35" i="3"/>
  <c r="AI35" i="3"/>
  <c r="AH35" i="3"/>
  <c r="AO35" i="3"/>
  <c r="AR35" i="3"/>
  <c r="AL35" i="3"/>
  <c r="AG47" i="3"/>
  <c r="AE47" i="3"/>
  <c r="AD47" i="3"/>
  <c r="AF47" i="3"/>
  <c r="AQ47" i="3"/>
  <c r="AI47" i="3"/>
  <c r="AN47" i="3"/>
  <c r="AR47" i="3"/>
  <c r="AH47" i="3"/>
  <c r="AM47" i="3"/>
  <c r="AK47" i="3"/>
  <c r="AJ47" i="3"/>
  <c r="AP47" i="3"/>
  <c r="AO47" i="3"/>
  <c r="AL47" i="3"/>
  <c r="AD48" i="3"/>
  <c r="AG48" i="3"/>
  <c r="AE48" i="3"/>
  <c r="AF48" i="3"/>
  <c r="AP48" i="3"/>
  <c r="AO48" i="3"/>
  <c r="AI48" i="3"/>
  <c r="AQ48" i="3"/>
  <c r="AJ48" i="3"/>
  <c r="AN48" i="3"/>
  <c r="AR48" i="3"/>
  <c r="AK48" i="3"/>
  <c r="AM48" i="3"/>
  <c r="AH48" i="3"/>
  <c r="AL48" i="3"/>
  <c r="AF42" i="3"/>
  <c r="AG42" i="3"/>
  <c r="AE42" i="3"/>
  <c r="AD42" i="3"/>
  <c r="AM42" i="3"/>
  <c r="AQ42" i="3"/>
  <c r="AI42" i="3"/>
  <c r="AH42" i="3"/>
  <c r="AK42" i="3"/>
  <c r="AO42" i="3"/>
  <c r="AN42" i="3"/>
  <c r="AR42" i="3"/>
  <c r="AL42" i="3"/>
  <c r="AP42" i="3"/>
  <c r="AJ42" i="3"/>
  <c r="AD40" i="3"/>
  <c r="AF40" i="3"/>
  <c r="AE40" i="3"/>
  <c r="AG40" i="3"/>
  <c r="AQ40" i="3"/>
  <c r="AN40" i="3"/>
  <c r="AH40" i="3"/>
  <c r="AP40" i="3"/>
  <c r="AK40" i="3"/>
  <c r="AO40" i="3"/>
  <c r="AJ40" i="3"/>
  <c r="AR40" i="3"/>
  <c r="AL40" i="3"/>
  <c r="AI40" i="3"/>
  <c r="AM40" i="3"/>
  <c r="AG36" i="3"/>
  <c r="AE36" i="3"/>
  <c r="AD36" i="3"/>
  <c r="AF36" i="3"/>
  <c r="AK36" i="3"/>
  <c r="AR36" i="3"/>
  <c r="AP36" i="3"/>
  <c r="AL36" i="3"/>
  <c r="AH36" i="3"/>
  <c r="AQ36" i="3"/>
  <c r="AM36" i="3"/>
  <c r="AI36" i="3"/>
  <c r="AN36" i="3"/>
  <c r="AJ36" i="3"/>
  <c r="AO36" i="3"/>
  <c r="AA51" i="3"/>
  <c r="G11" i="4" s="1"/>
  <c r="AD33" i="3"/>
  <c r="AD51" i="3" s="1"/>
  <c r="AF33" i="3"/>
  <c r="AF51" i="3" s="1"/>
  <c r="AG33" i="3"/>
  <c r="AG51" i="3" s="1"/>
  <c r="AE33" i="3"/>
  <c r="AE51" i="3" s="1"/>
  <c r="AC51" i="3"/>
  <c r="I11" i="4" s="1"/>
  <c r="V51" i="3"/>
  <c r="E11" i="4" s="1"/>
  <c r="U51" i="3"/>
  <c r="D11" i="4" s="1"/>
  <c r="AJ33" i="3"/>
  <c r="AJ51" i="3" s="1"/>
  <c r="AO33" i="3"/>
  <c r="AO51" i="3" s="1"/>
  <c r="AK33" i="3"/>
  <c r="AK51" i="3" s="1"/>
  <c r="AP33" i="3"/>
  <c r="AP51" i="3" s="1"/>
  <c r="AL33" i="3"/>
  <c r="AL51" i="3" s="1"/>
  <c r="AH33" i="3"/>
  <c r="AH51" i="3" s="1"/>
  <c r="AQ33" i="3"/>
  <c r="AQ51" i="3" s="1"/>
  <c r="AM33" i="3"/>
  <c r="AM51" i="3" s="1"/>
  <c r="AI33" i="3"/>
  <c r="AI51" i="3" s="1"/>
  <c r="AR33" i="3"/>
  <c r="AR51" i="3" s="1"/>
  <c r="AN33" i="3"/>
  <c r="AN51" i="3" s="1"/>
  <c r="T51" i="3"/>
  <c r="C11" i="4" s="1"/>
  <c r="AB51" i="3"/>
  <c r="H11" i="4" s="1"/>
  <c r="Z51" i="3"/>
  <c r="F11" i="4" s="1"/>
  <c r="AE96" i="3"/>
  <c r="AD96" i="3"/>
  <c r="AF96" i="3"/>
  <c r="AG96" i="3"/>
  <c r="AG93" i="3"/>
  <c r="AE93" i="3"/>
  <c r="AF93" i="3"/>
  <c r="AD93" i="3"/>
  <c r="AE89" i="3"/>
  <c r="AF89" i="3"/>
  <c r="AD89" i="3"/>
  <c r="AG89" i="3"/>
  <c r="AD98" i="3"/>
  <c r="AE98" i="3"/>
  <c r="AG98" i="3"/>
  <c r="AF98" i="3"/>
  <c r="AD95" i="3"/>
  <c r="AE95" i="3"/>
  <c r="AG95" i="3"/>
  <c r="AF95" i="3"/>
  <c r="AD91" i="3"/>
  <c r="AE91" i="3"/>
  <c r="AG91" i="3"/>
  <c r="AF91" i="3"/>
  <c r="AF18" i="3"/>
  <c r="AD18" i="3"/>
  <c r="AE18" i="3"/>
  <c r="AG18" i="3"/>
  <c r="AR18" i="3"/>
  <c r="AN18" i="3"/>
  <c r="AJ18" i="3"/>
  <c r="AL18" i="3"/>
  <c r="AO18" i="3"/>
  <c r="AM18" i="3"/>
  <c r="AI18" i="3"/>
  <c r="AP18" i="3"/>
  <c r="AH18" i="3"/>
  <c r="AQ18" i="3"/>
  <c r="AK18" i="3"/>
  <c r="AF10" i="3"/>
  <c r="AD10" i="3"/>
  <c r="AG10" i="3"/>
  <c r="AE10" i="3"/>
  <c r="AB29" i="3"/>
  <c r="H10" i="4" s="1"/>
  <c r="U29" i="3"/>
  <c r="D10" i="4" s="1"/>
  <c r="T29" i="3"/>
  <c r="C10" i="4" s="1"/>
  <c r="V29" i="3"/>
  <c r="E10" i="4" s="1"/>
  <c r="AH10" i="3"/>
  <c r="AM10" i="3"/>
  <c r="AR10" i="3"/>
  <c r="AJ10" i="3"/>
  <c r="AK10" i="3"/>
  <c r="AO10" i="3"/>
  <c r="AL10" i="3"/>
  <c r="AP10" i="3"/>
  <c r="AQ10" i="3"/>
  <c r="AN10" i="3"/>
  <c r="AI10" i="3"/>
  <c r="AD23" i="3"/>
  <c r="AF23" i="3"/>
  <c r="AG23" i="3"/>
  <c r="AE23" i="3"/>
  <c r="AR23" i="3"/>
  <c r="AM23" i="3"/>
  <c r="AL23" i="3"/>
  <c r="AI23" i="3"/>
  <c r="AQ23" i="3"/>
  <c r="AP23" i="3"/>
  <c r="AH23" i="3"/>
  <c r="AJ23" i="3"/>
  <c r="AO23" i="3"/>
  <c r="AN23" i="3"/>
  <c r="AK23" i="3"/>
  <c r="AF19" i="3"/>
  <c r="AD19" i="3"/>
  <c r="AG19" i="3"/>
  <c r="AE19" i="3"/>
  <c r="AO19" i="3"/>
  <c r="AM19" i="3"/>
  <c r="AI19" i="3"/>
  <c r="AR19" i="3"/>
  <c r="AJ19" i="3"/>
  <c r="AP19" i="3"/>
  <c r="AK19" i="3"/>
  <c r="AQ19" i="3"/>
  <c r="AL19" i="3"/>
  <c r="AH19" i="3"/>
  <c r="AN19" i="3"/>
  <c r="AE16" i="3"/>
  <c r="AG16" i="3"/>
  <c r="AD16" i="3"/>
  <c r="AF16" i="3"/>
  <c r="AQ16" i="3"/>
  <c r="AP16" i="3"/>
  <c r="AK16" i="3"/>
  <c r="AO16" i="3"/>
  <c r="AN16" i="3"/>
  <c r="AH16" i="3"/>
  <c r="AL16" i="3"/>
  <c r="AI16" i="3"/>
  <c r="AM16" i="3"/>
  <c r="AR16" i="3"/>
  <c r="AJ16" i="3"/>
  <c r="AF20" i="3"/>
  <c r="AD20" i="3"/>
  <c r="AE20" i="3"/>
  <c r="AG20" i="3"/>
  <c r="AH20" i="3"/>
  <c r="AP20" i="3"/>
  <c r="AM20" i="3"/>
  <c r="AI20" i="3"/>
  <c r="AR20" i="3"/>
  <c r="AL20" i="3"/>
  <c r="AO20" i="3"/>
  <c r="AK20" i="3"/>
  <c r="AQ20" i="3"/>
  <c r="AJ20" i="3"/>
  <c r="AN20" i="3"/>
  <c r="AE26" i="3"/>
  <c r="AG26" i="3"/>
  <c r="AD26" i="3"/>
  <c r="AF26" i="3"/>
  <c r="AR26" i="3"/>
  <c r="AJ26" i="3"/>
  <c r="AM26" i="3"/>
  <c r="AH26" i="3"/>
  <c r="AN26" i="3"/>
  <c r="AL26" i="3"/>
  <c r="AK26" i="3"/>
  <c r="AI26" i="3"/>
  <c r="AO26" i="3"/>
  <c r="AP26" i="3"/>
  <c r="AQ26" i="3"/>
  <c r="AE25" i="3"/>
  <c r="AG25" i="3"/>
  <c r="AD25" i="3"/>
  <c r="AF25" i="3"/>
  <c r="AL25" i="3"/>
  <c r="AH25" i="3"/>
  <c r="AK25" i="3"/>
  <c r="AP25" i="3"/>
  <c r="AQ25" i="3"/>
  <c r="AJ25" i="3"/>
  <c r="AN25" i="3"/>
  <c r="AI25" i="3"/>
  <c r="AO25" i="3"/>
  <c r="AM25" i="3"/>
  <c r="AR25" i="3"/>
  <c r="AE11" i="3"/>
  <c r="AG11" i="3"/>
  <c r="AD11" i="3"/>
  <c r="AF11" i="3"/>
  <c r="AO11" i="3"/>
  <c r="AP11" i="3"/>
  <c r="AJ11" i="3"/>
  <c r="AR11" i="3"/>
  <c r="AH11" i="3"/>
  <c r="AM11" i="3"/>
  <c r="AL11" i="3"/>
  <c r="AN11" i="3"/>
  <c r="AK11" i="3"/>
  <c r="AI11" i="3"/>
  <c r="AQ11" i="3"/>
  <c r="AF59" i="3"/>
  <c r="AE59" i="3"/>
  <c r="AG59" i="3"/>
  <c r="AD59" i="3"/>
  <c r="AE61" i="3"/>
  <c r="AF61" i="3"/>
  <c r="AD61" i="3"/>
  <c r="AG61" i="3"/>
  <c r="AF55" i="3"/>
  <c r="AG55" i="3"/>
  <c r="AE55" i="3"/>
  <c r="AD55" i="3"/>
  <c r="AA67" i="3"/>
  <c r="G12" i="4" s="1"/>
  <c r="AF63" i="3"/>
  <c r="AE63" i="3"/>
  <c r="AG63" i="3"/>
  <c r="AD63" i="3"/>
  <c r="AG64" i="3"/>
  <c r="AD64" i="3"/>
  <c r="AF64" i="3"/>
  <c r="AE64" i="3"/>
  <c r="AE62" i="3"/>
  <c r="AG62" i="3"/>
  <c r="AF62" i="3"/>
  <c r="AD62" i="3"/>
  <c r="AG38" i="3"/>
  <c r="AF38" i="3"/>
  <c r="AD38" i="3"/>
  <c r="AE38" i="3"/>
  <c r="AQ38" i="3"/>
  <c r="AM38" i="3"/>
  <c r="AI38" i="3"/>
  <c r="AP38" i="3"/>
  <c r="AL38" i="3"/>
  <c r="AH38" i="3"/>
  <c r="AO38" i="3"/>
  <c r="AK38" i="3"/>
  <c r="AR38" i="3"/>
  <c r="AN38" i="3"/>
  <c r="AJ38" i="3"/>
  <c r="AF34" i="3"/>
  <c r="AE34" i="3"/>
  <c r="AG34" i="3"/>
  <c r="AD34" i="3"/>
  <c r="AL34" i="3"/>
  <c r="AM34" i="3"/>
  <c r="AO34" i="3"/>
  <c r="AK34" i="3"/>
  <c r="AR34" i="3"/>
  <c r="AJ34" i="3"/>
  <c r="AQ34" i="3"/>
  <c r="AN34" i="3"/>
  <c r="AI34" i="3"/>
  <c r="AH34" i="3"/>
  <c r="AP34" i="3"/>
  <c r="AD46" i="3"/>
  <c r="AG46" i="3"/>
  <c r="AE46" i="3"/>
  <c r="AF46" i="3"/>
  <c r="AI46" i="3"/>
  <c r="AR46" i="3"/>
  <c r="AJ46" i="3"/>
  <c r="AN46" i="3"/>
  <c r="AO46" i="3"/>
  <c r="AK46" i="3"/>
  <c r="AM46" i="3"/>
  <c r="AQ46" i="3"/>
  <c r="AL46" i="3"/>
  <c r="AP46" i="3"/>
  <c r="AH46" i="3"/>
  <c r="AF39" i="3"/>
  <c r="AD39" i="3"/>
  <c r="AE39" i="3"/>
  <c r="AG39" i="3"/>
  <c r="AM39" i="3"/>
  <c r="AQ39" i="3"/>
  <c r="AL39" i="3"/>
  <c r="AJ39" i="3"/>
  <c r="AR39" i="3"/>
  <c r="AK39" i="3"/>
  <c r="AO39" i="3"/>
  <c r="AH39" i="3"/>
  <c r="AP39" i="3"/>
  <c r="AN39" i="3"/>
  <c r="AI39" i="3"/>
  <c r="AG50" i="3"/>
  <c r="AD50" i="3"/>
  <c r="AF50" i="3"/>
  <c r="AE50" i="3"/>
  <c r="AN50" i="3"/>
  <c r="AQ50" i="3"/>
  <c r="AP50" i="3"/>
  <c r="AH50" i="3"/>
  <c r="AO50" i="3"/>
  <c r="AR50" i="3"/>
  <c r="AM50" i="3"/>
  <c r="AL50" i="3"/>
  <c r="AI50" i="3"/>
  <c r="AJ50" i="3"/>
  <c r="AK50" i="3"/>
  <c r="AD49" i="3"/>
  <c r="AG49" i="3"/>
  <c r="AE49" i="3"/>
  <c r="AF49" i="3"/>
  <c r="AJ49" i="3"/>
  <c r="AN49" i="3"/>
  <c r="AM49" i="3"/>
  <c r="AO49" i="3"/>
  <c r="AP49" i="3"/>
  <c r="AQ49" i="3"/>
  <c r="AL49" i="3"/>
  <c r="AR49" i="3"/>
  <c r="AH49" i="3"/>
  <c r="AI49" i="3"/>
  <c r="AK49" i="3"/>
  <c r="AE45" i="3"/>
  <c r="AF45" i="3"/>
  <c r="AG45" i="3"/>
  <c r="AD45" i="3"/>
  <c r="AH45" i="3"/>
  <c r="AL45" i="3"/>
  <c r="AP45" i="3"/>
  <c r="AK45" i="3"/>
  <c r="AI45" i="3"/>
  <c r="AQ45" i="3"/>
  <c r="AJ45" i="3"/>
  <c r="AN45" i="3"/>
  <c r="AR45" i="3"/>
  <c r="AO45" i="3"/>
  <c r="AM45" i="3"/>
  <c r="AF43" i="3"/>
  <c r="AD43" i="3"/>
  <c r="AE43" i="3"/>
  <c r="AG43" i="3"/>
  <c r="AJ43" i="3"/>
  <c r="AI43" i="3"/>
  <c r="AM43" i="3"/>
  <c r="AN43" i="3"/>
  <c r="AR43" i="3"/>
  <c r="AL43" i="3"/>
  <c r="AO43" i="3"/>
  <c r="AK43" i="3"/>
  <c r="AQ43" i="3"/>
  <c r="AP43" i="3"/>
  <c r="AH43" i="3"/>
  <c r="AD44" i="3"/>
  <c r="AF44" i="3"/>
  <c r="AE44" i="3"/>
  <c r="AG44" i="3"/>
  <c r="AM44" i="3"/>
  <c r="AH44" i="3"/>
  <c r="AJ44" i="3"/>
  <c r="AP44" i="3"/>
  <c r="AO44" i="3"/>
  <c r="AL44" i="3"/>
  <c r="AQ44" i="3"/>
  <c r="AK44" i="3"/>
  <c r="AN44" i="3"/>
  <c r="AR44" i="3"/>
  <c r="AI44" i="3"/>
  <c r="AF92" i="3"/>
  <c r="AE92" i="3"/>
  <c r="AD92" i="3"/>
  <c r="AG92" i="3"/>
  <c r="AD88" i="3"/>
  <c r="AG88" i="3"/>
  <c r="AE88" i="3"/>
  <c r="AF88" i="3"/>
  <c r="AF97" i="3"/>
  <c r="AG97" i="3"/>
  <c r="AD97" i="3"/>
  <c r="AE97" i="3"/>
  <c r="AE94" i="3"/>
  <c r="AD94" i="3"/>
  <c r="AF94" i="3"/>
  <c r="AG94" i="3"/>
  <c r="AG90" i="3"/>
  <c r="AD90" i="3"/>
  <c r="AF90" i="3"/>
  <c r="AE90" i="3"/>
  <c r="AA99" i="3"/>
  <c r="G14" i="4" s="1"/>
  <c r="AE87" i="3"/>
  <c r="AF87" i="3"/>
  <c r="AF99" i="3" s="1"/>
  <c r="AD87" i="3"/>
  <c r="AG87" i="3"/>
  <c r="AG99" i="3" s="1"/>
  <c r="AG28" i="3"/>
  <c r="AE28" i="3"/>
  <c r="AF28" i="3"/>
  <c r="AD28" i="3"/>
  <c r="AK28" i="3"/>
  <c r="AL28" i="3"/>
  <c r="AP28" i="3"/>
  <c r="AI28" i="3"/>
  <c r="AM28" i="3"/>
  <c r="AN28" i="3"/>
  <c r="AJ28" i="3"/>
  <c r="AH28" i="3"/>
  <c r="AR28" i="3"/>
  <c r="AQ28" i="3"/>
  <c r="AO28" i="3"/>
  <c r="AF13" i="3"/>
  <c r="AD13" i="3"/>
  <c r="AG13" i="3"/>
  <c r="AE13" i="3"/>
  <c r="AQ13" i="3"/>
  <c r="AM13" i="3"/>
  <c r="AK13" i="3"/>
  <c r="AH13" i="3"/>
  <c r="AI13" i="3"/>
  <c r="AR13" i="3"/>
  <c r="AJ13" i="3"/>
  <c r="AO13" i="3"/>
  <c r="AL13" i="3"/>
  <c r="AP13" i="3"/>
  <c r="AN13" i="3"/>
  <c r="AE24" i="3"/>
  <c r="AG24" i="3"/>
  <c r="AD24" i="3"/>
  <c r="AF24" i="3"/>
  <c r="AO24" i="3"/>
  <c r="AQ24" i="3"/>
  <c r="AM24" i="3"/>
  <c r="AL24" i="3"/>
  <c r="AR24" i="3"/>
  <c r="AP24" i="3"/>
  <c r="AH24" i="3"/>
  <c r="AN24" i="3"/>
  <c r="AK24" i="3"/>
  <c r="AJ24" i="3"/>
  <c r="AI24" i="3"/>
  <c r="AF15" i="3"/>
  <c r="AD15" i="3"/>
  <c r="AG15" i="3"/>
  <c r="AE15" i="3"/>
  <c r="AH15" i="3"/>
  <c r="AN15" i="3"/>
  <c r="AJ15" i="3"/>
  <c r="AK15" i="3"/>
  <c r="AQ15" i="3"/>
  <c r="AO15" i="3"/>
  <c r="AR15" i="3"/>
  <c r="AL15" i="3"/>
  <c r="AM15" i="3"/>
  <c r="AI15" i="3"/>
  <c r="AP15" i="3"/>
  <c r="AF27" i="3"/>
  <c r="AD27" i="3"/>
  <c r="AG27" i="3"/>
  <c r="AE27" i="3"/>
  <c r="AI27" i="3"/>
  <c r="AP27" i="3"/>
  <c r="AQ27" i="3"/>
  <c r="AO27" i="3"/>
  <c r="AJ27" i="3"/>
  <c r="AN27" i="3"/>
  <c r="AR27" i="3"/>
  <c r="AH27" i="3"/>
  <c r="AM27" i="3"/>
  <c r="AL27" i="3"/>
  <c r="AK27" i="3"/>
  <c r="AF17" i="3"/>
  <c r="AD17" i="3"/>
  <c r="AG17" i="3"/>
  <c r="AE17" i="3"/>
  <c r="AI17" i="3"/>
  <c r="AQ17" i="3"/>
  <c r="AP17" i="3"/>
  <c r="AH17" i="3"/>
  <c r="AJ17" i="3"/>
  <c r="AK17" i="3"/>
  <c r="AN17" i="3"/>
  <c r="AO17" i="3"/>
  <c r="AR17" i="3"/>
  <c r="AM17" i="3"/>
  <c r="AL17" i="3"/>
  <c r="AF14" i="3"/>
  <c r="AD14" i="3"/>
  <c r="AE14" i="3"/>
  <c r="AG14" i="3"/>
  <c r="AK14" i="3"/>
  <c r="AH14" i="3"/>
  <c r="AM14" i="3"/>
  <c r="AR14" i="3"/>
  <c r="AN14" i="3"/>
  <c r="AL14" i="3"/>
  <c r="AP14" i="3"/>
  <c r="AQ14" i="3"/>
  <c r="AO14" i="3"/>
  <c r="AI14" i="3"/>
  <c r="AJ14" i="3"/>
  <c r="AE21" i="3"/>
  <c r="AG21" i="3"/>
  <c r="AD21" i="3"/>
  <c r="AF21" i="3"/>
  <c r="AH21" i="3"/>
  <c r="AJ21" i="3"/>
  <c r="AO21" i="3"/>
  <c r="AI21" i="3"/>
  <c r="AQ21" i="3"/>
  <c r="AM21" i="3"/>
  <c r="AR21" i="3"/>
  <c r="AL21" i="3"/>
  <c r="AP21" i="3"/>
  <c r="AK21" i="3"/>
  <c r="AN21" i="3"/>
  <c r="AD12" i="3"/>
  <c r="AF12" i="3"/>
  <c r="AG12" i="3"/>
  <c r="AE12" i="3"/>
  <c r="AP12" i="3"/>
  <c r="AQ12" i="3"/>
  <c r="AK12" i="3"/>
  <c r="AH12" i="3"/>
  <c r="AO12" i="3"/>
  <c r="AJ12" i="3"/>
  <c r="AL12" i="3"/>
  <c r="AM12" i="3"/>
  <c r="AN12" i="3"/>
  <c r="AI12" i="3"/>
  <c r="AR12" i="3"/>
  <c r="AD22" i="3"/>
  <c r="AF22" i="3"/>
  <c r="AG22" i="3"/>
  <c r="AE22" i="3"/>
  <c r="AK22" i="3"/>
  <c r="AJ22" i="3"/>
  <c r="AI22" i="3"/>
  <c r="AR22" i="3"/>
  <c r="AO22" i="3"/>
  <c r="AL22" i="3"/>
  <c r="AM22" i="3"/>
  <c r="AQ22" i="3"/>
  <c r="AP22" i="3"/>
  <c r="AN22" i="3"/>
  <c r="AH22" i="3"/>
  <c r="AF66" i="3"/>
  <c r="AE66" i="3"/>
  <c r="AD66" i="3"/>
  <c r="AG66" i="3"/>
  <c r="AE65" i="3"/>
  <c r="AG65" i="3"/>
  <c r="AF65" i="3"/>
  <c r="AD65" i="3"/>
  <c r="AG58" i="3"/>
  <c r="AE58" i="3"/>
  <c r="AD58" i="3"/>
  <c r="AF58" i="3"/>
  <c r="AF57" i="3"/>
  <c r="AD57" i="3"/>
  <c r="AG57" i="3"/>
  <c r="AE57" i="3"/>
  <c r="AG60" i="3"/>
  <c r="AE60" i="3"/>
  <c r="AD60" i="3"/>
  <c r="AF60" i="3"/>
  <c r="AE56" i="3"/>
  <c r="AG56" i="3"/>
  <c r="AF56" i="3"/>
  <c r="AD56" i="3"/>
  <c r="Q89" i="3"/>
  <c r="Q97" i="3"/>
  <c r="U97" i="3" s="1"/>
  <c r="Q93" i="3"/>
  <c r="Q88" i="3"/>
  <c r="W88" i="3" s="1"/>
  <c r="Q96" i="3"/>
  <c r="Q92" i="3"/>
  <c r="X92" i="3" s="1"/>
  <c r="Q91" i="3"/>
  <c r="Q87" i="3"/>
  <c r="Z87" i="3" s="1"/>
  <c r="Q95" i="3"/>
  <c r="Q90" i="3"/>
  <c r="AH90" i="3" s="1" a="1"/>
  <c r="Q98" i="3"/>
  <c r="Q94" i="3"/>
  <c r="Z94" i="3" s="1"/>
  <c r="Q55" i="3"/>
  <c r="Q60" i="3"/>
  <c r="W60" i="3" s="1"/>
  <c r="Q56" i="3"/>
  <c r="Q64" i="3"/>
  <c r="X64" i="3" s="1"/>
  <c r="Q61" i="3"/>
  <c r="Q57" i="3"/>
  <c r="T57" i="3" s="1"/>
  <c r="Q65" i="3"/>
  <c r="Q62" i="3"/>
  <c r="AH62" i="3" s="1" a="1"/>
  <c r="Q58" i="3"/>
  <c r="Q66" i="3"/>
  <c r="V66" i="3" s="1"/>
  <c r="Q63" i="3"/>
  <c r="Q59" i="3"/>
  <c r="Z59" i="3" s="1"/>
  <c r="O73" i="3"/>
  <c r="O75" i="3"/>
  <c r="W75" i="3" s="1"/>
  <c r="O81" i="3"/>
  <c r="O78" i="3"/>
  <c r="T78" i="3" s="1"/>
  <c r="O80" i="3"/>
  <c r="O72" i="3"/>
  <c r="T72" i="3" s="1"/>
  <c r="O71" i="3"/>
  <c r="O79" i="3"/>
  <c r="X79" i="3" s="1"/>
  <c r="O77" i="3"/>
  <c r="O82" i="3"/>
  <c r="AB82" i="3" s="1"/>
  <c r="O74" i="3"/>
  <c r="O76" i="3"/>
  <c r="Y76" i="3" s="1"/>
  <c r="V97" i="3"/>
  <c r="Y97" i="3"/>
  <c r="Z88" i="3"/>
  <c r="AH88" i="3" a="1"/>
  <c r="V88" i="3"/>
  <c r="Z92" i="3"/>
  <c r="AH92" i="3" a="1"/>
  <c r="AH87" i="3" a="1"/>
  <c r="X87" i="3"/>
  <c r="T87" i="3"/>
  <c r="W90" i="3"/>
  <c r="V90" i="3"/>
  <c r="AB94" i="3"/>
  <c r="Y94" i="3"/>
  <c r="W94" i="3"/>
  <c r="X60" i="3"/>
  <c r="Y60" i="3"/>
  <c r="AH64" i="3" a="1"/>
  <c r="Y64" i="3"/>
  <c r="W64" i="3"/>
  <c r="X57" i="3"/>
  <c r="AB57" i="3"/>
  <c r="Z62" i="3"/>
  <c r="Y62" i="3"/>
  <c r="AC62" i="3"/>
  <c r="W66" i="3"/>
  <c r="AC66" i="3"/>
  <c r="T59" i="3"/>
  <c r="X59" i="3"/>
  <c r="Y59" i="3"/>
  <c r="AH75" i="3" a="1"/>
  <c r="V75" i="3"/>
  <c r="X78" i="3"/>
  <c r="AH78" i="3" a="1"/>
  <c r="Y78" i="3"/>
  <c r="V72" i="3"/>
  <c r="Y72" i="3"/>
  <c r="AA72" i="3"/>
  <c r="W79" i="3"/>
  <c r="V79" i="3"/>
  <c r="AA79" i="3"/>
  <c r="T82" i="3"/>
  <c r="X82" i="3"/>
  <c r="T76" i="3"/>
  <c r="V76" i="3"/>
  <c r="U76" i="3"/>
  <c r="V89" i="3"/>
  <c r="AB89" i="3"/>
  <c r="Z89" i="3"/>
  <c r="AC89" i="3"/>
  <c r="U89" i="3"/>
  <c r="X89" i="3"/>
  <c r="Y89" i="3"/>
  <c r="W89" i="3"/>
  <c r="AH89" i="3" a="1"/>
  <c r="T89" i="3"/>
  <c r="AB96" i="3"/>
  <c r="T96" i="3"/>
  <c r="V96" i="3"/>
  <c r="W96" i="3"/>
  <c r="Z96" i="3"/>
  <c r="U96" i="3"/>
  <c r="AC96" i="3"/>
  <c r="Y96" i="3"/>
  <c r="X96" i="3"/>
  <c r="AH96" i="3" a="1"/>
  <c r="AC91" i="3"/>
  <c r="U91" i="3"/>
  <c r="Z91" i="3"/>
  <c r="Y91" i="3"/>
  <c r="AB91" i="3"/>
  <c r="T91" i="3"/>
  <c r="W91" i="3"/>
  <c r="X91" i="3"/>
  <c r="V91" i="3"/>
  <c r="AH91" i="3" a="1"/>
  <c r="AC95" i="3"/>
  <c r="X95" i="3"/>
  <c r="AB95" i="3"/>
  <c r="T95" i="3"/>
  <c r="V95" i="3"/>
  <c r="U95" i="3"/>
  <c r="Y95" i="3"/>
  <c r="AH95" i="3" a="1"/>
  <c r="Z95" i="3"/>
  <c r="W95" i="3"/>
  <c r="U98" i="3"/>
  <c r="X98" i="3"/>
  <c r="V98" i="3"/>
  <c r="W98" i="3"/>
  <c r="T98" i="3"/>
  <c r="Z98" i="3"/>
  <c r="AB98" i="3"/>
  <c r="AH98" i="3" a="1"/>
  <c r="AC98" i="3"/>
  <c r="Y98" i="3"/>
  <c r="AB55" i="3"/>
  <c r="T55" i="3"/>
  <c r="U55" i="3"/>
  <c r="AC55" i="3"/>
  <c r="X55" i="3"/>
  <c r="AH55" i="3" a="1"/>
  <c r="Y55" i="3"/>
  <c r="W55" i="3"/>
  <c r="V55" i="3"/>
  <c r="Z55" i="3"/>
  <c r="V61" i="3"/>
  <c r="W61" i="3"/>
  <c r="Y61" i="3"/>
  <c r="AH61" i="3" a="1"/>
  <c r="U61" i="3"/>
  <c r="T61" i="3"/>
  <c r="X61" i="3"/>
  <c r="Z61" i="3"/>
  <c r="AC61" i="3"/>
  <c r="AB61" i="3"/>
  <c r="U58" i="3"/>
  <c r="X58" i="3"/>
  <c r="Y58" i="3"/>
  <c r="AB58" i="3"/>
  <c r="T58" i="3"/>
  <c r="V58" i="3"/>
  <c r="Z58" i="3"/>
  <c r="W58" i="3"/>
  <c r="AH58" i="3" a="1"/>
  <c r="AC58" i="3"/>
  <c r="AA73" i="3"/>
  <c r="X73" i="3"/>
  <c r="Y73" i="3"/>
  <c r="V73" i="3"/>
  <c r="AC73" i="3"/>
  <c r="W73" i="3"/>
  <c r="Z73" i="3"/>
  <c r="U73" i="3"/>
  <c r="AH73" i="3" a="1"/>
  <c r="AB73" i="3"/>
  <c r="T73" i="3"/>
  <c r="AC80" i="3"/>
  <c r="AB80" i="3"/>
  <c r="X80" i="3"/>
  <c r="W80" i="3"/>
  <c r="Y80" i="3"/>
  <c r="AA80" i="3"/>
  <c r="Z80" i="3"/>
  <c r="U80" i="3"/>
  <c r="T80" i="3"/>
  <c r="V80" i="3"/>
  <c r="AH80" i="3" a="1"/>
  <c r="AH71" i="3" a="1"/>
  <c r="AB71" i="3"/>
  <c r="V71" i="3"/>
  <c r="T71" i="3"/>
  <c r="AC71" i="3"/>
  <c r="U71" i="3"/>
  <c r="W71" i="3"/>
  <c r="X71" i="3"/>
  <c r="Y71" i="3"/>
  <c r="Z71" i="3"/>
  <c r="AA71" i="3"/>
  <c r="Z74" i="3"/>
  <c r="AB74" i="3"/>
  <c r="U74" i="3"/>
  <c r="AA74" i="3"/>
  <c r="AH74" i="3" a="1"/>
  <c r="X74" i="3"/>
  <c r="Y74" i="3"/>
  <c r="AC74" i="3"/>
  <c r="V74" i="3"/>
  <c r="T74" i="3"/>
  <c r="W74" i="3"/>
  <c r="W93" i="3"/>
  <c r="AB93" i="3"/>
  <c r="Y93" i="3"/>
  <c r="AC93" i="3"/>
  <c r="U93" i="3"/>
  <c r="Z93" i="3"/>
  <c r="T93" i="3"/>
  <c r="AH93" i="3" a="1"/>
  <c r="X93" i="3"/>
  <c r="V93" i="3"/>
  <c r="AC56" i="3"/>
  <c r="V56" i="3"/>
  <c r="Y56" i="3"/>
  <c r="X56" i="3"/>
  <c r="AH56" i="3" a="1"/>
  <c r="U56" i="3"/>
  <c r="W56" i="3"/>
  <c r="AB56" i="3"/>
  <c r="T56" i="3"/>
  <c r="Z56" i="3"/>
  <c r="AH65" i="3" a="1"/>
  <c r="Y65" i="3"/>
  <c r="Z65" i="3"/>
  <c r="AB65" i="3"/>
  <c r="T65" i="3"/>
  <c r="U65" i="3"/>
  <c r="W65" i="3"/>
  <c r="V65" i="3"/>
  <c r="AC65" i="3"/>
  <c r="X65" i="3"/>
  <c r="Y63" i="3"/>
  <c r="AH63" i="3" a="1"/>
  <c r="V63" i="3"/>
  <c r="AC63" i="3"/>
  <c r="X63" i="3"/>
  <c r="W63" i="3"/>
  <c r="T63" i="3"/>
  <c r="AB63" i="3"/>
  <c r="U63" i="3"/>
  <c r="Z63" i="3"/>
  <c r="Z81" i="3"/>
  <c r="AC81" i="3"/>
  <c r="W81" i="3"/>
  <c r="X81" i="3"/>
  <c r="V81" i="3"/>
  <c r="AB81" i="3"/>
  <c r="T81" i="3"/>
  <c r="U81" i="3"/>
  <c r="Y81" i="3"/>
  <c r="AH81" i="3" a="1"/>
  <c r="AA81" i="3"/>
  <c r="T77" i="3"/>
  <c r="AH77" i="3" a="1"/>
  <c r="U77" i="3"/>
  <c r="V77" i="3"/>
  <c r="AB77" i="3"/>
  <c r="Z77" i="3"/>
  <c r="Y77" i="3"/>
  <c r="X77" i="3"/>
  <c r="AC77" i="3"/>
  <c r="W77" i="3"/>
  <c r="AA77" i="3"/>
  <c r="AD78" i="3" a="1"/>
  <c r="AD82" i="3" a="1"/>
  <c r="AD76" i="3" a="1"/>
  <c r="AD73" i="3" a="1"/>
  <c r="AD71" i="3" a="1"/>
  <c r="AD75" i="3" a="1"/>
  <c r="AD72" i="3" a="1"/>
  <c r="AD79" i="3" a="1"/>
  <c r="AD80" i="3" a="1"/>
  <c r="AD74" i="3" a="1"/>
  <c r="AD81" i="3" a="1"/>
  <c r="AD77" i="3" a="1"/>
  <c r="AA76" i="3" l="1"/>
  <c r="AC76" i="3"/>
  <c r="AB76" i="3"/>
  <c r="Y82" i="3"/>
  <c r="AC82" i="3"/>
  <c r="W82" i="3"/>
  <c r="AH79" i="3" a="1"/>
  <c r="AB79" i="3"/>
  <c r="Y79" i="3"/>
  <c r="Z72" i="3"/>
  <c r="AH72" i="3" a="1"/>
  <c r="AC78" i="3"/>
  <c r="U78" i="3"/>
  <c r="AA78" i="3"/>
  <c r="AB75" i="3"/>
  <c r="T75" i="3"/>
  <c r="Y75" i="3"/>
  <c r="AH59" i="3" a="1"/>
  <c r="U59" i="3"/>
  <c r="T66" i="3"/>
  <c r="AH66" i="3" a="1"/>
  <c r="AB66" i="3"/>
  <c r="X62" i="3"/>
  <c r="T62" i="3"/>
  <c r="W57" i="3"/>
  <c r="Z57" i="3"/>
  <c r="V57" i="3"/>
  <c r="U64" i="3"/>
  <c r="Z64" i="3"/>
  <c r="T60" i="3"/>
  <c r="U60" i="3"/>
  <c r="Z60" i="3"/>
  <c r="T94" i="3"/>
  <c r="AH94" i="3" a="1"/>
  <c r="X90" i="3"/>
  <c r="Y90" i="3"/>
  <c r="AB90" i="3"/>
  <c r="V87" i="3"/>
  <c r="AB87" i="3"/>
  <c r="U92" i="3"/>
  <c r="AB92" i="3"/>
  <c r="W92" i="3"/>
  <c r="Y88" i="3"/>
  <c r="U88" i="3"/>
  <c r="X97" i="3"/>
  <c r="Z97" i="3"/>
  <c r="AC97" i="3"/>
  <c r="AH76" i="3" a="1"/>
  <c r="W76" i="3"/>
  <c r="X76" i="3"/>
  <c r="Z76" i="3"/>
  <c r="U82" i="3"/>
  <c r="AH82" i="3" a="1"/>
  <c r="V82" i="3"/>
  <c r="AA82" i="3"/>
  <c r="Z82" i="3"/>
  <c r="T79" i="3"/>
  <c r="AC79" i="3"/>
  <c r="Z79" i="3"/>
  <c r="U79" i="3"/>
  <c r="AC72" i="3"/>
  <c r="U72" i="3"/>
  <c r="AB72" i="3"/>
  <c r="W72" i="3"/>
  <c r="X72" i="3"/>
  <c r="W78" i="3"/>
  <c r="Z78" i="3"/>
  <c r="V78" i="3"/>
  <c r="AB78" i="3"/>
  <c r="AA75" i="3"/>
  <c r="U75" i="3"/>
  <c r="Z75" i="3"/>
  <c r="X75" i="3"/>
  <c r="AC75" i="3"/>
  <c r="V59" i="3"/>
  <c r="AC59" i="3"/>
  <c r="W59" i="3"/>
  <c r="AB59" i="3"/>
  <c r="X66" i="3"/>
  <c r="Y66" i="3"/>
  <c r="Z66" i="3"/>
  <c r="U66" i="3"/>
  <c r="U62" i="3"/>
  <c r="W62" i="3"/>
  <c r="AB62" i="3"/>
  <c r="V62" i="3"/>
  <c r="U57" i="3"/>
  <c r="AH57" i="3" a="1"/>
  <c r="AC57" i="3"/>
  <c r="Y57" i="3"/>
  <c r="V64" i="3"/>
  <c r="AC64" i="3"/>
  <c r="AB64" i="3"/>
  <c r="T64" i="3"/>
  <c r="AH60" i="3" a="1"/>
  <c r="AC60" i="3"/>
  <c r="V60" i="3"/>
  <c r="AB60" i="3"/>
  <c r="U94" i="3"/>
  <c r="AC94" i="3"/>
  <c r="V94" i="3"/>
  <c r="X94" i="3"/>
  <c r="Z90" i="3"/>
  <c r="AC90" i="3"/>
  <c r="T90" i="3"/>
  <c r="U90" i="3"/>
  <c r="W87" i="3"/>
  <c r="Y87" i="3"/>
  <c r="AC87" i="3"/>
  <c r="AC99" i="3" s="1"/>
  <c r="I14" i="4" s="1"/>
  <c r="U87" i="3"/>
  <c r="Y92" i="3"/>
  <c r="V92" i="3"/>
  <c r="AC92" i="3"/>
  <c r="T92" i="3"/>
  <c r="X88" i="3"/>
  <c r="AB88" i="3"/>
  <c r="AC88" i="3"/>
  <c r="T88" i="3"/>
  <c r="AH97" i="3" a="1"/>
  <c r="AR97" i="3" s="1"/>
  <c r="AB97" i="3"/>
  <c r="W97" i="3"/>
  <c r="T97" i="3"/>
  <c r="AD99" i="3"/>
  <c r="AE99" i="3"/>
  <c r="AD67" i="3"/>
  <c r="AG67" i="3"/>
  <c r="AN29" i="3"/>
  <c r="V10" i="4" s="1"/>
  <c r="AP29" i="3"/>
  <c r="AO29" i="3"/>
  <c r="W10" i="4" s="1"/>
  <c r="AJ29" i="3"/>
  <c r="R10" i="4" s="1"/>
  <c r="AM29" i="3"/>
  <c r="U10" i="4" s="1"/>
  <c r="AG29" i="3"/>
  <c r="AF29" i="3"/>
  <c r="P11" i="4" a="1"/>
  <c r="K11" i="4" a="1"/>
  <c r="K11" i="4" s="1"/>
  <c r="AE67" i="3"/>
  <c r="AF67" i="3"/>
  <c r="AI29" i="3"/>
  <c r="AQ29" i="3"/>
  <c r="AL29" i="3"/>
  <c r="AK29" i="3"/>
  <c r="S10" i="4" s="1"/>
  <c r="AR29" i="3"/>
  <c r="Z10" i="4" s="1"/>
  <c r="AH29" i="3"/>
  <c r="P10" i="4" s="1" a="1"/>
  <c r="AE29" i="3"/>
  <c r="AD29" i="3"/>
  <c r="AM77" i="3"/>
  <c r="AN77" i="3"/>
  <c r="AH77" i="3"/>
  <c r="AI77" i="3"/>
  <c r="AO77" i="3"/>
  <c r="AJ77" i="3"/>
  <c r="AL77" i="3"/>
  <c r="AK77" i="3"/>
  <c r="AQ77" i="3"/>
  <c r="AR77" i="3"/>
  <c r="AP77" i="3"/>
  <c r="AD77" i="3"/>
  <c r="AG77" i="3"/>
  <c r="AF77" i="3"/>
  <c r="AE77" i="3"/>
  <c r="AR81" i="3"/>
  <c r="AI81" i="3"/>
  <c r="AH81" i="3"/>
  <c r="AN81" i="3"/>
  <c r="AL81" i="3"/>
  <c r="AO81" i="3"/>
  <c r="AJ81" i="3"/>
  <c r="AM81" i="3"/>
  <c r="AK81" i="3"/>
  <c r="AQ81" i="3"/>
  <c r="AP81" i="3"/>
  <c r="AF81" i="3"/>
  <c r="AG81" i="3"/>
  <c r="AE81" i="3"/>
  <c r="AD81" i="3"/>
  <c r="AL63" i="3"/>
  <c r="AM63" i="3"/>
  <c r="AN63" i="3"/>
  <c r="AO63" i="3"/>
  <c r="AP63" i="3"/>
  <c r="AR63" i="3"/>
  <c r="AI63" i="3"/>
  <c r="AK63" i="3"/>
  <c r="AQ63" i="3"/>
  <c r="AH63" i="3"/>
  <c r="AJ63" i="3"/>
  <c r="AR65" i="3"/>
  <c r="AI65" i="3"/>
  <c r="AK65" i="3"/>
  <c r="AQ65" i="3"/>
  <c r="AO65" i="3"/>
  <c r="AN65" i="3"/>
  <c r="AH65" i="3"/>
  <c r="AM65" i="3"/>
  <c r="AL65" i="3"/>
  <c r="AJ65" i="3"/>
  <c r="AP65" i="3"/>
  <c r="AO56" i="3"/>
  <c r="AP56" i="3"/>
  <c r="AQ56" i="3"/>
  <c r="AR56" i="3"/>
  <c r="AH56" i="3"/>
  <c r="AI56" i="3"/>
  <c r="AJ56" i="3"/>
  <c r="AL56" i="3"/>
  <c r="AN56" i="3"/>
  <c r="AK56" i="3"/>
  <c r="AM56" i="3"/>
  <c r="AL93" i="3"/>
  <c r="AQ93" i="3"/>
  <c r="AP93" i="3"/>
  <c r="AN93" i="3"/>
  <c r="AI93" i="3"/>
  <c r="AJ93" i="3"/>
  <c r="AK93" i="3"/>
  <c r="AR93" i="3"/>
  <c r="AM93" i="3"/>
  <c r="AH93" i="3"/>
  <c r="AO93" i="3"/>
  <c r="AG74" i="3"/>
  <c r="AF74" i="3"/>
  <c r="AD74" i="3"/>
  <c r="AE74" i="3"/>
  <c r="AJ74" i="3"/>
  <c r="AI74" i="3"/>
  <c r="AO74" i="3"/>
  <c r="AL74" i="3"/>
  <c r="AN74" i="3"/>
  <c r="AK74" i="3"/>
  <c r="AQ74" i="3"/>
  <c r="AP74" i="3"/>
  <c r="AR74" i="3"/>
  <c r="AM74" i="3"/>
  <c r="AH74" i="3"/>
  <c r="AD71" i="3"/>
  <c r="AG71" i="3"/>
  <c r="AF71" i="3"/>
  <c r="AE71" i="3"/>
  <c r="AA83" i="3"/>
  <c r="G13" i="4" s="1"/>
  <c r="Z83" i="3"/>
  <c r="F13" i="4" s="1"/>
  <c r="U83" i="3"/>
  <c r="D13" i="4" s="1"/>
  <c r="AC83" i="3"/>
  <c r="I13" i="4" s="1"/>
  <c r="T83" i="3"/>
  <c r="C13" i="4" s="1"/>
  <c r="V83" i="3"/>
  <c r="E13" i="4" s="1"/>
  <c r="AB83" i="3"/>
  <c r="H13" i="4" s="1"/>
  <c r="AK71" i="3"/>
  <c r="AQ71" i="3"/>
  <c r="AP71" i="3"/>
  <c r="AM71" i="3"/>
  <c r="AR71" i="3"/>
  <c r="AH71" i="3"/>
  <c r="AN71" i="3"/>
  <c r="AL71" i="3"/>
  <c r="AO71" i="3"/>
  <c r="AJ71" i="3"/>
  <c r="AI71" i="3"/>
  <c r="AQ80" i="3"/>
  <c r="AL80" i="3"/>
  <c r="AR80" i="3"/>
  <c r="AM80" i="3"/>
  <c r="AH80" i="3"/>
  <c r="AN80" i="3"/>
  <c r="AI80" i="3"/>
  <c r="AO80" i="3"/>
  <c r="AJ80" i="3"/>
  <c r="AP80" i="3"/>
  <c r="AK80" i="3"/>
  <c r="AF80" i="3"/>
  <c r="AG80" i="3"/>
  <c r="AE80" i="3"/>
  <c r="AD80" i="3"/>
  <c r="AF73" i="3"/>
  <c r="AD73" i="3"/>
  <c r="AG73" i="3"/>
  <c r="AE73" i="3"/>
  <c r="AN73" i="3"/>
  <c r="AK73" i="3"/>
  <c r="AM73" i="3"/>
  <c r="AJ73" i="3"/>
  <c r="AP73" i="3"/>
  <c r="AO73" i="3"/>
  <c r="AQ73" i="3"/>
  <c r="AL73" i="3"/>
  <c r="AR73" i="3"/>
  <c r="AI73" i="3"/>
  <c r="AH73" i="3"/>
  <c r="AO58" i="3"/>
  <c r="AH58" i="3"/>
  <c r="AK58" i="3"/>
  <c r="AR58" i="3"/>
  <c r="AN58" i="3"/>
  <c r="AQ58" i="3"/>
  <c r="AJ58" i="3"/>
  <c r="AI58" i="3"/>
  <c r="AL58" i="3"/>
  <c r="AM58" i="3"/>
  <c r="AP58" i="3"/>
  <c r="AJ61" i="3"/>
  <c r="AK61" i="3"/>
  <c r="AL61" i="3"/>
  <c r="AM61" i="3"/>
  <c r="AP61" i="3"/>
  <c r="AQ61" i="3"/>
  <c r="AR61" i="3"/>
  <c r="AH61" i="3"/>
  <c r="AI61" i="3"/>
  <c r="AN61" i="3"/>
  <c r="AO61" i="3"/>
  <c r="Z67" i="3"/>
  <c r="F12" i="4" s="1"/>
  <c r="V67" i="3"/>
  <c r="E12" i="4" s="1"/>
  <c r="AJ55" i="3"/>
  <c r="AL55" i="3"/>
  <c r="AN55" i="3"/>
  <c r="AP55" i="3"/>
  <c r="AR55" i="3"/>
  <c r="AH55" i="3"/>
  <c r="AO55" i="3"/>
  <c r="AK55" i="3"/>
  <c r="AI55" i="3"/>
  <c r="AM55" i="3"/>
  <c r="AQ55" i="3"/>
  <c r="AC67" i="3"/>
  <c r="I12" i="4" s="1"/>
  <c r="U67" i="3"/>
  <c r="D12" i="4" s="1"/>
  <c r="T67" i="3"/>
  <c r="C12" i="4" s="1"/>
  <c r="AB67" i="3"/>
  <c r="H12" i="4" s="1"/>
  <c r="AI98" i="3"/>
  <c r="AK98" i="3"/>
  <c r="AM98" i="3"/>
  <c r="AO98" i="3"/>
  <c r="AQ98" i="3"/>
  <c r="AH98" i="3"/>
  <c r="AJ98" i="3"/>
  <c r="AL98" i="3"/>
  <c r="AN98" i="3"/>
  <c r="AP98" i="3"/>
  <c r="AR98" i="3"/>
  <c r="AO95" i="3"/>
  <c r="AQ95" i="3"/>
  <c r="AH95" i="3"/>
  <c r="AJ95" i="3"/>
  <c r="AP95" i="3"/>
  <c r="AN95" i="3"/>
  <c r="AM95" i="3"/>
  <c r="AR95" i="3"/>
  <c r="AL95" i="3"/>
  <c r="AK95" i="3"/>
  <c r="AI95" i="3"/>
  <c r="AP91" i="3"/>
  <c r="AR91" i="3"/>
  <c r="AK91" i="3"/>
  <c r="AO91" i="3"/>
  <c r="AI91" i="3"/>
  <c r="AM91" i="3"/>
  <c r="AQ91" i="3"/>
  <c r="AJ91" i="3"/>
  <c r="AN91" i="3"/>
  <c r="AH91" i="3"/>
  <c r="AL91" i="3"/>
  <c r="AP96" i="3"/>
  <c r="AQ96" i="3"/>
  <c r="AR96" i="3"/>
  <c r="AH96" i="3"/>
  <c r="AI96" i="3"/>
  <c r="AJ96" i="3"/>
  <c r="AK96" i="3"/>
  <c r="AL96" i="3"/>
  <c r="AM96" i="3"/>
  <c r="AN96" i="3"/>
  <c r="AO96" i="3"/>
  <c r="AR89" i="3"/>
  <c r="AH89" i="3"/>
  <c r="AI89" i="3"/>
  <c r="AJ89" i="3"/>
  <c r="AM89" i="3"/>
  <c r="AL89" i="3"/>
  <c r="AQ89" i="3"/>
  <c r="AN89" i="3"/>
  <c r="AK89" i="3"/>
  <c r="AP89" i="3"/>
  <c r="AO89" i="3"/>
  <c r="AP76" i="3"/>
  <c r="AQ76" i="3"/>
  <c r="AI76" i="3"/>
  <c r="AJ76" i="3"/>
  <c r="AM76" i="3"/>
  <c r="AH76" i="3"/>
  <c r="AR76" i="3"/>
  <c r="AN76" i="3"/>
  <c r="AK76" i="3"/>
  <c r="AL76" i="3"/>
  <c r="AO76" i="3"/>
  <c r="AE76" i="3"/>
  <c r="AF76" i="3"/>
  <c r="AD76" i="3"/>
  <c r="AG76" i="3"/>
  <c r="AG82" i="3"/>
  <c r="AF82" i="3"/>
  <c r="AD82" i="3"/>
  <c r="AE82" i="3"/>
  <c r="AP82" i="3"/>
  <c r="AK82" i="3"/>
  <c r="AQ82" i="3"/>
  <c r="AL82" i="3"/>
  <c r="AR82" i="3"/>
  <c r="AM82" i="3"/>
  <c r="AH82" i="3"/>
  <c r="AN82" i="3"/>
  <c r="AI82" i="3"/>
  <c r="AO82" i="3"/>
  <c r="AJ82" i="3"/>
  <c r="AQ79" i="3"/>
  <c r="AL79" i="3"/>
  <c r="AO79" i="3"/>
  <c r="AM79" i="3"/>
  <c r="AH79" i="3"/>
  <c r="AR79" i="3"/>
  <c r="AI79" i="3"/>
  <c r="AK79" i="3"/>
  <c r="AJ79" i="3"/>
  <c r="AP79" i="3"/>
  <c r="AN79" i="3"/>
  <c r="AD79" i="3"/>
  <c r="AF79" i="3"/>
  <c r="AG79" i="3"/>
  <c r="AE79" i="3"/>
  <c r="AM72" i="3"/>
  <c r="AJ72" i="3"/>
  <c r="AP72" i="3"/>
  <c r="AI72" i="3"/>
  <c r="AL72" i="3"/>
  <c r="AH72" i="3"/>
  <c r="AN72" i="3"/>
  <c r="AK72" i="3"/>
  <c r="AQ72" i="3"/>
  <c r="AO72" i="3"/>
  <c r="AR72" i="3"/>
  <c r="AG72" i="3"/>
  <c r="AD72" i="3"/>
  <c r="AE72" i="3"/>
  <c r="AF72" i="3"/>
  <c r="AF78" i="3"/>
  <c r="AG78" i="3"/>
  <c r="AE78" i="3"/>
  <c r="AD78" i="3"/>
  <c r="AP78" i="3"/>
  <c r="AK78" i="3"/>
  <c r="AQ78" i="3"/>
  <c r="AL78" i="3"/>
  <c r="AR78" i="3"/>
  <c r="AM78" i="3"/>
  <c r="AH78" i="3"/>
  <c r="AN78" i="3"/>
  <c r="AI78" i="3"/>
  <c r="AO78" i="3"/>
  <c r="AJ78" i="3"/>
  <c r="AH75" i="3"/>
  <c r="AN75" i="3"/>
  <c r="AI75" i="3"/>
  <c r="AK75" i="3"/>
  <c r="AJ75" i="3"/>
  <c r="AP75" i="3"/>
  <c r="AM75" i="3"/>
  <c r="AO75" i="3"/>
  <c r="AL75" i="3"/>
  <c r="AR75" i="3"/>
  <c r="AQ75" i="3"/>
  <c r="AF75" i="3"/>
  <c r="AD75" i="3"/>
  <c r="AE75" i="3"/>
  <c r="AG75" i="3"/>
  <c r="AM59" i="3"/>
  <c r="AI59" i="3"/>
  <c r="AK59" i="3"/>
  <c r="AP59" i="3"/>
  <c r="AL59" i="3"/>
  <c r="AR59" i="3"/>
  <c r="AO59" i="3"/>
  <c r="AQ59" i="3"/>
  <c r="AN59" i="3"/>
  <c r="AJ59" i="3"/>
  <c r="AH59" i="3"/>
  <c r="AR66" i="3"/>
  <c r="AI66" i="3"/>
  <c r="AK66" i="3"/>
  <c r="AM66" i="3"/>
  <c r="AH66" i="3"/>
  <c r="AQ66" i="3"/>
  <c r="AP66" i="3"/>
  <c r="AO66" i="3"/>
  <c r="AL66" i="3"/>
  <c r="AJ66" i="3"/>
  <c r="AN66" i="3"/>
  <c r="AR62" i="3"/>
  <c r="AH62" i="3"/>
  <c r="AI62" i="3"/>
  <c r="AL62" i="3"/>
  <c r="AN62" i="3"/>
  <c r="AJ62" i="3"/>
  <c r="AK62" i="3"/>
  <c r="AM62" i="3"/>
  <c r="AO62" i="3"/>
  <c r="AP62" i="3"/>
  <c r="AQ62" i="3"/>
  <c r="AR57" i="3"/>
  <c r="AH57" i="3"/>
  <c r="AO57" i="3"/>
  <c r="AJ57" i="3"/>
  <c r="AK57" i="3"/>
  <c r="AQ57" i="3"/>
  <c r="AN57" i="3"/>
  <c r="AP57" i="3"/>
  <c r="AM57" i="3"/>
  <c r="AL57" i="3"/>
  <c r="AI57" i="3"/>
  <c r="AP64" i="3"/>
  <c r="AR64" i="3"/>
  <c r="AI64" i="3"/>
  <c r="AO64" i="3"/>
  <c r="AM64" i="3"/>
  <c r="AL64" i="3"/>
  <c r="AK64" i="3"/>
  <c r="AH64" i="3"/>
  <c r="AQ64" i="3"/>
  <c r="AJ64" i="3"/>
  <c r="AN64" i="3"/>
  <c r="AP60" i="3"/>
  <c r="AQ60" i="3"/>
  <c r="AR60" i="3"/>
  <c r="AH60" i="3"/>
  <c r="AI60" i="3"/>
  <c r="AJ60" i="3"/>
  <c r="AL60" i="3"/>
  <c r="AN60" i="3"/>
  <c r="AK60" i="3"/>
  <c r="AM60" i="3"/>
  <c r="AO60" i="3"/>
  <c r="AR94" i="3"/>
  <c r="AK94" i="3"/>
  <c r="AN94" i="3"/>
  <c r="AQ94" i="3"/>
  <c r="AJ94" i="3"/>
  <c r="AP94" i="3"/>
  <c r="AM94" i="3"/>
  <c r="AO94" i="3"/>
  <c r="AH94" i="3"/>
  <c r="AL94" i="3"/>
  <c r="AI94" i="3"/>
  <c r="AJ90" i="3"/>
  <c r="AI90" i="3"/>
  <c r="AN90" i="3"/>
  <c r="AK90" i="3"/>
  <c r="AR90" i="3"/>
  <c r="AM90" i="3"/>
  <c r="AH90" i="3"/>
  <c r="AO90" i="3"/>
  <c r="AL90" i="3"/>
  <c r="AQ90" i="3"/>
  <c r="AP90" i="3"/>
  <c r="V99" i="3"/>
  <c r="E14" i="4" s="1"/>
  <c r="AB99" i="3"/>
  <c r="H14" i="4" s="1"/>
  <c r="AI87" i="3"/>
  <c r="AJ87" i="3"/>
  <c r="AK87" i="3"/>
  <c r="AH87" i="3"/>
  <c r="AQ87" i="3"/>
  <c r="AN87" i="3"/>
  <c r="AL87" i="3"/>
  <c r="AP87" i="3"/>
  <c r="AO87" i="3"/>
  <c r="AR87" i="3"/>
  <c r="AM87" i="3"/>
  <c r="Z99" i="3"/>
  <c r="F14" i="4" s="1"/>
  <c r="AN92" i="3"/>
  <c r="AR92" i="3"/>
  <c r="AO92" i="3"/>
  <c r="AQ92" i="3"/>
  <c r="AM92" i="3"/>
  <c r="AJ92" i="3"/>
  <c r="AH92" i="3"/>
  <c r="AP92" i="3"/>
  <c r="AL92" i="3"/>
  <c r="AK92" i="3"/>
  <c r="AI92" i="3"/>
  <c r="AO88" i="3"/>
  <c r="AJ88" i="3"/>
  <c r="AQ88" i="3"/>
  <c r="AN88" i="3"/>
  <c r="AH88" i="3"/>
  <c r="AP88" i="3"/>
  <c r="AL88" i="3"/>
  <c r="AK88" i="3"/>
  <c r="AR88" i="3"/>
  <c r="AI88" i="3"/>
  <c r="AM88" i="3"/>
  <c r="Y11" i="4"/>
  <c r="Z11" i="4"/>
  <c r="W11" i="4"/>
  <c r="X11" i="4"/>
  <c r="R11" i="4"/>
  <c r="L11" i="4"/>
  <c r="Q10" i="4"/>
  <c r="X10" i="4"/>
  <c r="T10" i="4"/>
  <c r="P10" i="4"/>
  <c r="Y10" i="4"/>
  <c r="AI97" i="3" l="1"/>
  <c r="AJ97" i="3"/>
  <c r="AP97" i="3"/>
  <c r="AK97" i="3"/>
  <c r="AL97" i="3"/>
  <c r="AN97" i="3"/>
  <c r="AH97" i="3"/>
  <c r="AQ97" i="3"/>
  <c r="AO97" i="3"/>
  <c r="AM97" i="3"/>
  <c r="T99" i="3"/>
  <c r="C14" i="4" s="1"/>
  <c r="U99" i="3"/>
  <c r="D14" i="4" s="1"/>
  <c r="K10" i="4" a="1"/>
  <c r="M10" i="4" s="1"/>
  <c r="K14" i="4" a="1"/>
  <c r="AN99" i="3"/>
  <c r="AR99" i="3"/>
  <c r="AJ99" i="3"/>
  <c r="AQ67" i="3"/>
  <c r="AR67" i="3"/>
  <c r="AM99" i="3"/>
  <c r="AO99" i="3"/>
  <c r="AL99" i="3"/>
  <c r="AQ99" i="3"/>
  <c r="AK99" i="3"/>
  <c r="AI99" i="3"/>
  <c r="AM67" i="3"/>
  <c r="AK67" i="3"/>
  <c r="AH67" i="3"/>
  <c r="AP67" i="3"/>
  <c r="AL67" i="3"/>
  <c r="AI83" i="3"/>
  <c r="AO83" i="3"/>
  <c r="AN83" i="3"/>
  <c r="AR83" i="3"/>
  <c r="AP83" i="3"/>
  <c r="AK83" i="3"/>
  <c r="AE83" i="3"/>
  <c r="AG83" i="3"/>
  <c r="U11" i="4"/>
  <c r="Q11" i="4"/>
  <c r="S11" i="4"/>
  <c r="P11" i="4"/>
  <c r="V11" i="4"/>
  <c r="T11" i="4"/>
  <c r="AP99" i="3"/>
  <c r="AH99" i="3"/>
  <c r="AI67" i="3"/>
  <c r="AO67" i="3"/>
  <c r="AN67" i="3"/>
  <c r="AJ67" i="3"/>
  <c r="AJ83" i="3"/>
  <c r="AL83" i="3"/>
  <c r="AH83" i="3"/>
  <c r="AM83" i="3"/>
  <c r="AQ83" i="3"/>
  <c r="AF83" i="3"/>
  <c r="AD83" i="3"/>
  <c r="M11" i="4"/>
  <c r="N11" i="4"/>
  <c r="K12" i="4" a="1"/>
  <c r="N14" i="4"/>
  <c r="P14" i="4" l="1" a="1"/>
  <c r="Y14" i="4" s="1"/>
  <c r="S14" i="4"/>
  <c r="L14" i="4"/>
  <c r="K14" i="4"/>
  <c r="M14" i="4"/>
  <c r="N10" i="4"/>
  <c r="L10" i="4"/>
  <c r="K10" i="4"/>
  <c r="V14" i="4"/>
  <c r="K13" i="4" a="1"/>
  <c r="P13" i="4" a="1"/>
  <c r="M12" i="4"/>
  <c r="K12" i="4"/>
  <c r="L12" i="4"/>
  <c r="N12" i="4"/>
  <c r="P12" i="4" a="1"/>
  <c r="Z14" i="4" l="1"/>
  <c r="W14" i="4"/>
  <c r="X14" i="4"/>
  <c r="R14" i="4"/>
  <c r="P14" i="4"/>
  <c r="T14" i="4"/>
  <c r="Q14" i="4"/>
  <c r="U14" i="4"/>
  <c r="Y12" i="4"/>
  <c r="T12" i="4"/>
  <c r="Z12" i="4"/>
  <c r="U12" i="4"/>
  <c r="V12" i="4"/>
  <c r="Q12" i="4"/>
  <c r="W12" i="4"/>
  <c r="P12" i="4"/>
  <c r="S12" i="4"/>
  <c r="R12" i="4"/>
  <c r="X12" i="4"/>
  <c r="R13" i="4"/>
  <c r="X13" i="4"/>
  <c r="Y13" i="4"/>
  <c r="T13" i="4"/>
  <c r="Z13" i="4"/>
  <c r="U13" i="4"/>
  <c r="V13" i="4"/>
  <c r="Q13" i="4"/>
  <c r="W13" i="4"/>
  <c r="P13" i="4"/>
  <c r="S13" i="4"/>
  <c r="M13" i="4"/>
  <c r="K13" i="4"/>
  <c r="N13" i="4"/>
  <c r="L13" i="4"/>
</calcChain>
</file>

<file path=xl/sharedStrings.xml><?xml version="1.0" encoding="utf-8"?>
<sst xmlns="http://schemas.openxmlformats.org/spreadsheetml/2006/main" count="967" uniqueCount="101">
  <si>
    <t>USD</t>
  </si>
  <si>
    <t>EUR</t>
  </si>
  <si>
    <t>JPY</t>
  </si>
  <si>
    <t>CAD</t>
  </si>
  <si>
    <t>CHF</t>
  </si>
  <si>
    <t>Money Market Day Count</t>
  </si>
  <si>
    <t>Swap Day Count</t>
  </si>
  <si>
    <t>Swap Interval</t>
  </si>
  <si>
    <t>Curve Day Count</t>
  </si>
  <si>
    <t>Business Day Convention</t>
  </si>
  <si>
    <t>Spot Days</t>
  </si>
  <si>
    <t>ACT/360</t>
  </si>
  <si>
    <t>ACT/365</t>
  </si>
  <si>
    <t>3M</t>
  </si>
  <si>
    <t>6M</t>
  </si>
  <si>
    <t>FOLLOWING</t>
  </si>
  <si>
    <t>Accrual Day Count</t>
  </si>
  <si>
    <t>Coupon Interval</t>
  </si>
  <si>
    <t>Yield Curve</t>
  </si>
  <si>
    <t>M</t>
  </si>
  <si>
    <t>S</t>
  </si>
  <si>
    <t>1M</t>
  </si>
  <si>
    <t>1Y</t>
  </si>
  <si>
    <t>2Y</t>
  </si>
  <si>
    <t>3Y</t>
  </si>
  <si>
    <t>4Y</t>
  </si>
  <si>
    <t>5Y</t>
  </si>
  <si>
    <t>7Y</t>
  </si>
  <si>
    <t>10Y</t>
  </si>
  <si>
    <t>20Y</t>
  </si>
  <si>
    <t>Instrument Type</t>
  </si>
  <si>
    <t>Tenor</t>
  </si>
  <si>
    <t>Rate</t>
  </si>
  <si>
    <t>Currency</t>
  </si>
  <si>
    <t>Date</t>
  </si>
  <si>
    <t>Node Times</t>
  </si>
  <si>
    <t>Zero Rates</t>
  </si>
  <si>
    <t>Discount Factors</t>
  </si>
  <si>
    <t>Credit curve</t>
  </si>
  <si>
    <t xml:space="preserve">Currency </t>
  </si>
  <si>
    <t>Quote Type</t>
  </si>
  <si>
    <t>QUOTED SPREAD</t>
  </si>
  <si>
    <t>PUF</t>
  </si>
  <si>
    <t>Recovery rate</t>
  </si>
  <si>
    <t>Hazard Rates</t>
  </si>
  <si>
    <t>Survival Probabilities</t>
  </si>
  <si>
    <t>Trade Date</t>
  </si>
  <si>
    <t>Recovery Rate</t>
  </si>
  <si>
    <t>6Y</t>
  </si>
  <si>
    <t>Notional</t>
  </si>
  <si>
    <t>Buy Protection</t>
  </si>
  <si>
    <t>Coupon</t>
  </si>
  <si>
    <t>Clean Price</t>
  </si>
  <si>
    <t>Dirty Price</t>
  </si>
  <si>
    <t>Accrued Interest</t>
  </si>
  <si>
    <t>Par Spread</t>
  </si>
  <si>
    <t>Premium Leg Clean Price</t>
  </si>
  <si>
    <t>Protection Leg Price</t>
  </si>
  <si>
    <t>RR01</t>
  </si>
  <si>
    <t>CS01</t>
  </si>
  <si>
    <t>IR01</t>
  </si>
  <si>
    <t>Value On Default</t>
  </si>
  <si>
    <t>Coupons</t>
  </si>
  <si>
    <t>Market Quote</t>
  </si>
  <si>
    <t>Trade Blotter</t>
  </si>
  <si>
    <t>Trade Object</t>
  </si>
  <si>
    <t>→</t>
  </si>
  <si>
    <t>Trade Details</t>
  </si>
  <si>
    <t>Prices</t>
  </si>
  <si>
    <t>Risk</t>
  </si>
  <si>
    <t>↗</t>
  </si>
  <si>
    <t>↓</t>
  </si>
  <si>
    <t>Yield Curve Object</t>
  </si>
  <si>
    <t>Credit Curve Object</t>
  </si>
  <si>
    <t>+</t>
  </si>
  <si>
    <t>Curves</t>
  </si>
  <si>
    <t>Yield Curve Conventions</t>
  </si>
  <si>
    <t>CDS Conventions</t>
  </si>
  <si>
    <t>Convention Objects</t>
  </si>
  <si>
    <t>Output Prices &amp; Risk</t>
  </si>
  <si>
    <t>Calculated Values</t>
  </si>
  <si>
    <t>Days</t>
  </si>
  <si>
    <t>Hazard Rate</t>
  </si>
  <si>
    <t>t (years)</t>
  </si>
  <si>
    <t>Zero Rate</t>
  </si>
  <si>
    <t>Bucketed CS01</t>
  </si>
  <si>
    <t>Bucketed IR01</t>
  </si>
  <si>
    <t>Description</t>
  </si>
  <si>
    <t>Credit Curve</t>
  </si>
  <si>
    <t>Yield Curve Convention</t>
  </si>
  <si>
    <t>CDS Convention</t>
  </si>
  <si>
    <t>Currency Selected Market Data Objects</t>
  </si>
  <si>
    <t>↑</t>
  </si>
  <si>
    <t>Click to show market data</t>
  </si>
  <si>
    <t>CDS Pricing and Risk Sample</t>
  </si>
  <si>
    <t/>
  </si>
  <si>
    <t>Sovereign CDS Risk Dashboard</t>
  </si>
  <si>
    <t>12Y</t>
  </si>
  <si>
    <t>15Y</t>
  </si>
  <si>
    <t>8Y</t>
  </si>
  <si>
    <t>Conventions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</si>
</sst>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_(* #,##0_);_(* \(#,##0\);_(* &quot;-&quot;??_);_(@_)"/>
    <numFmt numFmtId="165" formatCode="0.0000%"/>
    <numFmt numFmtId="166" formatCode="0.00000"/>
  </numFmts>
  <fonts count="2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font>
    <font>
      <sz val="12"/>
      <color theme="1"/>
      <name val="Calibri"/>
      <family val="2"/>
      <scheme val="minor"/>
    </font>
    <font>
      <sz val="14"/>
      <color theme="1"/>
      <name val="Calibri"/>
      <family val="2"/>
      <scheme val="minor"/>
    </font>
    <font>
      <b/>
      <sz val="20"/>
      <color theme="1"/>
      <name val="Calibri"/>
      <family val="2"/>
      <scheme val="minor"/>
    </font>
    <font>
      <sz val="16"/>
      <color theme="1"/>
      <name val="Calibri"/>
      <family val="2"/>
      <scheme val="minor"/>
    </font>
    <font>
      <sz val="14"/>
      <name val="Calibri"/>
      <family val="2"/>
      <scheme val="minor"/>
    </font>
    <font>
      <sz val="48"/>
      <color theme="1"/>
      <name val="Calibri"/>
      <family val="2"/>
      <scheme val="minor"/>
    </font>
    <font>
      <b/>
      <sz val="48"/>
      <color theme="1"/>
      <name val="Calibri"/>
      <family val="2"/>
      <scheme val="minor"/>
    </font>
    <font>
      <sz val="36"/>
      <color theme="1"/>
      <name val="Calibri"/>
      <family val="2"/>
      <scheme val="minor"/>
    </font>
    <font>
      <sz val="11"/>
      <color theme="1"/>
      <name val="Calibri"/>
      <family val="2"/>
      <scheme val="minor"/>
    </font>
    <font>
      <sz val="18"/>
      <color theme="1"/>
      <name val="Calibri"/>
      <family val="2"/>
    </font>
    <font>
      <sz val="20"/>
      <color theme="1"/>
      <name val="Calibri"/>
      <family val="2"/>
      <scheme val="minor"/>
    </font>
    <font>
      <sz val="14"/>
      <color theme="1"/>
      <name val="Calibri"/>
      <family val="2"/>
      <scheme val="minor"/>
    </font>
    <font>
      <sz val="11"/>
      <color theme="0"/>
      <name val="Calibri"/>
      <family val="2"/>
      <scheme val="minor"/>
    </font>
    <font>
      <sz val="11"/>
      <color theme="1"/>
      <name val="Calibri"/>
      <family val="2"/>
    </font>
    <font>
      <b/>
      <sz val="36"/>
      <color theme="1"/>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7" tint="0.79998168889431442"/>
        <bgColor theme="4" tint="0.79998168889431442"/>
      </patternFill>
    </fill>
    <fill>
      <patternFill patternType="solid">
        <fgColor theme="9" tint="0.79998168889431442"/>
        <bgColor theme="4" tint="0.79998168889431442"/>
      </patternFill>
    </fill>
    <fill>
      <patternFill patternType="solid">
        <fgColor theme="9" tint="-0.249977111117893"/>
        <bgColor theme="4"/>
      </patternFill>
    </fill>
    <fill>
      <patternFill patternType="solid">
        <fgColor theme="7" tint="-0.249977111117893"/>
        <bgColor theme="4"/>
      </patternFill>
    </fill>
    <fill>
      <patternFill patternType="solid">
        <fgColor theme="4"/>
      </patternFill>
    </fill>
    <fill>
      <patternFill patternType="solid">
        <fgColor theme="4" tint="0.79998168889431442"/>
        <bgColor indexed="65"/>
      </patternFill>
    </fill>
    <fill>
      <patternFill patternType="solid">
        <fgColor theme="8"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9" tint="0.79998168889431442"/>
        <bgColor indexed="65"/>
      </patternFill>
    </fill>
    <fill>
      <patternFill patternType="solid">
        <fgColor theme="4" tint="0.59999389629810485"/>
        <bgColor indexed="64"/>
      </patternFill>
    </fill>
    <fill>
      <patternFill patternType="solid">
        <fgColor theme="8"/>
      </patternFill>
    </fill>
    <fill>
      <patternFill patternType="solid">
        <fgColor theme="9"/>
      </patternFill>
    </fill>
  </fills>
  <borders count="3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4" tint="0.39997558519241921"/>
      </top>
      <bottom/>
      <diagonal/>
    </border>
    <border>
      <left style="thin">
        <color indexed="64"/>
      </left>
      <right/>
      <top style="thin">
        <color theme="4" tint="0.39997558519241921"/>
      </top>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diagonal/>
    </border>
    <border>
      <left/>
      <right style="thin">
        <color indexed="64"/>
      </right>
      <top style="thin">
        <color theme="4" tint="0.39997558519241921"/>
      </top>
      <bottom style="thin">
        <color indexed="64"/>
      </bottom>
      <diagonal/>
    </border>
    <border>
      <left style="thin">
        <color indexed="64"/>
      </left>
      <right style="thin">
        <color indexed="64"/>
      </right>
      <top style="thin">
        <color theme="4" tint="0.39997558519241921"/>
      </top>
      <bottom/>
      <diagonal/>
    </border>
    <border>
      <left style="thin">
        <color indexed="64"/>
      </left>
      <right style="thin">
        <color indexed="64"/>
      </right>
      <top style="thin">
        <color theme="4" tint="0.39997558519241921"/>
      </top>
      <bottom style="thin">
        <color indexed="64"/>
      </bottom>
      <diagonal/>
    </border>
    <border>
      <left/>
      <right/>
      <top style="thin">
        <color indexed="64"/>
      </top>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theme="0" tint="-0.14996795556505021"/>
      </right>
      <top style="double">
        <color indexed="64"/>
      </top>
      <bottom style="thin">
        <color indexed="64"/>
      </bottom>
      <diagonal/>
    </border>
    <border>
      <left style="thin">
        <color theme="0" tint="-0.14996795556505021"/>
      </left>
      <right style="thin">
        <color theme="0" tint="-0.14996795556505021"/>
      </right>
      <top style="double">
        <color indexed="64"/>
      </top>
      <bottom style="thin">
        <color indexed="64"/>
      </bottom>
      <diagonal/>
    </border>
    <border>
      <left style="thin">
        <color theme="0" tint="-0.14996795556505021"/>
      </left>
      <right style="thin">
        <color indexed="64"/>
      </right>
      <top style="double">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2" borderId="0" applyNumberFormat="0" applyBorder="0" applyAlignment="0" applyProtection="0"/>
    <xf numFmtId="44" fontId="1" fillId="0" borderId="0" applyFont="0" applyFill="0" applyBorder="0" applyAlignment="0" applyProtection="0"/>
    <xf numFmtId="0" fontId="3" fillId="23" borderId="0" applyNumberFormat="0" applyBorder="0" applyAlignment="0" applyProtection="0"/>
  </cellStyleXfs>
  <cellXfs count="246">
    <xf numFmtId="0" fontId="0" fillId="0" borderId="0" xfId="0"/>
    <xf numFmtId="0" fontId="4" fillId="0" borderId="0" xfId="0" applyFont="1"/>
    <xf numFmtId="0" fontId="6" fillId="0" borderId="0" xfId="0" applyFont="1"/>
    <xf numFmtId="0" fontId="3" fillId="6" borderId="9" xfId="0" applyFont="1" applyFill="1" applyBorder="1"/>
    <xf numFmtId="0" fontId="3" fillId="6" borderId="10" xfId="0" applyFont="1" applyFill="1" applyBorder="1"/>
    <xf numFmtId="0" fontId="3" fillId="6" borderId="11" xfId="0" applyFont="1" applyFill="1" applyBorder="1"/>
    <xf numFmtId="0" fontId="0" fillId="3" borderId="0" xfId="0" applyFill="1" applyBorder="1"/>
    <xf numFmtId="0" fontId="0" fillId="3" borderId="6" xfId="0" applyFill="1" applyBorder="1"/>
    <xf numFmtId="0" fontId="0" fillId="3" borderId="1" xfId="0" applyFill="1" applyBorder="1"/>
    <xf numFmtId="0" fontId="0" fillId="3" borderId="8" xfId="0" applyFill="1" applyBorder="1"/>
    <xf numFmtId="0" fontId="4" fillId="0" borderId="0" xfId="0" applyFont="1" applyAlignment="1">
      <alignment horizontal="center"/>
    </xf>
    <xf numFmtId="0" fontId="3" fillId="8" borderId="3" xfId="0" applyFont="1" applyFill="1" applyBorder="1"/>
    <xf numFmtId="0" fontId="3" fillId="8" borderId="7" xfId="0" applyFont="1" applyFill="1" applyBorder="1"/>
    <xf numFmtId="0" fontId="3" fillId="8" borderId="9" xfId="0" applyFont="1" applyFill="1" applyBorder="1"/>
    <xf numFmtId="0" fontId="0" fillId="0" borderId="11" xfId="0" applyBorder="1"/>
    <xf numFmtId="0" fontId="3" fillId="8" borderId="10" xfId="0" applyFont="1" applyFill="1" applyBorder="1"/>
    <xf numFmtId="0" fontId="3" fillId="8" borderId="11" xfId="0" applyFont="1" applyFill="1" applyBorder="1"/>
    <xf numFmtId="0" fontId="0" fillId="0" borderId="10" xfId="0" applyBorder="1"/>
    <xf numFmtId="0" fontId="0" fillId="3" borderId="5" xfId="0" applyFill="1" applyBorder="1"/>
    <xf numFmtId="10" fontId="0" fillId="3" borderId="0" xfId="0" applyNumberFormat="1" applyFill="1" applyBorder="1"/>
    <xf numFmtId="10" fontId="0" fillId="3" borderId="6" xfId="0" applyNumberFormat="1" applyFill="1" applyBorder="1"/>
    <xf numFmtId="0" fontId="0" fillId="3" borderId="7" xfId="0" applyFill="1" applyBorder="1"/>
    <xf numFmtId="10" fontId="0" fillId="3" borderId="1" xfId="0" applyNumberFormat="1" applyFill="1" applyBorder="1"/>
    <xf numFmtId="10" fontId="0" fillId="3" borderId="8" xfId="0" applyNumberFormat="1" applyFill="1" applyBorder="1"/>
    <xf numFmtId="14" fontId="0" fillId="3" borderId="4" xfId="0" applyNumberFormat="1" applyFill="1" applyBorder="1"/>
    <xf numFmtId="10" fontId="0" fillId="3" borderId="0" xfId="2" applyNumberFormat="1" applyFont="1" applyFill="1" applyBorder="1"/>
    <xf numFmtId="10" fontId="0" fillId="3" borderId="1" xfId="2" applyNumberFormat="1" applyFont="1" applyFill="1" applyBorder="1"/>
    <xf numFmtId="0" fontId="0" fillId="3" borderId="11" xfId="0" applyFill="1" applyBorder="1"/>
    <xf numFmtId="0" fontId="0" fillId="0" borderId="0" xfId="0" applyAlignment="1">
      <alignment horizontal="center"/>
    </xf>
    <xf numFmtId="166" fontId="0" fillId="2" borderId="5" xfId="0" applyNumberFormat="1" applyFill="1" applyBorder="1"/>
    <xf numFmtId="0" fontId="0" fillId="2" borderId="0" xfId="0" applyFill="1" applyBorder="1"/>
    <xf numFmtId="0" fontId="0" fillId="2" borderId="6" xfId="0" applyFill="1" applyBorder="1"/>
    <xf numFmtId="166" fontId="0" fillId="2" borderId="7" xfId="0" applyNumberFormat="1" applyFill="1" applyBorder="1"/>
    <xf numFmtId="0" fontId="0" fillId="2" borderId="1" xfId="0" applyFill="1" applyBorder="1"/>
    <xf numFmtId="0" fontId="0" fillId="2" borderId="8" xfId="0" applyFill="1" applyBorder="1"/>
    <xf numFmtId="0" fontId="9" fillId="0" borderId="0" xfId="0" applyFont="1" applyFill="1"/>
    <xf numFmtId="0" fontId="7" fillId="0" borderId="0" xfId="0" applyFont="1"/>
    <xf numFmtId="0" fontId="0" fillId="10" borderId="15" xfId="0" applyFont="1" applyFill="1" applyBorder="1"/>
    <xf numFmtId="0" fontId="0" fillId="3" borderId="15" xfId="0" applyFont="1" applyFill="1" applyBorder="1"/>
    <xf numFmtId="0" fontId="0" fillId="0" borderId="0" xfId="0" applyAlignment="1"/>
    <xf numFmtId="0" fontId="0" fillId="10" borderId="16" xfId="0" applyFont="1" applyFill="1" applyBorder="1"/>
    <xf numFmtId="0" fontId="0" fillId="3" borderId="16" xfId="0" applyFont="1" applyFill="1" applyBorder="1"/>
    <xf numFmtId="0" fontId="0" fillId="10" borderId="17" xfId="0" applyFont="1" applyFill="1" applyBorder="1"/>
    <xf numFmtId="0" fontId="0" fillId="10" borderId="18" xfId="0" applyFont="1" applyFill="1" applyBorder="1"/>
    <xf numFmtId="0" fontId="0" fillId="10" borderId="5" xfId="0" applyFont="1" applyFill="1" applyBorder="1"/>
    <xf numFmtId="0" fontId="0" fillId="10" borderId="0" xfId="0" applyFont="1" applyFill="1" applyBorder="1"/>
    <xf numFmtId="0" fontId="2" fillId="11" borderId="9" xfId="0" applyFont="1" applyFill="1" applyBorder="1"/>
    <xf numFmtId="0" fontId="2" fillId="11" borderId="10" xfId="0" applyFont="1" applyFill="1" applyBorder="1"/>
    <xf numFmtId="0" fontId="0" fillId="8" borderId="10" xfId="0" applyFill="1" applyBorder="1"/>
    <xf numFmtId="0" fontId="0" fillId="8" borderId="11" xfId="0" applyFill="1" applyBorder="1"/>
    <xf numFmtId="0" fontId="0" fillId="10" borderId="19" xfId="0" applyFont="1" applyFill="1" applyBorder="1"/>
    <xf numFmtId="0" fontId="0" fillId="3" borderId="19" xfId="0" applyFont="1" applyFill="1" applyBorder="1"/>
    <xf numFmtId="0" fontId="0" fillId="10" borderId="20" xfId="0" applyFont="1" applyFill="1" applyBorder="1"/>
    <xf numFmtId="0" fontId="0" fillId="10" borderId="6" xfId="0" applyFont="1" applyFill="1" applyBorder="1"/>
    <xf numFmtId="0" fontId="2" fillId="11" borderId="11" xfId="0" applyFont="1" applyFill="1" applyBorder="1"/>
    <xf numFmtId="0" fontId="0" fillId="9" borderId="13" xfId="0" applyFont="1" applyFill="1" applyBorder="1" applyAlignment="1"/>
    <xf numFmtId="0" fontId="0" fillId="5" borderId="13" xfId="0" applyFont="1" applyFill="1" applyBorder="1" applyAlignment="1"/>
    <xf numFmtId="0" fontId="0" fillId="9" borderId="14" xfId="0" applyFont="1" applyFill="1" applyBorder="1" applyAlignment="1"/>
    <xf numFmtId="0" fontId="0" fillId="9" borderId="21" xfId="0" applyFont="1" applyFill="1" applyBorder="1"/>
    <xf numFmtId="0" fontId="0" fillId="5" borderId="21" xfId="0" applyFont="1" applyFill="1" applyBorder="1"/>
    <xf numFmtId="0" fontId="0" fillId="9" borderId="22" xfId="0" applyFont="1" applyFill="1" applyBorder="1"/>
    <xf numFmtId="0" fontId="0" fillId="9" borderId="13" xfId="0" applyFont="1" applyFill="1" applyBorder="1"/>
    <xf numFmtId="0" fontId="2" fillId="12" borderId="2" xfId="0" applyFont="1" applyFill="1" applyBorder="1"/>
    <xf numFmtId="0" fontId="2" fillId="12" borderId="2" xfId="0" applyFont="1" applyFill="1" applyBorder="1" applyAlignment="1"/>
    <xf numFmtId="0" fontId="5" fillId="0" borderId="9" xfId="0" applyFont="1" applyBorder="1"/>
    <xf numFmtId="0" fontId="0" fillId="0" borderId="9" xfId="0" applyBorder="1" applyAlignment="1"/>
    <xf numFmtId="0" fontId="0" fillId="0" borderId="10" xfId="0" applyBorder="1" applyAlignment="1"/>
    <xf numFmtId="0" fontId="3" fillId="7" borderId="9" xfId="0" applyFont="1" applyFill="1" applyBorder="1" applyAlignment="1"/>
    <xf numFmtId="0" fontId="3" fillId="7" borderId="10" xfId="0" applyFont="1" applyFill="1" applyBorder="1" applyAlignment="1"/>
    <xf numFmtId="0" fontId="1" fillId="14" borderId="5" xfId="4" applyBorder="1"/>
    <xf numFmtId="0" fontId="1" fillId="14" borderId="13" xfId="4" applyBorder="1"/>
    <xf numFmtId="0" fontId="1" fillId="14" borderId="6" xfId="4" applyBorder="1"/>
    <xf numFmtId="0" fontId="1" fillId="14" borderId="7" xfId="4" applyBorder="1"/>
    <xf numFmtId="0" fontId="1" fillId="14" borderId="14" xfId="4" applyBorder="1"/>
    <xf numFmtId="0" fontId="1" fillId="14" borderId="8" xfId="4" applyBorder="1"/>
    <xf numFmtId="0" fontId="3" fillId="6" borderId="9" xfId="3" applyFill="1" applyBorder="1"/>
    <xf numFmtId="0" fontId="3" fillId="6" borderId="2" xfId="3" applyFill="1" applyBorder="1"/>
    <xf numFmtId="0" fontId="3" fillId="6" borderId="11" xfId="3" applyFill="1" applyBorder="1"/>
    <xf numFmtId="0" fontId="0" fillId="0" borderId="9" xfId="0" applyBorder="1" applyAlignment="1"/>
    <xf numFmtId="0" fontId="0" fillId="0" borderId="10" xfId="0" applyBorder="1" applyAlignment="1"/>
    <xf numFmtId="0" fontId="0" fillId="0" borderId="11" xfId="0" applyBorder="1" applyAlignment="1"/>
    <xf numFmtId="0" fontId="3" fillId="7" borderId="9" xfId="0" applyFont="1" applyFill="1" applyBorder="1" applyAlignment="1"/>
    <xf numFmtId="0" fontId="3" fillId="7" borderId="10" xfId="0" applyFont="1" applyFill="1" applyBorder="1" applyAlignment="1"/>
    <xf numFmtId="0" fontId="3" fillId="7" borderId="11" xfId="0" applyFont="1" applyFill="1" applyBorder="1" applyAlignment="1"/>
    <xf numFmtId="0" fontId="3" fillId="6" borderId="9" xfId="0" applyFont="1" applyFill="1" applyBorder="1" applyAlignment="1">
      <alignment horizontal="center"/>
    </xf>
    <xf numFmtId="0" fontId="3" fillId="6" borderId="10" xfId="0" applyFont="1" applyFill="1" applyBorder="1" applyAlignment="1">
      <alignment horizontal="center"/>
    </xf>
    <xf numFmtId="0" fontId="3" fillId="6" borderId="11" xfId="0" applyFont="1" applyFill="1" applyBorder="1" applyAlignment="1">
      <alignment horizontal="center"/>
    </xf>
    <xf numFmtId="0" fontId="10" fillId="21" borderId="9" xfId="0" applyFont="1" applyFill="1" applyBorder="1"/>
    <xf numFmtId="0" fontId="0" fillId="21" borderId="10" xfId="0" applyFill="1" applyBorder="1"/>
    <xf numFmtId="0" fontId="0" fillId="21" borderId="11" xfId="0" applyFill="1" applyBorder="1"/>
    <xf numFmtId="0" fontId="8" fillId="19" borderId="9" xfId="9" applyFont="1" applyBorder="1"/>
    <xf numFmtId="0" fontId="1" fillId="19" borderId="10" xfId="9" applyBorder="1"/>
    <xf numFmtId="0" fontId="1" fillId="19" borderId="11" xfId="9" applyBorder="1"/>
    <xf numFmtId="0" fontId="8" fillId="18" borderId="9" xfId="8" applyFont="1" applyBorder="1"/>
    <xf numFmtId="0" fontId="8" fillId="18" borderId="10" xfId="8" applyFont="1" applyBorder="1"/>
    <xf numFmtId="0" fontId="8" fillId="18" borderId="11" xfId="8" applyFont="1" applyBorder="1"/>
    <xf numFmtId="0" fontId="3" fillId="16" borderId="9" xfId="6" applyBorder="1"/>
    <xf numFmtId="0" fontId="3" fillId="16" borderId="10" xfId="6" applyBorder="1"/>
    <xf numFmtId="0" fontId="3" fillId="16" borderId="11" xfId="6" applyBorder="1"/>
    <xf numFmtId="0" fontId="1" fillId="17" borderId="5" xfId="7" applyBorder="1"/>
    <xf numFmtId="0" fontId="1" fillId="17" borderId="0" xfId="7" applyBorder="1"/>
    <xf numFmtId="0" fontId="1" fillId="17" borderId="6" xfId="7" applyBorder="1"/>
    <xf numFmtId="0" fontId="1" fillId="17" borderId="7" xfId="7" applyBorder="1"/>
    <xf numFmtId="0" fontId="1" fillId="17" borderId="1" xfId="7" applyBorder="1"/>
    <xf numFmtId="0" fontId="1" fillId="17" borderId="8" xfId="7" applyBorder="1"/>
    <xf numFmtId="0" fontId="11" fillId="0" borderId="0" xfId="0" applyFont="1"/>
    <xf numFmtId="9" fontId="0" fillId="3" borderId="0" xfId="0" applyNumberFormat="1" applyFill="1" applyBorder="1"/>
    <xf numFmtId="9" fontId="0" fillId="3" borderId="1" xfId="0" applyNumberFormat="1" applyFill="1" applyBorder="1"/>
    <xf numFmtId="0" fontId="1" fillId="20" borderId="6" xfId="10" applyNumberFormat="1" applyBorder="1"/>
    <xf numFmtId="0" fontId="1" fillId="20" borderId="8" xfId="10" applyNumberFormat="1" applyBorder="1"/>
    <xf numFmtId="0" fontId="3" fillId="16" borderId="0" xfId="6" applyBorder="1" applyAlignment="1">
      <alignment horizontal="center"/>
    </xf>
    <xf numFmtId="0" fontId="3" fillId="22" borderId="0" xfId="11"/>
    <xf numFmtId="0" fontId="3" fillId="16" borderId="0" xfId="6"/>
    <xf numFmtId="0" fontId="3" fillId="22" borderId="3" xfId="11" applyBorder="1" applyAlignment="1">
      <alignment horizontal="center"/>
    </xf>
    <xf numFmtId="0" fontId="3" fillId="22" borderId="23" xfId="11" applyBorder="1" applyAlignment="1">
      <alignment horizontal="center"/>
    </xf>
    <xf numFmtId="0" fontId="3" fillId="22" borderId="4" xfId="11" applyBorder="1" applyAlignment="1">
      <alignment horizontal="center"/>
    </xf>
    <xf numFmtId="0" fontId="3" fillId="23" borderId="0" xfId="13"/>
    <xf numFmtId="43" fontId="0" fillId="0" borderId="0" xfId="12" applyNumberFormat="1" applyFont="1"/>
    <xf numFmtId="43" fontId="0" fillId="0" borderId="0" xfId="0" applyNumberFormat="1"/>
    <xf numFmtId="0" fontId="12" fillId="0" borderId="0" xfId="0" applyFont="1"/>
    <xf numFmtId="0" fontId="13" fillId="0" borderId="0" xfId="0" applyFont="1"/>
    <xf numFmtId="0" fontId="13" fillId="0" borderId="0" xfId="0" applyNumberFormat="1" applyFont="1"/>
    <xf numFmtId="0" fontId="14" fillId="0" borderId="0" xfId="0" applyFont="1" applyAlignment="1">
      <alignment horizontal="center"/>
    </xf>
    <xf numFmtId="0" fontId="15" fillId="0" borderId="0" xfId="0" applyFont="1"/>
    <xf numFmtId="0" fontId="13" fillId="0" borderId="0" xfId="0" applyFont="1" applyAlignment="1">
      <alignment vertical="top" wrapText="1"/>
    </xf>
    <xf numFmtId="0" fontId="16" fillId="0" borderId="0" xfId="0" applyNumberFormat="1" applyFont="1"/>
    <xf numFmtId="0" fontId="16" fillId="0" borderId="0" xfId="0" applyFont="1"/>
    <xf numFmtId="0" fontId="13" fillId="0" borderId="12" xfId="0" applyFont="1" applyBorder="1" applyAlignment="1">
      <alignment horizontal="center"/>
    </xf>
    <xf numFmtId="0" fontId="17" fillId="4" borderId="2" xfId="0" applyFont="1" applyFill="1" applyBorder="1"/>
    <xf numFmtId="0" fontId="17" fillId="4" borderId="9" xfId="0" applyFont="1" applyFill="1" applyBorder="1"/>
    <xf numFmtId="0" fontId="17" fillId="4" borderId="10" xfId="0" applyFont="1" applyFill="1" applyBorder="1"/>
    <xf numFmtId="0" fontId="17" fillId="4" borderId="10" xfId="0" applyNumberFormat="1" applyFont="1" applyFill="1" applyBorder="1"/>
    <xf numFmtId="0" fontId="17" fillId="4" borderId="11" xfId="0" applyFont="1" applyFill="1" applyBorder="1"/>
    <xf numFmtId="0" fontId="17" fillId="7" borderId="2" xfId="0" applyFont="1" applyFill="1" applyBorder="1"/>
    <xf numFmtId="0" fontId="17" fillId="16" borderId="3" xfId="6" applyFont="1" applyBorder="1" applyAlignment="1">
      <alignment horizontal="center"/>
    </xf>
    <xf numFmtId="0" fontId="17" fillId="16" borderId="23" xfId="6" applyFont="1" applyBorder="1" applyAlignment="1">
      <alignment horizontal="center"/>
    </xf>
    <xf numFmtId="0" fontId="17" fillId="16" borderId="4" xfId="6" applyFont="1" applyBorder="1" applyAlignment="1">
      <alignment horizontal="center"/>
    </xf>
    <xf numFmtId="0" fontId="17" fillId="0" borderId="0" xfId="0" applyFont="1" applyFill="1"/>
    <xf numFmtId="0" fontId="17" fillId="6" borderId="9" xfId="0" applyFont="1" applyFill="1" applyBorder="1" applyAlignment="1">
      <alignment horizontal="center"/>
    </xf>
    <xf numFmtId="0" fontId="17" fillId="6" borderId="10" xfId="0" applyFont="1" applyFill="1" applyBorder="1" applyAlignment="1">
      <alignment horizontal="center"/>
    </xf>
    <xf numFmtId="0" fontId="17" fillId="6" borderId="11" xfId="0" applyFont="1" applyFill="1" applyBorder="1" applyAlignment="1">
      <alignment horizontal="center"/>
    </xf>
    <xf numFmtId="0" fontId="17" fillId="6" borderId="3" xfId="5" applyFont="1" applyFill="1" applyBorder="1" applyAlignment="1">
      <alignment horizontal="center"/>
    </xf>
    <xf numFmtId="0" fontId="17" fillId="6" borderId="23" xfId="5" applyFont="1" applyFill="1" applyBorder="1" applyAlignment="1">
      <alignment horizontal="center"/>
    </xf>
    <xf numFmtId="0" fontId="17" fillId="6" borderId="4" xfId="5" applyFont="1" applyFill="1" applyBorder="1" applyAlignment="1">
      <alignment horizontal="center"/>
    </xf>
    <xf numFmtId="0" fontId="17" fillId="6" borderId="3" xfId="0" applyFont="1" applyFill="1" applyBorder="1" applyAlignment="1">
      <alignment horizontal="center"/>
    </xf>
    <xf numFmtId="0" fontId="17" fillId="6" borderId="23" xfId="0" applyFont="1" applyFill="1" applyBorder="1" applyAlignment="1">
      <alignment horizontal="center"/>
    </xf>
    <xf numFmtId="0" fontId="17" fillId="6" borderId="4" xfId="0" applyFont="1" applyFill="1" applyBorder="1" applyAlignment="1">
      <alignment horizontal="center"/>
    </xf>
    <xf numFmtId="0" fontId="13" fillId="3" borderId="13" xfId="0" applyFont="1" applyFill="1" applyBorder="1" applyAlignment="1">
      <alignment horizontal="left"/>
    </xf>
    <xf numFmtId="14" fontId="13" fillId="3" borderId="5" xfId="0" applyNumberFormat="1" applyFont="1" applyFill="1" applyBorder="1"/>
    <xf numFmtId="0" fontId="13" fillId="3" borderId="0" xfId="0" applyFont="1" applyFill="1" applyBorder="1" applyAlignment="1">
      <alignment horizontal="right"/>
    </xf>
    <xf numFmtId="164" fontId="13" fillId="3" borderId="0" xfId="1" applyNumberFormat="1" applyFont="1" applyFill="1" applyBorder="1"/>
    <xf numFmtId="0" fontId="13" fillId="3" borderId="0" xfId="0" applyNumberFormat="1" applyFont="1" applyFill="1" applyBorder="1"/>
    <xf numFmtId="0" fontId="13" fillId="3" borderId="0" xfId="0" applyFont="1" applyFill="1" applyBorder="1"/>
    <xf numFmtId="10" fontId="13" fillId="3" borderId="0" xfId="2" applyNumberFormat="1" applyFont="1" applyFill="1" applyBorder="1"/>
    <xf numFmtId="9" fontId="13" fillId="3" borderId="0" xfId="2" applyFont="1" applyFill="1" applyBorder="1"/>
    <xf numFmtId="0" fontId="13" fillId="3" borderId="6" xfId="0" applyFont="1" applyFill="1" applyBorder="1"/>
    <xf numFmtId="0" fontId="18" fillId="0" borderId="0" xfId="0" applyFont="1" applyAlignment="1">
      <alignment horizontal="center"/>
    </xf>
    <xf numFmtId="0" fontId="13" fillId="5" borderId="13" xfId="0" applyFont="1" applyFill="1" applyBorder="1"/>
    <xf numFmtId="0" fontId="13" fillId="0" borderId="0" xfId="0" quotePrefix="1" applyFont="1" applyAlignment="1">
      <alignment horizontal="center"/>
    </xf>
    <xf numFmtId="0" fontId="13" fillId="17" borderId="3" xfId="7" applyFont="1" applyBorder="1"/>
    <xf numFmtId="0" fontId="13" fillId="17" borderId="23" xfId="7" applyFont="1" applyBorder="1"/>
    <xf numFmtId="0" fontId="13" fillId="17" borderId="4" xfId="7" applyFont="1" applyBorder="1"/>
    <xf numFmtId="0" fontId="13" fillId="0" borderId="0" xfId="0" quotePrefix="1" applyFont="1" applyFill="1" applyAlignment="1">
      <alignment horizontal="center"/>
    </xf>
    <xf numFmtId="164" fontId="13" fillId="0" borderId="5" xfId="1" applyNumberFormat="1" applyFont="1" applyBorder="1"/>
    <xf numFmtId="164" fontId="13" fillId="0" borderId="0" xfId="1" applyNumberFormat="1" applyFont="1" applyBorder="1"/>
    <xf numFmtId="165" fontId="13" fillId="0" borderId="0" xfId="2" applyNumberFormat="1" applyFont="1" applyBorder="1"/>
    <xf numFmtId="164" fontId="13" fillId="0" borderId="6" xfId="1" applyNumberFormat="1" applyFont="1" applyBorder="1"/>
    <xf numFmtId="43" fontId="13" fillId="0" borderId="5" xfId="1" applyFont="1" applyBorder="1"/>
    <xf numFmtId="0" fontId="13" fillId="0" borderId="0" xfId="0" applyFont="1" applyBorder="1"/>
    <xf numFmtId="0" fontId="13" fillId="17" borderId="5" xfId="7" applyFont="1" applyBorder="1"/>
    <xf numFmtId="0" fontId="13" fillId="17" borderId="0" xfId="7" applyFont="1" applyBorder="1"/>
    <xf numFmtId="0" fontId="13" fillId="17" borderId="6" xfId="7" applyFont="1" applyBorder="1"/>
    <xf numFmtId="43" fontId="13" fillId="0" borderId="24" xfId="0" applyNumberFormat="1" applyFont="1" applyBorder="1"/>
    <xf numFmtId="43" fontId="13" fillId="0" borderId="25" xfId="0" applyNumberFormat="1" applyFont="1" applyBorder="1"/>
    <xf numFmtId="43" fontId="13" fillId="0" borderId="26" xfId="0" applyNumberFormat="1" applyFont="1" applyBorder="1"/>
    <xf numFmtId="0" fontId="13" fillId="3" borderId="14" xfId="0" applyFont="1" applyFill="1" applyBorder="1" applyAlignment="1">
      <alignment horizontal="left"/>
    </xf>
    <xf numFmtId="0" fontId="13" fillId="3" borderId="1" xfId="0" applyFont="1" applyFill="1" applyBorder="1" applyAlignment="1">
      <alignment horizontal="right"/>
    </xf>
    <xf numFmtId="164" fontId="13" fillId="3" borderId="1" xfId="1" applyNumberFormat="1" applyFont="1" applyFill="1" applyBorder="1"/>
    <xf numFmtId="0" fontId="13" fillId="3" borderId="1" xfId="0" applyNumberFormat="1" applyFont="1" applyFill="1" applyBorder="1"/>
    <xf numFmtId="0" fontId="13" fillId="3" borderId="1" xfId="0" applyFont="1" applyFill="1" applyBorder="1"/>
    <xf numFmtId="10" fontId="13" fillId="3" borderId="1" xfId="2" applyNumberFormat="1" applyFont="1" applyFill="1" applyBorder="1"/>
    <xf numFmtId="9" fontId="13" fillId="3" borderId="1" xfId="2" applyFont="1" applyFill="1" applyBorder="1"/>
    <xf numFmtId="0" fontId="13" fillId="3" borderId="8" xfId="0" applyFont="1" applyFill="1" applyBorder="1"/>
    <xf numFmtId="0" fontId="18" fillId="0" borderId="1" xfId="0" applyFont="1" applyBorder="1" applyAlignment="1">
      <alignment horizontal="center"/>
    </xf>
    <xf numFmtId="0" fontId="13" fillId="5" borderId="14" xfId="0" applyFont="1" applyFill="1" applyBorder="1"/>
    <xf numFmtId="0" fontId="13" fillId="0" borderId="1" xfId="0" quotePrefix="1" applyFont="1" applyBorder="1" applyAlignment="1">
      <alignment horizontal="center"/>
    </xf>
    <xf numFmtId="0" fontId="13" fillId="17" borderId="7" xfId="7" applyFont="1" applyBorder="1"/>
    <xf numFmtId="0" fontId="13" fillId="17" borderId="1" xfId="7" applyFont="1" applyBorder="1"/>
    <xf numFmtId="0" fontId="13" fillId="17" borderId="8" xfId="7" applyFont="1" applyBorder="1"/>
    <xf numFmtId="0" fontId="13" fillId="0" borderId="1" xfId="0" quotePrefix="1" applyFont="1" applyFill="1" applyBorder="1" applyAlignment="1">
      <alignment horizontal="center"/>
    </xf>
    <xf numFmtId="165" fontId="13" fillId="0" borderId="1" xfId="2" applyNumberFormat="1" applyFont="1" applyBorder="1"/>
    <xf numFmtId="164" fontId="13" fillId="0" borderId="1" xfId="1" applyNumberFormat="1" applyFont="1" applyBorder="1"/>
    <xf numFmtId="164" fontId="13" fillId="0" borderId="8" xfId="1" applyNumberFormat="1" applyFont="1" applyBorder="1"/>
    <xf numFmtId="43" fontId="13" fillId="0" borderId="7" xfId="1" applyFont="1" applyBorder="1"/>
    <xf numFmtId="0" fontId="13" fillId="0" borderId="1" xfId="0" applyFont="1" applyBorder="1"/>
    <xf numFmtId="164" fontId="13" fillId="0" borderId="30" xfId="0" applyNumberFormat="1" applyFont="1" applyBorder="1"/>
    <xf numFmtId="164" fontId="13" fillId="0" borderId="31" xfId="0" applyNumberFormat="1" applyFont="1" applyBorder="1"/>
    <xf numFmtId="164" fontId="13" fillId="0" borderId="32" xfId="0" applyNumberFormat="1" applyFont="1" applyBorder="1"/>
    <xf numFmtId="43" fontId="13" fillId="0" borderId="33" xfId="0" applyNumberFormat="1" applyFont="1" applyBorder="1"/>
    <xf numFmtId="43" fontId="13" fillId="0" borderId="34" xfId="0" applyNumberFormat="1" applyFont="1" applyBorder="1"/>
    <xf numFmtId="43" fontId="13" fillId="0" borderId="35" xfId="0" applyNumberFormat="1" applyFont="1" applyBorder="1"/>
    <xf numFmtId="14" fontId="13" fillId="3" borderId="7" xfId="0" applyNumberFormat="1" applyFont="1" applyFill="1" applyBorder="1"/>
    <xf numFmtId="164" fontId="13" fillId="0" borderId="7" xfId="1" applyNumberFormat="1" applyFont="1" applyBorder="1"/>
    <xf numFmtId="43" fontId="13" fillId="0" borderId="27" xfId="0" applyNumberFormat="1" applyFont="1" applyBorder="1"/>
    <xf numFmtId="43" fontId="13" fillId="0" borderId="28" xfId="0" applyNumberFormat="1" applyFont="1" applyBorder="1"/>
    <xf numFmtId="43" fontId="13" fillId="0" borderId="29" xfId="0" applyNumberFormat="1" applyFont="1" applyBorder="1"/>
    <xf numFmtId="0" fontId="13" fillId="3" borderId="5" xfId="0" applyFont="1" applyFill="1" applyBorder="1" applyAlignment="1">
      <alignment horizontal="left"/>
    </xf>
    <xf numFmtId="0" fontId="13" fillId="3" borderId="7" xfId="0" applyFont="1" applyFill="1" applyBorder="1" applyAlignment="1">
      <alignment horizontal="left"/>
    </xf>
    <xf numFmtId="0" fontId="17" fillId="4" borderId="3" xfId="0" applyFont="1" applyFill="1" applyBorder="1"/>
    <xf numFmtId="0" fontId="17" fillId="4" borderId="23" xfId="0" applyFont="1" applyFill="1" applyBorder="1"/>
    <xf numFmtId="0" fontId="17" fillId="4" borderId="23" xfId="0" applyNumberFormat="1" applyFont="1" applyFill="1" applyBorder="1"/>
    <xf numFmtId="0" fontId="17" fillId="4" borderId="4" xfId="0" applyFont="1" applyFill="1" applyBorder="1"/>
    <xf numFmtId="14" fontId="13" fillId="3" borderId="3" xfId="0" applyNumberFormat="1" applyFont="1" applyFill="1" applyBorder="1"/>
    <xf numFmtId="0" fontId="13" fillId="3" borderId="23" xfId="0" applyFont="1" applyFill="1" applyBorder="1" applyAlignment="1">
      <alignment horizontal="right"/>
    </xf>
    <xf numFmtId="164" fontId="13" fillId="3" borderId="23" xfId="1" applyNumberFormat="1" applyFont="1" applyFill="1" applyBorder="1"/>
    <xf numFmtId="0" fontId="13" fillId="3" borderId="23" xfId="0" applyNumberFormat="1" applyFont="1" applyFill="1" applyBorder="1"/>
    <xf numFmtId="0" fontId="13" fillId="3" borderId="23" xfId="0" applyFont="1" applyFill="1" applyBorder="1"/>
    <xf numFmtId="10" fontId="13" fillId="3" borderId="23" xfId="2" applyNumberFormat="1" applyFont="1" applyFill="1" applyBorder="1"/>
    <xf numFmtId="9" fontId="13" fillId="3" borderId="23" xfId="2" applyFont="1" applyFill="1" applyBorder="1"/>
    <xf numFmtId="0" fontId="13" fillId="3" borderId="4" xfId="0" applyFont="1" applyFill="1" applyBorder="1"/>
    <xf numFmtId="0" fontId="0" fillId="3" borderId="0" xfId="0" applyFont="1" applyFill="1" applyBorder="1"/>
    <xf numFmtId="0" fontId="0" fillId="3" borderId="1" xfId="0" applyFont="1" applyFill="1" applyBorder="1"/>
    <xf numFmtId="166" fontId="0" fillId="2" borderId="3" xfId="0" applyNumberFormat="1" applyFill="1" applyBorder="1"/>
    <xf numFmtId="0" fontId="0" fillId="2" borderId="23" xfId="0" applyFill="1" applyBorder="1"/>
    <xf numFmtId="0" fontId="0" fillId="2" borderId="4" xfId="0" applyFill="1" applyBorder="1"/>
    <xf numFmtId="0" fontId="13" fillId="0" borderId="9" xfId="0" applyFont="1" applyBorder="1" applyAlignment="1">
      <alignment horizontal="center"/>
    </xf>
    <xf numFmtId="0" fontId="13" fillId="0" borderId="10" xfId="0" applyFont="1" applyBorder="1" applyAlignment="1">
      <alignment horizontal="center"/>
    </xf>
    <xf numFmtId="0" fontId="13" fillId="0" borderId="11" xfId="0" applyFont="1" applyBorder="1" applyAlignment="1">
      <alignment horizontal="center"/>
    </xf>
    <xf numFmtId="0" fontId="13" fillId="0" borderId="10" xfId="0" applyFont="1" applyBorder="1" applyAlignment="1"/>
    <xf numFmtId="0" fontId="13" fillId="0" borderId="11" xfId="0" applyFont="1" applyBorder="1" applyAlignment="1"/>
    <xf numFmtId="0" fontId="3" fillId="7" borderId="9" xfId="0" applyFont="1" applyFill="1" applyBorder="1" applyAlignment="1"/>
    <xf numFmtId="0" fontId="3" fillId="7" borderId="10" xfId="0" applyFont="1" applyFill="1" applyBorder="1" applyAlignment="1"/>
    <xf numFmtId="0" fontId="3" fillId="7" borderId="11" xfId="0" applyFont="1" applyFill="1" applyBorder="1" applyAlignment="1"/>
    <xf numFmtId="0" fontId="0" fillId="0" borderId="9" xfId="0" applyBorder="1" applyAlignment="1"/>
    <xf numFmtId="0" fontId="0" fillId="0" borderId="10" xfId="0" applyBorder="1" applyAlignment="1"/>
    <xf numFmtId="0" fontId="0" fillId="0" borderId="11" xfId="0" applyBorder="1" applyAlignment="1"/>
    <xf numFmtId="43" fontId="13" fillId="0" borderId="3" xfId="0" applyNumberFormat="1" applyFont="1" applyBorder="1"/>
    <xf numFmtId="43" fontId="13" fillId="0" borderId="23" xfId="0" applyNumberFormat="1" applyFont="1" applyBorder="1"/>
    <xf numFmtId="43" fontId="13" fillId="0" borderId="4" xfId="0" applyNumberFormat="1" applyFont="1" applyBorder="1"/>
    <xf numFmtId="43" fontId="13" fillId="0" borderId="5" xfId="0" applyNumberFormat="1" applyFont="1" applyBorder="1"/>
    <xf numFmtId="43" fontId="13" fillId="0" borderId="0" xfId="0" applyNumberFormat="1" applyFont="1" applyBorder="1"/>
    <xf numFmtId="43" fontId="13" fillId="0" borderId="6" xfId="0" applyNumberFormat="1" applyFont="1" applyBorder="1"/>
    <xf numFmtId="43" fontId="13" fillId="0" borderId="36" xfId="0" applyNumberFormat="1" applyFont="1" applyBorder="1"/>
    <xf numFmtId="43" fontId="13" fillId="0" borderId="37" xfId="0" applyNumberFormat="1" applyFont="1" applyBorder="1"/>
    <xf numFmtId="43" fontId="13" fillId="0" borderId="38" xfId="0" applyNumberFormat="1" applyFont="1" applyBorder="1"/>
    <xf numFmtId="0" fontId="19" fillId="0" borderId="0" xfId="0" applyFont="1"/>
  </cellXfs>
  <cellStyles count="14">
    <cellStyle name="20% - Accent1" xfId="4" builtinId="30"/>
    <cellStyle name="20% - Accent2" xfId="7" builtinId="34"/>
    <cellStyle name="20% - Accent6" xfId="10" builtinId="50"/>
    <cellStyle name="60% - Accent2" xfId="8" builtinId="36"/>
    <cellStyle name="60% - Accent4" xfId="9" builtinId="44"/>
    <cellStyle name="60% - Accent5" xfId="5" builtinId="48"/>
    <cellStyle name="Accent1" xfId="3" builtinId="29"/>
    <cellStyle name="Accent2" xfId="6" builtinId="33"/>
    <cellStyle name="Accent5" xfId="11" builtinId="45"/>
    <cellStyle name="Accent6" xfId="13" builtinId="49"/>
    <cellStyle name="Comma" xfId="1" builtinId="3"/>
    <cellStyle name="Currency" xfId="12" builtinId="4"/>
    <cellStyle name="Normal" xfId="0" builtinId="0"/>
    <cellStyle name="Percent" xfId="2" builtinId="5"/>
  </cellStyles>
  <dxfs count="0"/>
  <tableStyles count="0" defaultTableStyle="TableStyleMedium2" defaultPivotStyle="PivotStyleLight16"/>
  <colors>
    <mruColors>
      <color rgb="FFFFFAEB"/>
      <color rgb="FFF0E8F8"/>
      <color rgb="FFCAB1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Dashboard!$K$9:$N$9</c:f>
              <c:strCache>
                <c:ptCount val="4"/>
                <c:pt idx="0">
                  <c:v>1Y</c:v>
                </c:pt>
                <c:pt idx="1">
                  <c:v>2Y</c:v>
                </c:pt>
                <c:pt idx="2">
                  <c:v>5Y</c:v>
                </c:pt>
                <c:pt idx="3">
                  <c:v>10Y</c:v>
                </c:pt>
              </c:strCache>
            </c:strRef>
          </c:cat>
          <c:val>
            <c:numRef>
              <c:f>Dashboard!$K$10:$N$10</c:f>
              <c:numCache>
                <c:formatCode>_(* #,##0.00_);_(* \(#,##0.00\);_(* "-"??_);_(@_)</c:formatCode>
                <c:ptCount val="4"/>
                <c:pt idx="0">
                  <c:v>95447193.676930502</c:v>
                </c:pt>
                <c:pt idx="1">
                  <c:v>5216463.3224493032</c:v>
                </c:pt>
                <c:pt idx="2">
                  <c:v>-1696737488.1818881</c:v>
                </c:pt>
                <c:pt idx="3">
                  <c:v>3517318379.5977306</c:v>
                </c:pt>
              </c:numCache>
            </c:numRef>
          </c:val>
          <c:extLst>
            <c:ext xmlns:c16="http://schemas.microsoft.com/office/drawing/2014/chart" uri="{C3380CC4-5D6E-409C-BE32-E72D297353CC}">
              <c16:uniqueId val="{00000000-9A39-4BE4-908F-947001DE9DFA}"/>
            </c:ext>
          </c:extLst>
        </c:ser>
        <c:dLbls>
          <c:showLegendKey val="0"/>
          <c:showVal val="0"/>
          <c:showCatName val="0"/>
          <c:showSerName val="0"/>
          <c:showPercent val="0"/>
          <c:showBubbleSize val="0"/>
        </c:dLbls>
        <c:gapWidth val="219"/>
        <c:overlap val="-27"/>
        <c:axId val="896110112"/>
        <c:axId val="896108472"/>
      </c:barChart>
      <c:catAx>
        <c:axId val="89611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bg1">
                      <a:alpha val="60000"/>
                    </a:schemeClr>
                  </a:glow>
                </a:effectLst>
                <a:latin typeface="+mn-lt"/>
                <a:ea typeface="+mn-ea"/>
                <a:cs typeface="+mn-cs"/>
              </a:defRPr>
            </a:pPr>
            <a:endParaRPr lang="en-US"/>
          </a:p>
        </c:txPr>
        <c:crossAx val="896108472"/>
        <c:crosses val="autoZero"/>
        <c:auto val="1"/>
        <c:lblAlgn val="ctr"/>
        <c:lblOffset val="100"/>
        <c:noMultiLvlLbl val="0"/>
      </c:catAx>
      <c:valAx>
        <c:axId val="8961084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1101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Dashboard!$P$9:$Z$9</c:f>
              <c:strCache>
                <c:ptCount val="11"/>
                <c:pt idx="0">
                  <c:v>1M</c:v>
                </c:pt>
                <c:pt idx="1">
                  <c:v>3M</c:v>
                </c:pt>
                <c:pt idx="2">
                  <c:v>6M</c:v>
                </c:pt>
                <c:pt idx="3">
                  <c:v>1Y</c:v>
                </c:pt>
                <c:pt idx="4">
                  <c:v>2Y</c:v>
                </c:pt>
                <c:pt idx="5">
                  <c:v>3Y</c:v>
                </c:pt>
                <c:pt idx="6">
                  <c:v>4Y</c:v>
                </c:pt>
                <c:pt idx="7">
                  <c:v>5Y</c:v>
                </c:pt>
                <c:pt idx="8">
                  <c:v>7Y</c:v>
                </c:pt>
                <c:pt idx="9">
                  <c:v>10Y</c:v>
                </c:pt>
                <c:pt idx="10">
                  <c:v>20Y</c:v>
                </c:pt>
              </c:strCache>
            </c:strRef>
          </c:cat>
          <c:val>
            <c:numRef>
              <c:f>Dashboard!$P$10:$Z$10</c:f>
              <c:numCache>
                <c:formatCode>_(* #,##0.00_);_(* \(#,##0.00\);_(* "-"??_);_(@_)</c:formatCode>
                <c:ptCount val="11"/>
                <c:pt idx="0">
                  <c:v>0.47649286655064493</c:v>
                </c:pt>
                <c:pt idx="1">
                  <c:v>7.4807731455846938</c:v>
                </c:pt>
                <c:pt idx="2">
                  <c:v>42.110856649969435</c:v>
                </c:pt>
                <c:pt idx="3">
                  <c:v>112.80862849693402</c:v>
                </c:pt>
                <c:pt idx="4">
                  <c:v>227.82223516863013</c:v>
                </c:pt>
                <c:pt idx="5">
                  <c:v>321.68383468536564</c:v>
                </c:pt>
                <c:pt idx="6">
                  <c:v>408.64803088258572</c:v>
                </c:pt>
                <c:pt idx="7">
                  <c:v>497.16024468781518</c:v>
                </c:pt>
                <c:pt idx="8">
                  <c:v>195.69366423474096</c:v>
                </c:pt>
                <c:pt idx="9">
                  <c:v>-430.01483421621617</c:v>
                </c:pt>
                <c:pt idx="10">
                  <c:v>-542.06568350473333</c:v>
                </c:pt>
              </c:numCache>
            </c:numRef>
          </c:val>
          <c:extLst>
            <c:ext xmlns:c16="http://schemas.microsoft.com/office/drawing/2014/chart" uri="{C3380CC4-5D6E-409C-BE32-E72D297353CC}">
              <c16:uniqueId val="{00000000-7C4D-4ADC-B932-89F4E8C3687B}"/>
            </c:ext>
          </c:extLst>
        </c:ser>
        <c:dLbls>
          <c:showLegendKey val="0"/>
          <c:showVal val="0"/>
          <c:showCatName val="0"/>
          <c:showSerName val="0"/>
          <c:showPercent val="0"/>
          <c:showBubbleSize val="0"/>
        </c:dLbls>
        <c:gapWidth val="219"/>
        <c:overlap val="-27"/>
        <c:axId val="963561272"/>
        <c:axId val="963556352"/>
      </c:barChart>
      <c:catAx>
        <c:axId val="96356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effectLst>
                  <a:glow rad="139700">
                    <a:schemeClr val="bg1">
                      <a:alpha val="69000"/>
                    </a:schemeClr>
                  </a:glow>
                </a:effectLst>
                <a:latin typeface="+mn-lt"/>
                <a:ea typeface="+mn-ea"/>
                <a:cs typeface="+mn-cs"/>
              </a:defRPr>
            </a:pPr>
            <a:endParaRPr lang="en-US"/>
          </a:p>
        </c:txPr>
        <c:crossAx val="963556352"/>
        <c:crosses val="autoZero"/>
        <c:auto val="1"/>
        <c:lblAlgn val="ctr"/>
        <c:lblOffset val="100"/>
        <c:noMultiLvlLbl val="0"/>
      </c:catAx>
      <c:valAx>
        <c:axId val="9635563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61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Dashboard!$K$9:$N$9</c:f>
              <c:strCache>
                <c:ptCount val="4"/>
                <c:pt idx="0">
                  <c:v>1Y</c:v>
                </c:pt>
                <c:pt idx="1">
                  <c:v>2Y</c:v>
                </c:pt>
                <c:pt idx="2">
                  <c:v>5Y</c:v>
                </c:pt>
                <c:pt idx="3">
                  <c:v>10Y</c:v>
                </c:pt>
              </c:strCache>
            </c:strRef>
          </c:cat>
          <c:val>
            <c:numRef>
              <c:f>Dashboard!$K$11:$N$11</c:f>
              <c:numCache>
                <c:formatCode>_(* #,##0.00_);_(* \(#,##0.00\);_(* "-"??_);_(@_)</c:formatCode>
                <c:ptCount val="4"/>
                <c:pt idx="0">
                  <c:v>0</c:v>
                </c:pt>
                <c:pt idx="1">
                  <c:v>0</c:v>
                </c:pt>
                <c:pt idx="2">
                  <c:v>0</c:v>
                </c:pt>
                <c:pt idx="3">
                  <c:v>0</c:v>
                </c:pt>
              </c:numCache>
            </c:numRef>
          </c:val>
          <c:extLst>
            <c:ext xmlns:c16="http://schemas.microsoft.com/office/drawing/2014/chart" uri="{C3380CC4-5D6E-409C-BE32-E72D297353CC}">
              <c16:uniqueId val="{00000000-58FF-445F-AD93-875B0CE096E0}"/>
            </c:ext>
          </c:extLst>
        </c:ser>
        <c:dLbls>
          <c:showLegendKey val="0"/>
          <c:showVal val="0"/>
          <c:showCatName val="0"/>
          <c:showSerName val="0"/>
          <c:showPercent val="0"/>
          <c:showBubbleSize val="0"/>
        </c:dLbls>
        <c:gapWidth val="219"/>
        <c:overlap val="-27"/>
        <c:axId val="896110112"/>
        <c:axId val="896108472"/>
      </c:barChart>
      <c:catAx>
        <c:axId val="89611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bg1">
                      <a:alpha val="60000"/>
                    </a:schemeClr>
                  </a:glow>
                </a:effectLst>
                <a:latin typeface="+mn-lt"/>
                <a:ea typeface="+mn-ea"/>
                <a:cs typeface="+mn-cs"/>
              </a:defRPr>
            </a:pPr>
            <a:endParaRPr lang="en-US"/>
          </a:p>
        </c:txPr>
        <c:crossAx val="896108472"/>
        <c:crosses val="autoZero"/>
        <c:auto val="1"/>
        <c:lblAlgn val="ctr"/>
        <c:lblOffset val="100"/>
        <c:noMultiLvlLbl val="0"/>
      </c:catAx>
      <c:valAx>
        <c:axId val="8961084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1101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Dashboard!$P$9:$Z$9</c:f>
              <c:strCache>
                <c:ptCount val="11"/>
                <c:pt idx="0">
                  <c:v>1M</c:v>
                </c:pt>
                <c:pt idx="1">
                  <c:v>3M</c:v>
                </c:pt>
                <c:pt idx="2">
                  <c:v>6M</c:v>
                </c:pt>
                <c:pt idx="3">
                  <c:v>1Y</c:v>
                </c:pt>
                <c:pt idx="4">
                  <c:v>2Y</c:v>
                </c:pt>
                <c:pt idx="5">
                  <c:v>3Y</c:v>
                </c:pt>
                <c:pt idx="6">
                  <c:v>4Y</c:v>
                </c:pt>
                <c:pt idx="7">
                  <c:v>5Y</c:v>
                </c:pt>
                <c:pt idx="8">
                  <c:v>7Y</c:v>
                </c:pt>
                <c:pt idx="9">
                  <c:v>10Y</c:v>
                </c:pt>
                <c:pt idx="10">
                  <c:v>20Y</c:v>
                </c:pt>
              </c:strCache>
            </c:strRef>
          </c:cat>
          <c:val>
            <c:numRef>
              <c:f>Dashboard!$P$11:$Z$11</c:f>
              <c:numCache>
                <c:formatCode>_(* #,##0.00_);_(* \(#,##0.00\);_(* "-"??_);_(@_)</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CC03-44B5-B643-9326A62FF809}"/>
            </c:ext>
          </c:extLst>
        </c:ser>
        <c:dLbls>
          <c:showLegendKey val="0"/>
          <c:showVal val="0"/>
          <c:showCatName val="0"/>
          <c:showSerName val="0"/>
          <c:showPercent val="0"/>
          <c:showBubbleSize val="0"/>
        </c:dLbls>
        <c:gapWidth val="219"/>
        <c:overlap val="-27"/>
        <c:axId val="963561272"/>
        <c:axId val="963556352"/>
      </c:barChart>
      <c:catAx>
        <c:axId val="96356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effectLst>
                  <a:glow rad="139700">
                    <a:schemeClr val="bg1">
                      <a:alpha val="69000"/>
                    </a:schemeClr>
                  </a:glow>
                </a:effectLst>
                <a:latin typeface="+mn-lt"/>
                <a:ea typeface="+mn-ea"/>
                <a:cs typeface="+mn-cs"/>
              </a:defRPr>
            </a:pPr>
            <a:endParaRPr lang="en-US"/>
          </a:p>
        </c:txPr>
        <c:crossAx val="963556352"/>
        <c:crosses val="autoZero"/>
        <c:auto val="1"/>
        <c:lblAlgn val="ctr"/>
        <c:lblOffset val="100"/>
        <c:noMultiLvlLbl val="0"/>
      </c:catAx>
      <c:valAx>
        <c:axId val="9635563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61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Dashboard!$K$9:$N$9</c:f>
              <c:strCache>
                <c:ptCount val="4"/>
                <c:pt idx="0">
                  <c:v>1Y</c:v>
                </c:pt>
                <c:pt idx="1">
                  <c:v>2Y</c:v>
                </c:pt>
                <c:pt idx="2">
                  <c:v>5Y</c:v>
                </c:pt>
                <c:pt idx="3">
                  <c:v>10Y</c:v>
                </c:pt>
              </c:strCache>
            </c:strRef>
          </c:cat>
          <c:val>
            <c:numRef>
              <c:f>Dashboard!$K$12:$N$12</c:f>
              <c:numCache>
                <c:formatCode>_(* #,##0.00_);_(* \(#,##0.00\);_(* "-"??_);_(@_)</c:formatCode>
                <c:ptCount val="4"/>
                <c:pt idx="0">
                  <c:v>56805667.209355988</c:v>
                </c:pt>
                <c:pt idx="1">
                  <c:v>-51147241.383379005</c:v>
                </c:pt>
                <c:pt idx="2">
                  <c:v>1891756340.3891501</c:v>
                </c:pt>
                <c:pt idx="3">
                  <c:v>-867675295.65650713</c:v>
                </c:pt>
              </c:numCache>
            </c:numRef>
          </c:val>
          <c:extLst>
            <c:ext xmlns:c16="http://schemas.microsoft.com/office/drawing/2014/chart" uri="{C3380CC4-5D6E-409C-BE32-E72D297353CC}">
              <c16:uniqueId val="{00000000-4431-4C8F-BA47-92583D352F86}"/>
            </c:ext>
          </c:extLst>
        </c:ser>
        <c:dLbls>
          <c:showLegendKey val="0"/>
          <c:showVal val="0"/>
          <c:showCatName val="0"/>
          <c:showSerName val="0"/>
          <c:showPercent val="0"/>
          <c:showBubbleSize val="0"/>
        </c:dLbls>
        <c:gapWidth val="219"/>
        <c:overlap val="-27"/>
        <c:axId val="896110112"/>
        <c:axId val="896108472"/>
      </c:barChart>
      <c:catAx>
        <c:axId val="89611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bg1">
                      <a:alpha val="60000"/>
                    </a:schemeClr>
                  </a:glow>
                </a:effectLst>
                <a:latin typeface="+mn-lt"/>
                <a:ea typeface="+mn-ea"/>
                <a:cs typeface="+mn-cs"/>
              </a:defRPr>
            </a:pPr>
            <a:endParaRPr lang="en-US"/>
          </a:p>
        </c:txPr>
        <c:crossAx val="896108472"/>
        <c:crosses val="autoZero"/>
        <c:auto val="1"/>
        <c:lblAlgn val="ctr"/>
        <c:lblOffset val="100"/>
        <c:noMultiLvlLbl val="0"/>
      </c:catAx>
      <c:valAx>
        <c:axId val="8961084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1101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Dashboard!$P$9:$Z$9</c:f>
              <c:strCache>
                <c:ptCount val="11"/>
                <c:pt idx="0">
                  <c:v>1M</c:v>
                </c:pt>
                <c:pt idx="1">
                  <c:v>3M</c:v>
                </c:pt>
                <c:pt idx="2">
                  <c:v>6M</c:v>
                </c:pt>
                <c:pt idx="3">
                  <c:v>1Y</c:v>
                </c:pt>
                <c:pt idx="4">
                  <c:v>2Y</c:v>
                </c:pt>
                <c:pt idx="5">
                  <c:v>3Y</c:v>
                </c:pt>
                <c:pt idx="6">
                  <c:v>4Y</c:v>
                </c:pt>
                <c:pt idx="7">
                  <c:v>5Y</c:v>
                </c:pt>
                <c:pt idx="8">
                  <c:v>7Y</c:v>
                </c:pt>
                <c:pt idx="9">
                  <c:v>10Y</c:v>
                </c:pt>
                <c:pt idx="10">
                  <c:v>20Y</c:v>
                </c:pt>
              </c:strCache>
            </c:strRef>
          </c:cat>
          <c:val>
            <c:numRef>
              <c:f>Dashboard!$P$12:$Z$12</c:f>
              <c:numCache>
                <c:formatCode>_(* #,##0.00_);_(* \(#,##0.00\);_(* "-"??_);_(@_)</c:formatCode>
                <c:ptCount val="11"/>
                <c:pt idx="0">
                  <c:v>0.91008254341981543</c:v>
                </c:pt>
                <c:pt idx="1">
                  <c:v>17.915107571313264</c:v>
                </c:pt>
                <c:pt idx="2">
                  <c:v>78.991211363077696</c:v>
                </c:pt>
                <c:pt idx="3">
                  <c:v>269.95094023401793</c:v>
                </c:pt>
                <c:pt idx="4">
                  <c:v>540.86696649672729</c:v>
                </c:pt>
                <c:pt idx="5">
                  <c:v>619.14690445371775</c:v>
                </c:pt>
                <c:pt idx="6">
                  <c:v>870.0296953835159</c:v>
                </c:pt>
                <c:pt idx="7">
                  <c:v>664.24043397451953</c:v>
                </c:pt>
                <c:pt idx="8">
                  <c:v>-961.29975999026396</c:v>
                </c:pt>
                <c:pt idx="9">
                  <c:v>-1591.1564456121823</c:v>
                </c:pt>
                <c:pt idx="10">
                  <c:v>-1152.1388744456656</c:v>
                </c:pt>
              </c:numCache>
            </c:numRef>
          </c:val>
          <c:extLst>
            <c:ext xmlns:c16="http://schemas.microsoft.com/office/drawing/2014/chart" uri="{C3380CC4-5D6E-409C-BE32-E72D297353CC}">
              <c16:uniqueId val="{00000000-40AA-42D1-B8C8-58A9A3A55F2D}"/>
            </c:ext>
          </c:extLst>
        </c:ser>
        <c:dLbls>
          <c:showLegendKey val="0"/>
          <c:showVal val="0"/>
          <c:showCatName val="0"/>
          <c:showSerName val="0"/>
          <c:showPercent val="0"/>
          <c:showBubbleSize val="0"/>
        </c:dLbls>
        <c:gapWidth val="219"/>
        <c:overlap val="-27"/>
        <c:axId val="963561272"/>
        <c:axId val="963556352"/>
      </c:barChart>
      <c:catAx>
        <c:axId val="96356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effectLst>
                  <a:glow rad="139700">
                    <a:schemeClr val="bg1">
                      <a:alpha val="69000"/>
                    </a:schemeClr>
                  </a:glow>
                </a:effectLst>
                <a:latin typeface="+mn-lt"/>
                <a:ea typeface="+mn-ea"/>
                <a:cs typeface="+mn-cs"/>
              </a:defRPr>
            </a:pPr>
            <a:endParaRPr lang="en-US"/>
          </a:p>
        </c:txPr>
        <c:crossAx val="963556352"/>
        <c:crosses val="autoZero"/>
        <c:auto val="1"/>
        <c:lblAlgn val="ctr"/>
        <c:lblOffset val="100"/>
        <c:noMultiLvlLbl val="0"/>
      </c:catAx>
      <c:valAx>
        <c:axId val="9635563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61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Dashboard!$K$9:$N$9</c:f>
              <c:strCache>
                <c:ptCount val="4"/>
                <c:pt idx="0">
                  <c:v>1Y</c:v>
                </c:pt>
                <c:pt idx="1">
                  <c:v>2Y</c:v>
                </c:pt>
                <c:pt idx="2">
                  <c:v>5Y</c:v>
                </c:pt>
                <c:pt idx="3">
                  <c:v>10Y</c:v>
                </c:pt>
              </c:strCache>
            </c:strRef>
          </c:cat>
          <c:val>
            <c:numRef>
              <c:f>Dashboard!$K$13:$N$13</c:f>
              <c:numCache>
                <c:formatCode>_(* #,##0.00_);_(* \(#,##0.00\);_(* "-"??_);_(@_)</c:formatCode>
                <c:ptCount val="4"/>
                <c:pt idx="0">
                  <c:v>-2762937503.2739205</c:v>
                </c:pt>
                <c:pt idx="1">
                  <c:v>-9993537819.3595352</c:v>
                </c:pt>
                <c:pt idx="2">
                  <c:v>54089724215.71048</c:v>
                </c:pt>
                <c:pt idx="3">
                  <c:v>-179814121836.55301</c:v>
                </c:pt>
              </c:numCache>
            </c:numRef>
          </c:val>
          <c:extLst>
            <c:ext xmlns:c16="http://schemas.microsoft.com/office/drawing/2014/chart" uri="{C3380CC4-5D6E-409C-BE32-E72D297353CC}">
              <c16:uniqueId val="{00000000-5B22-4D7B-A38A-ADFDB7C599AD}"/>
            </c:ext>
          </c:extLst>
        </c:ser>
        <c:dLbls>
          <c:showLegendKey val="0"/>
          <c:showVal val="0"/>
          <c:showCatName val="0"/>
          <c:showSerName val="0"/>
          <c:showPercent val="0"/>
          <c:showBubbleSize val="0"/>
        </c:dLbls>
        <c:gapWidth val="219"/>
        <c:overlap val="-27"/>
        <c:axId val="896110112"/>
        <c:axId val="896108472"/>
      </c:barChart>
      <c:catAx>
        <c:axId val="89611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bg1">
                      <a:alpha val="60000"/>
                    </a:schemeClr>
                  </a:glow>
                </a:effectLst>
                <a:latin typeface="+mn-lt"/>
                <a:ea typeface="+mn-ea"/>
                <a:cs typeface="+mn-cs"/>
              </a:defRPr>
            </a:pPr>
            <a:endParaRPr lang="en-US"/>
          </a:p>
        </c:txPr>
        <c:crossAx val="896108472"/>
        <c:crosses val="autoZero"/>
        <c:auto val="1"/>
        <c:lblAlgn val="ctr"/>
        <c:lblOffset val="100"/>
        <c:noMultiLvlLbl val="0"/>
      </c:catAx>
      <c:valAx>
        <c:axId val="8961084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1101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Dashboard!$P$9:$Z$9</c:f>
              <c:strCache>
                <c:ptCount val="11"/>
                <c:pt idx="0">
                  <c:v>1M</c:v>
                </c:pt>
                <c:pt idx="1">
                  <c:v>3M</c:v>
                </c:pt>
                <c:pt idx="2">
                  <c:v>6M</c:v>
                </c:pt>
                <c:pt idx="3">
                  <c:v>1Y</c:v>
                </c:pt>
                <c:pt idx="4">
                  <c:v>2Y</c:v>
                </c:pt>
                <c:pt idx="5">
                  <c:v>3Y</c:v>
                </c:pt>
                <c:pt idx="6">
                  <c:v>4Y</c:v>
                </c:pt>
                <c:pt idx="7">
                  <c:v>5Y</c:v>
                </c:pt>
                <c:pt idx="8">
                  <c:v>7Y</c:v>
                </c:pt>
                <c:pt idx="9">
                  <c:v>10Y</c:v>
                </c:pt>
                <c:pt idx="10">
                  <c:v>20Y</c:v>
                </c:pt>
              </c:strCache>
            </c:strRef>
          </c:cat>
          <c:val>
            <c:numRef>
              <c:f>Dashboard!$P$13:$Z$13</c:f>
              <c:numCache>
                <c:formatCode>_(* #,##0.00_);_(* \(#,##0.00\);_(* "-"??_);_(@_)</c:formatCode>
                <c:ptCount val="11"/>
                <c:pt idx="0">
                  <c:v>142.59138646881277</c:v>
                </c:pt>
                <c:pt idx="1">
                  <c:v>-180.65498534475256</c:v>
                </c:pt>
                <c:pt idx="2">
                  <c:v>-1018.131019892704</c:v>
                </c:pt>
                <c:pt idx="3">
                  <c:v>-2691.3502326926518</c:v>
                </c:pt>
                <c:pt idx="4">
                  <c:v>-4043.1319198525757</c:v>
                </c:pt>
                <c:pt idx="5">
                  <c:v>-8523.1589038288512</c:v>
                </c:pt>
                <c:pt idx="6">
                  <c:v>-1736.2118646925555</c:v>
                </c:pt>
                <c:pt idx="7">
                  <c:v>-32163.617004095373</c:v>
                </c:pt>
                <c:pt idx="8">
                  <c:v>-97537.374661456342</c:v>
                </c:pt>
                <c:pt idx="9">
                  <c:v>-62801.781162201398</c:v>
                </c:pt>
                <c:pt idx="10">
                  <c:v>603.96218909547497</c:v>
                </c:pt>
              </c:numCache>
            </c:numRef>
          </c:val>
          <c:extLst>
            <c:ext xmlns:c16="http://schemas.microsoft.com/office/drawing/2014/chart" uri="{C3380CC4-5D6E-409C-BE32-E72D297353CC}">
              <c16:uniqueId val="{00000000-5495-4A3B-9623-AB20B3BD0856}"/>
            </c:ext>
          </c:extLst>
        </c:ser>
        <c:dLbls>
          <c:showLegendKey val="0"/>
          <c:showVal val="0"/>
          <c:showCatName val="0"/>
          <c:showSerName val="0"/>
          <c:showPercent val="0"/>
          <c:showBubbleSize val="0"/>
        </c:dLbls>
        <c:gapWidth val="219"/>
        <c:overlap val="-27"/>
        <c:axId val="963561272"/>
        <c:axId val="963556352"/>
      </c:barChart>
      <c:catAx>
        <c:axId val="96356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effectLst>
                  <a:glow rad="139700">
                    <a:schemeClr val="bg1">
                      <a:alpha val="69000"/>
                    </a:schemeClr>
                  </a:glow>
                </a:effectLst>
                <a:latin typeface="+mn-lt"/>
                <a:ea typeface="+mn-ea"/>
                <a:cs typeface="+mn-cs"/>
              </a:defRPr>
            </a:pPr>
            <a:endParaRPr lang="en-US"/>
          </a:p>
        </c:txPr>
        <c:crossAx val="963556352"/>
        <c:crosses val="autoZero"/>
        <c:auto val="1"/>
        <c:lblAlgn val="ctr"/>
        <c:lblOffset val="100"/>
        <c:noMultiLvlLbl val="0"/>
      </c:catAx>
      <c:valAx>
        <c:axId val="9635563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61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Dashboard!$K$9:$N$9</c:f>
              <c:strCache>
                <c:ptCount val="4"/>
                <c:pt idx="0">
                  <c:v>1Y</c:v>
                </c:pt>
                <c:pt idx="1">
                  <c:v>2Y</c:v>
                </c:pt>
                <c:pt idx="2">
                  <c:v>5Y</c:v>
                </c:pt>
                <c:pt idx="3">
                  <c:v>10Y</c:v>
                </c:pt>
              </c:strCache>
            </c:strRef>
          </c:cat>
          <c:val>
            <c:numRef>
              <c:f>Dashboard!$K$14:$N$14</c:f>
              <c:numCache>
                <c:formatCode>_(* #,##0.00_);_(* \(#,##0.00\);_(* "-"??_);_(@_)</c:formatCode>
                <c:ptCount val="4"/>
                <c:pt idx="0">
                  <c:v>147431252.85960415</c:v>
                </c:pt>
                <c:pt idx="1">
                  <c:v>-137024815.72369605</c:v>
                </c:pt>
                <c:pt idx="2">
                  <c:v>-638027147.17243361</c:v>
                </c:pt>
                <c:pt idx="3">
                  <c:v>-75061454.873762161</c:v>
                </c:pt>
              </c:numCache>
            </c:numRef>
          </c:val>
          <c:extLst>
            <c:ext xmlns:c16="http://schemas.microsoft.com/office/drawing/2014/chart" uri="{C3380CC4-5D6E-409C-BE32-E72D297353CC}">
              <c16:uniqueId val="{00000000-E38C-4D32-921E-EF5237E64B1B}"/>
            </c:ext>
          </c:extLst>
        </c:ser>
        <c:dLbls>
          <c:showLegendKey val="0"/>
          <c:showVal val="0"/>
          <c:showCatName val="0"/>
          <c:showSerName val="0"/>
          <c:showPercent val="0"/>
          <c:showBubbleSize val="0"/>
        </c:dLbls>
        <c:gapWidth val="219"/>
        <c:overlap val="-27"/>
        <c:axId val="896110112"/>
        <c:axId val="896108472"/>
      </c:barChart>
      <c:catAx>
        <c:axId val="89611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glow rad="228600">
                    <a:schemeClr val="bg1">
                      <a:alpha val="60000"/>
                    </a:schemeClr>
                  </a:glow>
                </a:effectLst>
                <a:latin typeface="+mn-lt"/>
                <a:ea typeface="+mn-ea"/>
                <a:cs typeface="+mn-cs"/>
              </a:defRPr>
            </a:pPr>
            <a:endParaRPr lang="en-US"/>
          </a:p>
        </c:txPr>
        <c:crossAx val="896108472"/>
        <c:crosses val="autoZero"/>
        <c:auto val="1"/>
        <c:lblAlgn val="ctr"/>
        <c:lblOffset val="100"/>
        <c:noMultiLvlLbl val="0"/>
      </c:catAx>
      <c:valAx>
        <c:axId val="8961084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1101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Dashboard!$P$9:$Z$9</c:f>
              <c:strCache>
                <c:ptCount val="11"/>
                <c:pt idx="0">
                  <c:v>1M</c:v>
                </c:pt>
                <c:pt idx="1">
                  <c:v>3M</c:v>
                </c:pt>
                <c:pt idx="2">
                  <c:v>6M</c:v>
                </c:pt>
                <c:pt idx="3">
                  <c:v>1Y</c:v>
                </c:pt>
                <c:pt idx="4">
                  <c:v>2Y</c:v>
                </c:pt>
                <c:pt idx="5">
                  <c:v>3Y</c:v>
                </c:pt>
                <c:pt idx="6">
                  <c:v>4Y</c:v>
                </c:pt>
                <c:pt idx="7">
                  <c:v>5Y</c:v>
                </c:pt>
                <c:pt idx="8">
                  <c:v>7Y</c:v>
                </c:pt>
                <c:pt idx="9">
                  <c:v>10Y</c:v>
                </c:pt>
                <c:pt idx="10">
                  <c:v>20Y</c:v>
                </c:pt>
              </c:strCache>
            </c:strRef>
          </c:cat>
          <c:val>
            <c:numRef>
              <c:f>Dashboard!$P$14:$Z$14</c:f>
              <c:numCache>
                <c:formatCode>_(* #,##0.00_);_(* \(#,##0.00\);_(* "-"??_);_(@_)</c:formatCode>
                <c:ptCount val="11"/>
                <c:pt idx="0">
                  <c:v>0.62024816922280657</c:v>
                </c:pt>
                <c:pt idx="1">
                  <c:v>0.94240081967116029</c:v>
                </c:pt>
                <c:pt idx="2">
                  <c:v>13.292337258017337</c:v>
                </c:pt>
                <c:pt idx="3">
                  <c:v>7.6522205064207682</c:v>
                </c:pt>
                <c:pt idx="4">
                  <c:v>-9.1863842287698976</c:v>
                </c:pt>
                <c:pt idx="5">
                  <c:v>11.614867855051779</c:v>
                </c:pt>
                <c:pt idx="6">
                  <c:v>-35.107274744965856</c:v>
                </c:pt>
                <c:pt idx="7">
                  <c:v>-50.739403282318307</c:v>
                </c:pt>
                <c:pt idx="8">
                  <c:v>-11.890234552169865</c:v>
                </c:pt>
                <c:pt idx="9">
                  <c:v>-5.4355060056243687</c:v>
                </c:pt>
                <c:pt idx="10">
                  <c:v>0</c:v>
                </c:pt>
              </c:numCache>
            </c:numRef>
          </c:val>
          <c:extLst>
            <c:ext xmlns:c16="http://schemas.microsoft.com/office/drawing/2014/chart" uri="{C3380CC4-5D6E-409C-BE32-E72D297353CC}">
              <c16:uniqueId val="{00000000-83F8-4629-A335-7BE08840A0EF}"/>
            </c:ext>
          </c:extLst>
        </c:ser>
        <c:dLbls>
          <c:showLegendKey val="0"/>
          <c:showVal val="0"/>
          <c:showCatName val="0"/>
          <c:showSerName val="0"/>
          <c:showPercent val="0"/>
          <c:showBubbleSize val="0"/>
        </c:dLbls>
        <c:gapWidth val="219"/>
        <c:overlap val="-27"/>
        <c:axId val="963561272"/>
        <c:axId val="963556352"/>
      </c:barChart>
      <c:catAx>
        <c:axId val="96356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effectLst>
                  <a:glow rad="139700">
                    <a:schemeClr val="bg1">
                      <a:alpha val="69000"/>
                    </a:schemeClr>
                  </a:glow>
                </a:effectLst>
                <a:latin typeface="+mn-lt"/>
                <a:ea typeface="+mn-ea"/>
                <a:cs typeface="+mn-cs"/>
              </a:defRPr>
            </a:pPr>
            <a:endParaRPr lang="en-US"/>
          </a:p>
        </c:txPr>
        <c:crossAx val="963556352"/>
        <c:crosses val="autoZero"/>
        <c:auto val="1"/>
        <c:lblAlgn val="ctr"/>
        <c:lblOffset val="100"/>
        <c:noMultiLvlLbl val="0"/>
      </c:catAx>
      <c:valAx>
        <c:axId val="9635563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61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Curves!$D$55</c:f>
              <c:strCache>
                <c:ptCount val="1"/>
                <c:pt idx="0">
                  <c:v>Zero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Curves!$C$56:$C$605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Curves!$D$56:$D$605</c:f>
              <c:numCache>
                <c:formatCode>General</c:formatCode>
                <c:ptCount val="550"/>
                <c:pt idx="0">
                  <c:v>1.2554955037058229E-2</c:v>
                </c:pt>
                <c:pt idx="1">
                  <c:v>1.2554955037058229E-2</c:v>
                </c:pt>
                <c:pt idx="2">
                  <c:v>1.2554955037058229E-2</c:v>
                </c:pt>
                <c:pt idx="3">
                  <c:v>1.2554955037058229E-2</c:v>
                </c:pt>
                <c:pt idx="4">
                  <c:v>1.2554955037058229E-2</c:v>
                </c:pt>
                <c:pt idx="5">
                  <c:v>1.2554955037058229E-2</c:v>
                </c:pt>
                <c:pt idx="6">
                  <c:v>1.2756245501645749E-2</c:v>
                </c:pt>
                <c:pt idx="7">
                  <c:v>1.2900024404922546E-2</c:v>
                </c:pt>
                <c:pt idx="8">
                  <c:v>1.300785858238015E-2</c:v>
                </c:pt>
                <c:pt idx="9">
                  <c:v>1.3091729609291614E-2</c:v>
                </c:pt>
                <c:pt idx="10">
                  <c:v>1.3158826430820787E-2</c:v>
                </c:pt>
                <c:pt idx="11">
                  <c:v>1.3213723830253748E-2</c:v>
                </c:pt>
                <c:pt idx="12">
                  <c:v>1.3259471663114546E-2</c:v>
                </c:pt>
                <c:pt idx="13">
                  <c:v>1.3298181367842915E-2</c:v>
                </c:pt>
                <c:pt idx="14">
                  <c:v>1.3422888989313252E-2</c:v>
                </c:pt>
                <c:pt idx="15">
                  <c:v>1.3595038440113085E-2</c:v>
                </c:pt>
                <c:pt idx="16">
                  <c:v>1.374566920956294E-2</c:v>
                </c:pt>
                <c:pt idx="17">
                  <c:v>1.3878578712018693E-2</c:v>
                </c:pt>
                <c:pt idx="18">
                  <c:v>1.3996720491979364E-2</c:v>
                </c:pt>
                <c:pt idx="19">
                  <c:v>1.4102426295102069E-2</c:v>
                </c:pt>
                <c:pt idx="20">
                  <c:v>1.41975615179125E-2</c:v>
                </c:pt>
                <c:pt idx="21">
                  <c:v>1.4283636243312418E-2</c:v>
                </c:pt>
                <c:pt idx="22">
                  <c:v>1.436188599367598E-2</c:v>
                </c:pt>
                <c:pt idx="23">
                  <c:v>1.4433331417920969E-2</c:v>
                </c:pt>
                <c:pt idx="24">
                  <c:v>1.4498823056812209E-2</c:v>
                </c:pt>
                <c:pt idx="25">
                  <c:v>1.4559075364592151E-2</c:v>
                </c:pt>
                <c:pt idx="26">
                  <c:v>1.4614692879465943E-2</c:v>
                </c:pt>
                <c:pt idx="27">
                  <c:v>1.4638777411966855E-2</c:v>
                </c:pt>
                <c:pt idx="28">
                  <c:v>1.4625896120988165E-2</c:v>
                </c:pt>
                <c:pt idx="29">
                  <c:v>1.4613903194904562E-2</c:v>
                </c:pt>
                <c:pt idx="30">
                  <c:v>1.4602709797226528E-2</c:v>
                </c:pt>
                <c:pt idx="31">
                  <c:v>1.4592238554237401E-2</c:v>
                </c:pt>
                <c:pt idx="32">
                  <c:v>1.4582421763935094E-2</c:v>
                </c:pt>
                <c:pt idx="33">
                  <c:v>1.4573199930620805E-2</c:v>
                </c:pt>
                <c:pt idx="34">
                  <c:v>1.4564520558089714E-2</c:v>
                </c:pt>
                <c:pt idx="35">
                  <c:v>1.4556337149703251E-2</c:v>
                </c:pt>
                <c:pt idx="36">
                  <c:v>1.454860837511604E-2</c:v>
                </c:pt>
                <c:pt idx="37">
                  <c:v>1.4541297372128132E-2</c:v>
                </c:pt>
                <c:pt idx="38">
                  <c:v>1.4534371158771171E-2</c:v>
                </c:pt>
                <c:pt idx="39">
                  <c:v>1.4527800135842773E-2</c:v>
                </c:pt>
                <c:pt idx="40">
                  <c:v>1.4521557664060792E-2</c:v>
                </c:pt>
                <c:pt idx="41">
                  <c:v>1.4515619703097445E-2</c:v>
                </c:pt>
                <c:pt idx="42">
                  <c:v>1.4509964502179971E-2</c:v>
                </c:pt>
                <c:pt idx="43">
                  <c:v>1.4504572333863311E-2</c:v>
                </c:pt>
                <c:pt idx="44">
                  <c:v>1.44994252641065E-2</c:v>
                </c:pt>
                <c:pt idx="45">
                  <c:v>1.4494506953005548E-2</c:v>
                </c:pt>
                <c:pt idx="46">
                  <c:v>1.4489802481517678E-2</c:v>
                </c:pt>
                <c:pt idx="47">
                  <c:v>1.4485298200305889E-2</c:v>
                </c:pt>
                <c:pt idx="48">
                  <c:v>1.4480981597477923E-2</c:v>
                </c:pt>
                <c:pt idx="49">
                  <c:v>1.4476841182520489E-2</c:v>
                </c:pt>
                <c:pt idx="50">
                  <c:v>1.4472866384161351E-2</c:v>
                </c:pt>
                <c:pt idx="51">
                  <c:v>1.4469047460247667E-2</c:v>
                </c:pt>
                <c:pt idx="52">
                  <c:v>1.4465375418022975E-2</c:v>
                </c:pt>
                <c:pt idx="53">
                  <c:v>1.4478672122312514E-2</c:v>
                </c:pt>
                <c:pt idx="54">
                  <c:v>1.4503865237750661E-2</c:v>
                </c:pt>
                <c:pt idx="55">
                  <c:v>1.4528142239900146E-2</c:v>
                </c:pt>
                <c:pt idx="56">
                  <c:v>1.4551552206258579E-2</c:v>
                </c:pt>
                <c:pt idx="57">
                  <c:v>1.4574140770288645E-2</c:v>
                </c:pt>
                <c:pt idx="58">
                  <c:v>1.4595950418317674E-2</c:v>
                </c:pt>
                <c:pt idx="59">
                  <c:v>1.4617020756244024E-2</c:v>
                </c:pt>
                <c:pt idx="60">
                  <c:v>1.4637388749572832E-2</c:v>
                </c:pt>
                <c:pt idx="61">
                  <c:v>1.4657088939841674E-2</c:v>
                </c:pt>
                <c:pt idx="62">
                  <c:v>1.4676153640101849E-2</c:v>
                </c:pt>
                <c:pt idx="63">
                  <c:v>1.4694613111782334E-2</c:v>
                </c:pt>
                <c:pt idx="64">
                  <c:v>1.4712495724972801E-2</c:v>
                </c:pt>
                <c:pt idx="65">
                  <c:v>1.4729828103911257E-2</c:v>
                </c:pt>
                <c:pt idx="66">
                  <c:v>1.4746635259245515E-2</c:v>
                </c:pt>
                <c:pt idx="67">
                  <c:v>1.4762940708450394E-2</c:v>
                </c:pt>
                <c:pt idx="68">
                  <c:v>1.4778766585619834E-2</c:v>
                </c:pt>
                <c:pt idx="69">
                  <c:v>1.4794133741711899E-2</c:v>
                </c:pt>
                <c:pt idx="70">
                  <c:v>1.4809061836201334E-2</c:v>
                </c:pt>
                <c:pt idx="71">
                  <c:v>1.4823569420986843E-2</c:v>
                </c:pt>
                <c:pt idx="72">
                  <c:v>1.4837674017306087E-2</c:v>
                </c:pt>
                <c:pt idx="73">
                  <c:v>1.4851392186328914E-2</c:v>
                </c:pt>
                <c:pt idx="74">
                  <c:v>1.4864739594026795E-2</c:v>
                </c:pt>
                <c:pt idx="75">
                  <c:v>1.4877731070852739E-2</c:v>
                </c:pt>
                <c:pt idx="76">
                  <c:v>1.4890380666709573E-2</c:v>
                </c:pt>
                <c:pt idx="77">
                  <c:v>1.4902701701635065E-2</c:v>
                </c:pt>
                <c:pt idx="78">
                  <c:v>1.4914706812588108E-2</c:v>
                </c:pt>
                <c:pt idx="79">
                  <c:v>1.4926407996681578E-2</c:v>
                </c:pt>
                <c:pt idx="80">
                  <c:v>1.4937816651172714E-2</c:v>
                </c:pt>
                <c:pt idx="81">
                  <c:v>1.4948943610491228E-2</c:v>
                </c:pt>
                <c:pt idx="82">
                  <c:v>1.4959799180558068E-2</c:v>
                </c:pt>
                <c:pt idx="83">
                  <c:v>1.4970393170623302E-2</c:v>
                </c:pt>
                <c:pt idx="84">
                  <c:v>1.4980734922829838E-2</c:v>
                </c:pt>
                <c:pt idx="85">
                  <c:v>1.4990833339690339E-2</c:v>
                </c:pt>
                <c:pt idx="86">
                  <c:v>1.5000696909647105E-2</c:v>
                </c:pt>
                <c:pt idx="87">
                  <c:v>1.5010333730869234E-2</c:v>
                </c:pt>
                <c:pt idx="88">
                  <c:v>1.5019751533427226E-2</c:v>
                </c:pt>
                <c:pt idx="89">
                  <c:v>1.5028957699972674E-2</c:v>
                </c:pt>
                <c:pt idx="90">
                  <c:v>1.5037959285039339E-2</c:v>
                </c:pt>
                <c:pt idx="91">
                  <c:v>1.5046763033071571E-2</c:v>
                </c:pt>
                <c:pt idx="92">
                  <c:v>1.5055375395277014E-2</c:v>
                </c:pt>
                <c:pt idx="93">
                  <c:v>1.5063802545392017E-2</c:v>
                </c:pt>
                <c:pt idx="94">
                  <c:v>1.5072050394440744E-2</c:v>
                </c:pt>
                <c:pt idx="95">
                  <c:v>1.5080124604562132E-2</c:v>
                </c:pt>
                <c:pt idx="96">
                  <c:v>1.5088030601972653E-2</c:v>
                </c:pt>
                <c:pt idx="97">
                  <c:v>1.5095773589127288E-2</c:v>
                </c:pt>
                <c:pt idx="98">
                  <c:v>1.5103358556135914E-2</c:v>
                </c:pt>
                <c:pt idx="99">
                  <c:v>1.5110790291487795E-2</c:v>
                </c:pt>
                <c:pt idx="100">
                  <c:v>1.5118073392132643E-2</c:v>
                </c:pt>
                <c:pt idx="101">
                  <c:v>1.5125212272962738E-2</c:v>
                </c:pt>
                <c:pt idx="102">
                  <c:v>1.5132211175737343E-2</c:v>
                </c:pt>
                <c:pt idx="103">
                  <c:v>1.5139074177487197E-2</c:v>
                </c:pt>
                <c:pt idx="104">
                  <c:v>1.514580519843417E-2</c:v>
                </c:pt>
                <c:pt idx="105">
                  <c:v>1.5160099904720985E-2</c:v>
                </c:pt>
                <c:pt idx="106">
                  <c:v>1.5184284006519092E-2</c:v>
                </c:pt>
                <c:pt idx="107">
                  <c:v>1.5208016069031249E-2</c:v>
                </c:pt>
                <c:pt idx="108">
                  <c:v>1.5231308648904294E-2</c:v>
                </c:pt>
                <c:pt idx="109">
                  <c:v>1.5254173841990676E-2</c:v>
                </c:pt>
                <c:pt idx="110">
                  <c:v>1.5276623304293673E-2</c:v>
                </c:pt>
                <c:pt idx="111">
                  <c:v>1.5298668271780396E-2</c:v>
                </c:pt>
                <c:pt idx="112">
                  <c:v>1.5320319579133429E-2</c:v>
                </c:pt>
                <c:pt idx="113">
                  <c:v>1.5341587677506765E-2</c:v>
                </c:pt>
                <c:pt idx="114">
                  <c:v>1.5362482651347228E-2</c:v>
                </c:pt>
                <c:pt idx="115">
                  <c:v>1.5383014234338296E-2</c:v>
                </c:pt>
                <c:pt idx="116">
                  <c:v>1.5403191824519172E-2</c:v>
                </c:pt>
                <c:pt idx="117">
                  <c:v>1.5423024498628585E-2</c:v>
                </c:pt>
                <c:pt idx="118">
                  <c:v>1.544252102571919E-2</c:v>
                </c:pt>
                <c:pt idx="119">
                  <c:v>1.5461689880085583E-2</c:v>
                </c:pt>
                <c:pt idx="120">
                  <c:v>1.548053925354587E-2</c:v>
                </c:pt>
                <c:pt idx="121">
                  <c:v>1.5499077067114253E-2</c:v>
                </c:pt>
                <c:pt idx="122">
                  <c:v>1.5517310982099547E-2</c:v>
                </c:pt>
                <c:pt idx="123">
                  <c:v>1.5535248410662315E-2</c:v>
                </c:pt>
                <c:pt idx="124">
                  <c:v>1.5552896525861167E-2</c:v>
                </c:pt>
                <c:pt idx="125">
                  <c:v>1.5570262271216837E-2</c:v>
                </c:pt>
                <c:pt idx="126">
                  <c:v>1.5587352369820831E-2</c:v>
                </c:pt>
                <c:pt idx="127">
                  <c:v>1.5604173333013741E-2</c:v>
                </c:pt>
                <c:pt idx="128">
                  <c:v>1.5620731468656758E-2</c:v>
                </c:pt>
                <c:pt idx="129">
                  <c:v>1.5637032889018489E-2</c:v>
                </c:pt>
                <c:pt idx="130">
                  <c:v>1.5653083518297733E-2</c:v>
                </c:pt>
                <c:pt idx="131">
                  <c:v>1.5668889099801721E-2</c:v>
                </c:pt>
                <c:pt idx="132">
                  <c:v>1.5684455202798066E-2</c:v>
                </c:pt>
                <c:pt idx="133">
                  <c:v>1.569978722905763E-2</c:v>
                </c:pt>
                <c:pt idx="134">
                  <c:v>1.5714890419104368E-2</c:v>
                </c:pt>
                <c:pt idx="135">
                  <c:v>1.5729769858187446E-2</c:v>
                </c:pt>
                <c:pt idx="136">
                  <c:v>1.5744430481989893E-2</c:v>
                </c:pt>
                <c:pt idx="137">
                  <c:v>1.5758877082087192E-2</c:v>
                </c:pt>
                <c:pt idx="138">
                  <c:v>1.5773114311168589E-2</c:v>
                </c:pt>
                <c:pt idx="139">
                  <c:v>1.578714668803299E-2</c:v>
                </c:pt>
                <c:pt idx="140">
                  <c:v>1.5800978602370754E-2</c:v>
                </c:pt>
                <c:pt idx="141">
                  <c:v>1.5814614319342026E-2</c:v>
                </c:pt>
                <c:pt idx="142">
                  <c:v>1.5828057983961592E-2</c:v>
                </c:pt>
                <c:pt idx="143">
                  <c:v>1.5841313625299763E-2</c:v>
                </c:pt>
                <c:pt idx="144">
                  <c:v>1.5854385160508237E-2</c:v>
                </c:pt>
                <c:pt idx="145">
                  <c:v>1.5867276398679353E-2</c:v>
                </c:pt>
                <c:pt idx="146">
                  <c:v>1.5879991044546755E-2</c:v>
                </c:pt>
                <c:pt idx="147">
                  <c:v>1.5892532702035007E-2</c:v>
                </c:pt>
                <c:pt idx="148">
                  <c:v>1.5904904877665309E-2</c:v>
                </c:pt>
                <c:pt idx="149">
                  <c:v>1.5917110983824069E-2</c:v>
                </c:pt>
                <c:pt idx="150">
                  <c:v>1.592915434190071E-2</c:v>
                </c:pt>
                <c:pt idx="151">
                  <c:v>1.5941038185300835E-2</c:v>
                </c:pt>
                <c:pt idx="152">
                  <c:v>1.5952765662340433E-2</c:v>
                </c:pt>
                <c:pt idx="153">
                  <c:v>1.5964339839026578E-2</c:v>
                </c:pt>
                <c:pt idx="154">
                  <c:v>1.5975763701729782E-2</c:v>
                </c:pt>
                <c:pt idx="155">
                  <c:v>1.5987040159752944E-2</c:v>
                </c:pt>
                <c:pt idx="156">
                  <c:v>1.5998172047801452E-2</c:v>
                </c:pt>
                <c:pt idx="157">
                  <c:v>1.6009162128358897E-2</c:v>
                </c:pt>
                <c:pt idx="158">
                  <c:v>1.6029220513891315E-2</c:v>
                </c:pt>
                <c:pt idx="159">
                  <c:v>1.6049026592687473E-2</c:v>
                </c:pt>
                <c:pt idx="160">
                  <c:v>1.6068585095498685E-2</c:v>
                </c:pt>
                <c:pt idx="161">
                  <c:v>1.6087900635542055E-2</c:v>
                </c:pt>
                <c:pt idx="162">
                  <c:v>1.6106977712128098E-2</c:v>
                </c:pt>
                <c:pt idx="163">
                  <c:v>1.61258207141548E-2</c:v>
                </c:pt>
                <c:pt idx="164">
                  <c:v>1.6144433923473863E-2</c:v>
                </c:pt>
                <c:pt idx="165">
                  <c:v>1.6162821518134515E-2</c:v>
                </c:pt>
                <c:pt idx="166">
                  <c:v>1.6180987575510095E-2</c:v>
                </c:pt>
                <c:pt idx="167">
                  <c:v>1.6198936075312316E-2</c:v>
                </c:pt>
                <c:pt idx="168">
                  <c:v>1.6216670902497843E-2</c:v>
                </c:pt>
                <c:pt idx="169">
                  <c:v>1.6234195850071707E-2</c:v>
                </c:pt>
                <c:pt idx="170">
                  <c:v>1.6251514621791762E-2</c:v>
                </c:pt>
                <c:pt idx="171">
                  <c:v>1.6268630834778253E-2</c:v>
                </c:pt>
                <c:pt idx="172">
                  <c:v>1.6285548022032338E-2</c:v>
                </c:pt>
                <c:pt idx="173">
                  <c:v>1.6302269634867302E-2</c:v>
                </c:pt>
                <c:pt idx="174">
                  <c:v>1.6318799045255884E-2</c:v>
                </c:pt>
                <c:pt idx="175">
                  <c:v>1.633513954809717E-2</c:v>
                </c:pt>
                <c:pt idx="176">
                  <c:v>1.6351294363406172E-2</c:v>
                </c:pt>
                <c:pt idx="177">
                  <c:v>1.6367266638429193E-2</c:v>
                </c:pt>
                <c:pt idx="178">
                  <c:v>1.638305944968791E-2</c:v>
                </c:pt>
                <c:pt idx="179">
                  <c:v>1.6398675804954913E-2</c:v>
                </c:pt>
                <c:pt idx="180">
                  <c:v>1.641411864516339E-2</c:v>
                </c:pt>
                <c:pt idx="181">
                  <c:v>1.6429390846253542E-2</c:v>
                </c:pt>
                <c:pt idx="182">
                  <c:v>1.6444495220958089E-2</c:v>
                </c:pt>
                <c:pt idx="183">
                  <c:v>1.645943452052925E-2</c:v>
                </c:pt>
                <c:pt idx="184">
                  <c:v>1.6474211436409428E-2</c:v>
                </c:pt>
                <c:pt idx="185">
                  <c:v>1.6488828601847652E-2</c:v>
                </c:pt>
                <c:pt idx="186">
                  <c:v>1.6503288593463956E-2</c:v>
                </c:pt>
                <c:pt idx="187">
                  <c:v>1.6517593932763513E-2</c:v>
                </c:pt>
                <c:pt idx="188">
                  <c:v>1.6531747087602439E-2</c:v>
                </c:pt>
                <c:pt idx="189">
                  <c:v>1.6545750473607089E-2</c:v>
                </c:pt>
                <c:pt idx="190">
                  <c:v>1.655960645554853E-2</c:v>
                </c:pt>
                <c:pt idx="191">
                  <c:v>1.657331734867383E-2</c:v>
                </c:pt>
                <c:pt idx="192">
                  <c:v>1.6586885419995742E-2</c:v>
                </c:pt>
                <c:pt idx="193">
                  <c:v>1.6600312889542296E-2</c:v>
                </c:pt>
                <c:pt idx="194">
                  <c:v>1.6613601931567756E-2</c:v>
                </c:pt>
                <c:pt idx="195">
                  <c:v>1.6626754675726284E-2</c:v>
                </c:pt>
                <c:pt idx="196">
                  <c:v>1.6639773208209727E-2</c:v>
                </c:pt>
                <c:pt idx="197">
                  <c:v>1.6652659572850698E-2</c:v>
                </c:pt>
                <c:pt idx="198">
                  <c:v>1.6665415772192268E-2</c:v>
                </c:pt>
                <c:pt idx="199">
                  <c:v>1.6678043768525375E-2</c:v>
                </c:pt>
                <c:pt idx="200">
                  <c:v>1.6690545484895156E-2</c:v>
                </c:pt>
                <c:pt idx="201">
                  <c:v>1.6702922806077172E-2</c:v>
                </c:pt>
                <c:pt idx="202">
                  <c:v>1.6715177579524714E-2</c:v>
                </c:pt>
                <c:pt idx="203">
                  <c:v>1.6727311616288047E-2</c:v>
                </c:pt>
                <c:pt idx="204">
                  <c:v>1.6739326691906642E-2</c:v>
                </c:pt>
                <c:pt idx="205">
                  <c:v>1.67512245472753E-2</c:v>
                </c:pt>
                <c:pt idx="206">
                  <c:v>1.6763006889485031E-2</c:v>
                </c:pt>
                <c:pt idx="207">
                  <c:v>1.6774675392639604E-2</c:v>
                </c:pt>
                <c:pt idx="208">
                  <c:v>1.6786231698648454E-2</c:v>
                </c:pt>
                <c:pt idx="209">
                  <c:v>1.6797677417996936E-2</c:v>
                </c:pt>
                <c:pt idx="210">
                  <c:v>1.6816376962313809E-2</c:v>
                </c:pt>
                <c:pt idx="211">
                  <c:v>1.6834899259765116E-2</c:v>
                </c:pt>
                <c:pt idx="212">
                  <c:v>1.6853246818561221E-2</c:v>
                </c:pt>
                <c:pt idx="213">
                  <c:v>1.6871422099809949E-2</c:v>
                </c:pt>
                <c:pt idx="214">
                  <c:v>1.6889427518617096E-2</c:v>
                </c:pt>
                <c:pt idx="215">
                  <c:v>1.6907265445156274E-2</c:v>
                </c:pt>
                <c:pt idx="216">
                  <c:v>1.6924938205708975E-2</c:v>
                </c:pt>
                <c:pt idx="217">
                  <c:v>1.6942448083675933E-2</c:v>
                </c:pt>
                <c:pt idx="218">
                  <c:v>1.6959797320560632E-2</c:v>
                </c:pt>
                <c:pt idx="219">
                  <c:v>1.6976988116925835E-2</c:v>
                </c:pt>
                <c:pt idx="220">
                  <c:v>1.6994022633324078E-2</c:v>
                </c:pt>
                <c:pt idx="221">
                  <c:v>1.7010902991202882E-2</c:v>
                </c:pt>
                <c:pt idx="222">
                  <c:v>1.7027631273785482E-2</c:v>
                </c:pt>
                <c:pt idx="223">
                  <c:v>1.7044209526927877E-2</c:v>
                </c:pt>
                <c:pt idx="224">
                  <c:v>1.7060639759952933E-2</c:v>
                </c:pt>
                <c:pt idx="225">
                  <c:v>1.7076923946462205E-2</c:v>
                </c:pt>
                <c:pt idx="226">
                  <c:v>1.7093064025126264E-2</c:v>
                </c:pt>
                <c:pt idx="227">
                  <c:v>1.7109061900454078E-2</c:v>
                </c:pt>
                <c:pt idx="228">
                  <c:v>1.7124919443542174E-2</c:v>
                </c:pt>
                <c:pt idx="229">
                  <c:v>1.7140638492804172E-2</c:v>
                </c:pt>
                <c:pt idx="230">
                  <c:v>1.715622085468128E-2</c:v>
                </c:pt>
                <c:pt idx="231">
                  <c:v>1.717166830433435E-2</c:v>
                </c:pt>
                <c:pt idx="232">
                  <c:v>1.7186982586317994E-2</c:v>
                </c:pt>
                <c:pt idx="233">
                  <c:v>1.7202165415237402E-2</c:v>
                </c:pt>
                <c:pt idx="234">
                  <c:v>1.7217218476388265E-2</c:v>
                </c:pt>
                <c:pt idx="235">
                  <c:v>1.7232143426380402E-2</c:v>
                </c:pt>
                <c:pt idx="236">
                  <c:v>1.7246941893745482E-2</c:v>
                </c:pt>
                <c:pt idx="237">
                  <c:v>1.7261615479529424E-2</c:v>
                </c:pt>
                <c:pt idx="238">
                  <c:v>1.7276165757869805E-2</c:v>
                </c:pt>
                <c:pt idx="239">
                  <c:v>1.72905942765588E-2</c:v>
                </c:pt>
                <c:pt idx="240">
                  <c:v>1.7304902557592053E-2</c:v>
                </c:pt>
                <c:pt idx="241">
                  <c:v>1.7319092097703871E-2</c:v>
                </c:pt>
                <c:pt idx="242">
                  <c:v>1.7333164368889143E-2</c:v>
                </c:pt>
                <c:pt idx="243">
                  <c:v>1.7347120818912397E-2</c:v>
                </c:pt>
                <c:pt idx="244">
                  <c:v>1.7360962871804313E-2</c:v>
                </c:pt>
                <c:pt idx="245">
                  <c:v>1.7374691928346089E-2</c:v>
                </c:pt>
                <c:pt idx="246">
                  <c:v>1.7388309366541999E-2</c:v>
                </c:pt>
                <c:pt idx="247">
                  <c:v>1.740181654208045E-2</c:v>
                </c:pt>
                <c:pt idx="248">
                  <c:v>1.7415214788783918E-2</c:v>
                </c:pt>
                <c:pt idx="249">
                  <c:v>1.7428505419047998E-2</c:v>
                </c:pt>
                <c:pt idx="250">
                  <c:v>1.744168972426996E-2</c:v>
                </c:pt>
                <c:pt idx="251">
                  <c:v>1.7454768975267057E-2</c:v>
                </c:pt>
                <c:pt idx="252">
                  <c:v>1.7467744422684804E-2</c:v>
                </c:pt>
                <c:pt idx="253">
                  <c:v>1.7480617297395692E-2</c:v>
                </c:pt>
                <c:pt idx="254">
                  <c:v>1.7493388810888383E-2</c:v>
                </c:pt>
                <c:pt idx="255">
                  <c:v>1.7506060155647804E-2</c:v>
                </c:pt>
                <c:pt idx="256">
                  <c:v>1.7518632505526287E-2</c:v>
                </c:pt>
                <c:pt idx="257">
                  <c:v>1.7531107016106107E-2</c:v>
                </c:pt>
                <c:pt idx="258">
                  <c:v>1.7543484825053527E-2</c:v>
                </c:pt>
                <c:pt idx="259">
                  <c:v>1.7555767052464664E-2</c:v>
                </c:pt>
                <c:pt idx="260">
                  <c:v>1.756795480120342E-2</c:v>
                </c:pt>
                <c:pt idx="261">
                  <c:v>1.7580049157231527E-2</c:v>
                </c:pt>
                <c:pt idx="262">
                  <c:v>1.7599101555563955E-2</c:v>
                </c:pt>
                <c:pt idx="263">
                  <c:v>1.7619179661764451E-2</c:v>
                </c:pt>
                <c:pt idx="264">
                  <c:v>1.7639105661099785E-2</c:v>
                </c:pt>
                <c:pt idx="265">
                  <c:v>1.7658881275534475E-2</c:v>
                </c:pt>
                <c:pt idx="266">
                  <c:v>1.7678508201138827E-2</c:v>
                </c:pt>
                <c:pt idx="267">
                  <c:v>1.7697988108573863E-2</c:v>
                </c:pt>
                <c:pt idx="268">
                  <c:v>1.7717322643565351E-2</c:v>
                </c:pt>
                <c:pt idx="269">
                  <c:v>1.7736513427367314E-2</c:v>
                </c:pt>
                <c:pt idx="270">
                  <c:v>1.7755562057215193E-2</c:v>
                </c:pt>
                <c:pt idx="271">
                  <c:v>1.777447010676898E-2</c:v>
                </c:pt>
                <c:pt idx="272">
                  <c:v>1.7793239126546644E-2</c:v>
                </c:pt>
                <c:pt idx="273">
                  <c:v>1.7811870644347912E-2</c:v>
                </c:pt>
                <c:pt idx="274">
                  <c:v>1.7830366165668882E-2</c:v>
                </c:pt>
                <c:pt idx="275">
                  <c:v>1.7848727174107515E-2</c:v>
                </c:pt>
                <c:pt idx="276">
                  <c:v>1.786695513176036E-2</c:v>
                </c:pt>
                <c:pt idx="277">
                  <c:v>1.7885051479610659E-2</c:v>
                </c:pt>
                <c:pt idx="278">
                  <c:v>1.7903017637908077E-2</c:v>
                </c:pt>
                <c:pt idx="279">
                  <c:v>1.7920855006540282E-2</c:v>
                </c:pt>
                <c:pt idx="280">
                  <c:v>1.7938564965396538E-2</c:v>
                </c:pt>
                <c:pt idx="281">
                  <c:v>1.7956148874723573E-2</c:v>
                </c:pt>
                <c:pt idx="282">
                  <c:v>1.7973608075473824E-2</c:v>
                </c:pt>
                <c:pt idx="283">
                  <c:v>1.7990943889646331E-2</c:v>
                </c:pt>
                <c:pt idx="284">
                  <c:v>1.8008157620620437E-2</c:v>
                </c:pt>
                <c:pt idx="285">
                  <c:v>1.8025250553482444E-2</c:v>
                </c:pt>
                <c:pt idx="286">
                  <c:v>1.804222395534542E-2</c:v>
                </c:pt>
                <c:pt idx="287">
                  <c:v>1.8059079075662308E-2</c:v>
                </c:pt>
                <c:pt idx="288">
                  <c:v>1.8075817146532554E-2</c:v>
                </c:pt>
                <c:pt idx="289">
                  <c:v>1.8092439383002316E-2</c:v>
                </c:pt>
                <c:pt idx="290">
                  <c:v>1.8108946983358489E-2</c:v>
                </c:pt>
                <c:pt idx="291">
                  <c:v>1.8125341129416685E-2</c:v>
                </c:pt>
                <c:pt idx="292">
                  <c:v>1.8141622986803246E-2</c:v>
                </c:pt>
                <c:pt idx="293">
                  <c:v>1.8157793705231542E-2</c:v>
                </c:pt>
                <c:pt idx="294">
                  <c:v>1.8173854418772565E-2</c:v>
                </c:pt>
                <c:pt idx="295">
                  <c:v>1.8189806246120092E-2</c:v>
                </c:pt>
                <c:pt idx="296">
                  <c:v>1.8205650290850407E-2</c:v>
                </c:pt>
                <c:pt idx="297">
                  <c:v>1.8221387641676814E-2</c:v>
                </c:pt>
                <c:pt idx="298">
                  <c:v>1.8237019372699014E-2</c:v>
                </c:pt>
                <c:pt idx="299">
                  <c:v>1.825254654364749E-2</c:v>
                </c:pt>
                <c:pt idx="300">
                  <c:v>1.8267970200122979E-2</c:v>
                </c:pt>
                <c:pt idx="301">
                  <c:v>1.8283291373831181E-2</c:v>
                </c:pt>
                <c:pt idx="302">
                  <c:v>1.8298511082812843E-2</c:v>
                </c:pt>
                <c:pt idx="303">
                  <c:v>1.8313630331669214E-2</c:v>
                </c:pt>
                <c:pt idx="304">
                  <c:v>1.8328650111783109E-2</c:v>
                </c:pt>
                <c:pt idx="305">
                  <c:v>1.8343571401535599E-2</c:v>
                </c:pt>
                <c:pt idx="306">
                  <c:v>1.8358395166518469E-2</c:v>
                </c:pt>
                <c:pt idx="307">
                  <c:v>1.8373122359742488E-2</c:v>
                </c:pt>
                <c:pt idx="308">
                  <c:v>1.8387753921841679E-2</c:v>
                </c:pt>
                <c:pt idx="309">
                  <c:v>1.8402290781273561E-2</c:v>
                </c:pt>
                <c:pt idx="310">
                  <c:v>1.8416733854515557E-2</c:v>
                </c:pt>
                <c:pt idx="311">
                  <c:v>1.8431084046257606E-2</c:v>
                </c:pt>
                <c:pt idx="312">
                  <c:v>1.8445342249591056E-2</c:v>
                </c:pt>
                <c:pt idx="313">
                  <c:v>1.8459509346193937E-2</c:v>
                </c:pt>
                <c:pt idx="314">
                  <c:v>1.8473586206512727E-2</c:v>
                </c:pt>
                <c:pt idx="315">
                  <c:v>1.8487573689940598E-2</c:v>
                </c:pt>
                <c:pt idx="316">
                  <c:v>1.8501472644992349E-2</c:v>
                </c:pt>
                <c:pt idx="317">
                  <c:v>1.8515283909475943E-2</c:v>
                </c:pt>
                <c:pt idx="318">
                  <c:v>1.8529008310660903E-2</c:v>
                </c:pt>
                <c:pt idx="319">
                  <c:v>1.854264666544345E-2</c:v>
                </c:pt>
                <c:pt idx="320">
                  <c:v>1.8556199780508605E-2</c:v>
                </c:pt>
                <c:pt idx="321">
                  <c:v>1.8569668452489242E-2</c:v>
                </c:pt>
                <c:pt idx="322">
                  <c:v>1.8583053468122172E-2</c:v>
                </c:pt>
                <c:pt idx="323">
                  <c:v>1.859635560440134E-2</c:v>
                </c:pt>
                <c:pt idx="324">
                  <c:v>1.8609575628728166E-2</c:v>
                </c:pt>
                <c:pt idx="325">
                  <c:v>1.8622714299059137E-2</c:v>
                </c:pt>
                <c:pt idx="326">
                  <c:v>1.8635772364050649E-2</c:v>
                </c:pt>
                <c:pt idx="327">
                  <c:v>1.8648750563201238E-2</c:v>
                </c:pt>
                <c:pt idx="328">
                  <c:v>1.8661649626991152E-2</c:v>
                </c:pt>
                <c:pt idx="329">
                  <c:v>1.8674470277019427E-2</c:v>
                </c:pt>
                <c:pt idx="330">
                  <c:v>1.8687213226138439E-2</c:v>
                </c:pt>
                <c:pt idx="331">
                  <c:v>1.8699879178586034E-2</c:v>
                </c:pt>
                <c:pt idx="332">
                  <c:v>1.8712468830115271E-2</c:v>
                </c:pt>
                <c:pt idx="333">
                  <c:v>1.8724982868121812E-2</c:v>
                </c:pt>
                <c:pt idx="334">
                  <c:v>1.873742197176903E-2</c:v>
                </c:pt>
                <c:pt idx="335">
                  <c:v>1.8749786812110893E-2</c:v>
                </c:pt>
                <c:pt idx="336">
                  <c:v>1.8762078052212625E-2</c:v>
                </c:pt>
                <c:pt idx="337">
                  <c:v>1.8774296347269244E-2</c:v>
                </c:pt>
                <c:pt idx="338">
                  <c:v>1.8786442344721981E-2</c:v>
                </c:pt>
                <c:pt idx="339">
                  <c:v>1.8798516684372629E-2</c:v>
                </c:pt>
                <c:pt idx="340">
                  <c:v>1.8810519998495926E-2</c:v>
                </c:pt>
                <c:pt idx="341">
                  <c:v>1.8822452911949877E-2</c:v>
                </c:pt>
                <c:pt idx="342">
                  <c:v>1.8834316042284211E-2</c:v>
                </c:pt>
                <c:pt idx="343">
                  <c:v>1.884610999984692E-2</c:v>
                </c:pt>
                <c:pt idx="344">
                  <c:v>1.8857835387888915E-2</c:v>
                </c:pt>
                <c:pt idx="345">
                  <c:v>1.88694928026669E-2</c:v>
                </c:pt>
                <c:pt idx="346">
                  <c:v>1.8881082833544428E-2</c:v>
                </c:pt>
                <c:pt idx="347">
                  <c:v>1.8892606063091257E-2</c:v>
                </c:pt>
                <c:pt idx="348">
                  <c:v>1.8904063067180916E-2</c:v>
                </c:pt>
                <c:pt idx="349">
                  <c:v>1.8915454415086679E-2</c:v>
                </c:pt>
                <c:pt idx="350">
                  <c:v>1.8926780669575843E-2</c:v>
                </c:pt>
                <c:pt idx="351">
                  <c:v>1.8938042387002387E-2</c:v>
                </c:pt>
                <c:pt idx="352">
                  <c:v>1.8949240117398097E-2</c:v>
                </c:pt>
                <c:pt idx="353">
                  <c:v>1.8960374404562108E-2</c:v>
                </c:pt>
                <c:pt idx="354">
                  <c:v>1.897144578614892E-2</c:v>
                </c:pt>
                <c:pt idx="355">
                  <c:v>1.898245479375496E-2</c:v>
                </c:pt>
                <c:pt idx="356">
                  <c:v>1.8993401953003662E-2</c:v>
                </c:pt>
                <c:pt idx="357">
                  <c:v>1.9004287783629118E-2</c:v>
                </c:pt>
                <c:pt idx="358">
                  <c:v>1.9015112799558351E-2</c:v>
                </c:pt>
                <c:pt idx="359">
                  <c:v>1.9025877508992151E-2</c:v>
                </c:pt>
                <c:pt idx="360">
                  <c:v>1.9036582414484651E-2</c:v>
                </c:pt>
                <c:pt idx="361">
                  <c:v>1.9047228013021521E-2</c:v>
                </c:pt>
                <c:pt idx="362">
                  <c:v>1.9057814796096854E-2</c:v>
                </c:pt>
                <c:pt idx="363">
                  <c:v>1.9068343249788854E-2</c:v>
                </c:pt>
                <c:pt idx="364">
                  <c:v>1.9078813854834197E-2</c:v>
                </c:pt>
                <c:pt idx="365">
                  <c:v>1.9089227086701209E-2</c:v>
                </c:pt>
                <c:pt idx="366">
                  <c:v>1.9101982152138881E-2</c:v>
                </c:pt>
                <c:pt idx="367">
                  <c:v>1.9117857308230291E-2</c:v>
                </c:pt>
                <c:pt idx="368">
                  <c:v>1.9133646186299459E-2</c:v>
                </c:pt>
                <c:pt idx="369">
                  <c:v>1.9149349487793729E-2</c:v>
                </c:pt>
                <c:pt idx="370">
                  <c:v>1.9164967906577218E-2</c:v>
                </c:pt>
                <c:pt idx="371">
                  <c:v>1.9180502129033036E-2</c:v>
                </c:pt>
                <c:pt idx="372">
                  <c:v>1.9195952834163824E-2</c:v>
                </c:pt>
                <c:pt idx="373">
                  <c:v>1.9211320693690689E-2</c:v>
                </c:pt>
                <c:pt idx="374">
                  <c:v>1.9226606372150568E-2</c:v>
                </c:pt>
                <c:pt idx="375">
                  <c:v>1.9241810526991993E-2</c:v>
                </c:pt>
                <c:pt idx="376">
                  <c:v>1.9256933808669368E-2</c:v>
                </c:pt>
                <c:pt idx="377">
                  <c:v>1.9271976860735725E-2</c:v>
                </c:pt>
                <c:pt idx="378">
                  <c:v>1.9286940319934002E-2</c:v>
                </c:pt>
                <c:pt idx="379">
                  <c:v>1.9301824816286912E-2</c:v>
                </c:pt>
                <c:pt idx="380">
                  <c:v>1.9316630973185329E-2</c:v>
                </c:pt>
                <c:pt idx="381">
                  <c:v>1.9331359407475355E-2</c:v>
                </c:pt>
                <c:pt idx="382">
                  <c:v>1.9346010729543967E-2</c:v>
                </c:pt>
                <c:pt idx="383">
                  <c:v>1.9360585543403339E-2</c:v>
                </c:pt>
                <c:pt idx="384">
                  <c:v>1.9375084446773869E-2</c:v>
                </c:pt>
                <c:pt idx="385">
                  <c:v>1.9389508031165844E-2</c:v>
                </c:pt>
                <c:pt idx="386">
                  <c:v>1.9403856881959936E-2</c:v>
                </c:pt>
                <c:pt idx="387">
                  <c:v>1.9418131578486358E-2</c:v>
                </c:pt>
                <c:pt idx="388">
                  <c:v>1.9432332694102852E-2</c:v>
                </c:pt>
                <c:pt idx="389">
                  <c:v>1.9446460796271447E-2</c:v>
                </c:pt>
                <c:pt idx="390">
                  <c:v>1.9460516446634043E-2</c:v>
                </c:pt>
                <c:pt idx="391">
                  <c:v>1.9474500201086861E-2</c:v>
                </c:pt>
                <c:pt idx="392">
                  <c:v>1.9488412609853692E-2</c:v>
                </c:pt>
                <c:pt idx="393">
                  <c:v>1.95022542175581E-2</c:v>
                </c:pt>
                <c:pt idx="394">
                  <c:v>1.9516025563294459E-2</c:v>
                </c:pt>
                <c:pt idx="395">
                  <c:v>1.9529727180697985E-2</c:v>
                </c:pt>
                <c:pt idx="396">
                  <c:v>1.9543359598013604E-2</c:v>
                </c:pt>
                <c:pt idx="397">
                  <c:v>1.955692333816391E-2</c:v>
                </c:pt>
                <c:pt idx="398">
                  <c:v>1.9570418918815974E-2</c:v>
                </c:pt>
                <c:pt idx="399">
                  <c:v>1.9583846852447226E-2</c:v>
                </c:pt>
                <c:pt idx="400">
                  <c:v>1.9597207646410323E-2</c:v>
                </c:pt>
                <c:pt idx="401">
                  <c:v>1.9610501802997043E-2</c:v>
                </c:pt>
                <c:pt idx="402">
                  <c:v>1.9623729819501244E-2</c:v>
                </c:pt>
                <c:pt idx="403">
                  <c:v>1.9636892188280856E-2</c:v>
                </c:pt>
                <c:pt idx="404">
                  <c:v>1.9649989396818987E-2</c:v>
                </c:pt>
                <c:pt idx="405">
                  <c:v>1.9663021927784088E-2</c:v>
                </c:pt>
                <c:pt idx="406">
                  <c:v>1.9675990259089261E-2</c:v>
                </c:pt>
                <c:pt idx="407">
                  <c:v>1.968889486395068E-2</c:v>
                </c:pt>
                <c:pt idx="408">
                  <c:v>1.9701736210945123E-2</c:v>
                </c:pt>
                <c:pt idx="409">
                  <c:v>1.9714514764066739E-2</c:v>
                </c:pt>
                <c:pt idx="410">
                  <c:v>1.9727230982782881E-2</c:v>
                </c:pt>
                <c:pt idx="411">
                  <c:v>1.9739885322089212E-2</c:v>
                </c:pt>
                <c:pt idx="412">
                  <c:v>1.9752478232563965E-2</c:v>
                </c:pt>
                <c:pt idx="413">
                  <c:v>1.9765010160421398E-2</c:v>
                </c:pt>
                <c:pt idx="414">
                  <c:v>1.9777481547564545E-2</c:v>
                </c:pt>
                <c:pt idx="415">
                  <c:v>1.9789892831637127E-2</c:v>
                </c:pt>
                <c:pt idx="416">
                  <c:v>1.9802244446074743E-2</c:v>
                </c:pt>
                <c:pt idx="417">
                  <c:v>1.9814536820155344E-2</c:v>
                </c:pt>
                <c:pt idx="418">
                  <c:v>1.9826770379048956E-2</c:v>
                </c:pt>
                <c:pt idx="419">
                  <c:v>1.9838945543866705E-2</c:v>
                </c:pt>
                <c:pt idx="420">
                  <c:v>1.985106273170913E-2</c:v>
                </c:pt>
                <c:pt idx="421">
                  <c:v>1.9863122355713823E-2</c:v>
                </c:pt>
                <c:pt idx="422">
                  <c:v>1.987512482510238E-2</c:v>
                </c:pt>
                <c:pt idx="423">
                  <c:v>1.9887070545226686E-2</c:v>
                </c:pt>
                <c:pt idx="424">
                  <c:v>1.9898959917614562E-2</c:v>
                </c:pt>
                <c:pt idx="425">
                  <c:v>1.9910793340014731E-2</c:v>
                </c:pt>
                <c:pt idx="426">
                  <c:v>1.9922571206441187E-2</c:v>
                </c:pt>
                <c:pt idx="427">
                  <c:v>1.9934293907216936E-2</c:v>
                </c:pt>
                <c:pt idx="428">
                  <c:v>1.9945961829017093E-2</c:v>
                </c:pt>
                <c:pt idx="429">
                  <c:v>1.9957575354911425E-2</c:v>
                </c:pt>
                <c:pt idx="430">
                  <c:v>1.9969134864406247E-2</c:v>
                </c:pt>
                <c:pt idx="431">
                  <c:v>1.9980640733485783E-2</c:v>
                </c:pt>
                <c:pt idx="432">
                  <c:v>1.9992093334652912E-2</c:v>
                </c:pt>
                <c:pt idx="433">
                  <c:v>2.0003493036969383E-2</c:v>
                </c:pt>
                <c:pt idx="434">
                  <c:v>2.0014840206095456E-2</c:v>
                </c:pt>
                <c:pt idx="435">
                  <c:v>2.0026135204328992E-2</c:v>
                </c:pt>
                <c:pt idx="436">
                  <c:v>2.0037378390644036E-2</c:v>
                </c:pt>
                <c:pt idx="437">
                  <c:v>2.0048570120728793E-2</c:v>
                </c:pt>
                <c:pt idx="438">
                  <c:v>2.0059710747023216E-2</c:v>
                </c:pt>
                <c:pt idx="439">
                  <c:v>2.0070800618755932E-2</c:v>
                </c:pt>
                <c:pt idx="440">
                  <c:v>2.0081840081980766E-2</c:v>
                </c:pt>
                <c:pt idx="441">
                  <c:v>2.0092829479612748E-2</c:v>
                </c:pt>
                <c:pt idx="442">
                  <c:v>2.0103769151463596E-2</c:v>
                </c:pt>
                <c:pt idx="443">
                  <c:v>2.0114659434276736E-2</c:v>
                </c:pt>
                <c:pt idx="444">
                  <c:v>2.0125500661761889E-2</c:v>
                </c:pt>
                <c:pt idx="445">
                  <c:v>2.0136293164629136E-2</c:v>
                </c:pt>
                <c:pt idx="446">
                  <c:v>2.0147037270622534E-2</c:v>
                </c:pt>
                <c:pt idx="447">
                  <c:v>2.0157733304553324E-2</c:v>
                </c:pt>
                <c:pt idx="448">
                  <c:v>2.0168381588332639E-2</c:v>
                </c:pt>
                <c:pt idx="449">
                  <c:v>2.0178982441003801E-2</c:v>
                </c:pt>
                <c:pt idx="450">
                  <c:v>2.0189536178774201E-2</c:v>
                </c:pt>
                <c:pt idx="451">
                  <c:v>2.0200043115046733E-2</c:v>
                </c:pt>
                <c:pt idx="452">
                  <c:v>2.0210503560450802E-2</c:v>
                </c:pt>
                <c:pt idx="453">
                  <c:v>2.0220917822872955E-2</c:v>
                </c:pt>
                <c:pt idx="454">
                  <c:v>2.0231286207487077E-2</c:v>
                </c:pt>
                <c:pt idx="455">
                  <c:v>2.0241609016784214E-2</c:v>
                </c:pt>
                <c:pt idx="456">
                  <c:v>2.0251886550601981E-2</c:v>
                </c:pt>
                <c:pt idx="457">
                  <c:v>2.0262119106153584E-2</c:v>
                </c:pt>
                <c:pt idx="458">
                  <c:v>2.0272306978056494E-2</c:v>
                </c:pt>
                <c:pt idx="459">
                  <c:v>2.0282450458360694E-2</c:v>
                </c:pt>
                <c:pt idx="460">
                  <c:v>2.0292549836576617E-2</c:v>
                </c:pt>
                <c:pt idx="461">
                  <c:v>2.0302605399702668E-2</c:v>
                </c:pt>
                <c:pt idx="462">
                  <c:v>2.0312617432252413E-2</c:v>
                </c:pt>
                <c:pt idx="463">
                  <c:v>2.0322586216281423E-2</c:v>
                </c:pt>
                <c:pt idx="464">
                  <c:v>2.0332512031413764E-2</c:v>
                </c:pt>
                <c:pt idx="465">
                  <c:v>2.0342395154868107E-2</c:v>
                </c:pt>
                <c:pt idx="466">
                  <c:v>2.0352235861483596E-2</c:v>
                </c:pt>
                <c:pt idx="467">
                  <c:v>2.0362034423745269E-2</c:v>
                </c:pt>
                <c:pt idx="468">
                  <c:v>2.0371791111809239E-2</c:v>
                </c:pt>
                <c:pt idx="469">
                  <c:v>2.0381506193527528E-2</c:v>
                </c:pt>
                <c:pt idx="470">
                  <c:v>2.0391179934472547E-2</c:v>
                </c:pt>
                <c:pt idx="471">
                  <c:v>2.040081259796132E-2</c:v>
                </c:pt>
                <c:pt idx="472">
                  <c:v>2.0410404445079376E-2</c:v>
                </c:pt>
                <c:pt idx="473">
                  <c:v>2.0419955734704343E-2</c:v>
                </c:pt>
                <c:pt idx="474">
                  <c:v>2.0429466723529192E-2</c:v>
                </c:pt>
                <c:pt idx="475">
                  <c:v>2.0438937666085309E-2</c:v>
                </c:pt>
                <c:pt idx="476">
                  <c:v>2.0448368814765146E-2</c:v>
                </c:pt>
                <c:pt idx="477">
                  <c:v>2.0457760419844644E-2</c:v>
                </c:pt>
                <c:pt idx="478">
                  <c:v>2.0467112729505393E-2</c:v>
                </c:pt>
                <c:pt idx="479">
                  <c:v>2.0476425989856498E-2</c:v>
                </c:pt>
                <c:pt idx="480">
                  <c:v>2.0485700444956144E-2</c:v>
                </c:pt>
                <c:pt idx="481">
                  <c:v>2.0494936336832921E-2</c:v>
                </c:pt>
                <c:pt idx="482">
                  <c:v>2.0504133905506889E-2</c:v>
                </c:pt>
                <c:pt idx="483">
                  <c:v>2.0513293389010361E-2</c:v>
                </c:pt>
                <c:pt idx="484">
                  <c:v>2.0522415023408448E-2</c:v>
                </c:pt>
                <c:pt idx="485">
                  <c:v>2.0531499042819333E-2</c:v>
                </c:pt>
                <c:pt idx="486">
                  <c:v>2.0540545679434283E-2</c:v>
                </c:pt>
                <c:pt idx="487">
                  <c:v>2.0549555163537465E-2</c:v>
                </c:pt>
                <c:pt idx="488">
                  <c:v>2.0558527723525476E-2</c:v>
                </c:pt>
                <c:pt idx="489">
                  <c:v>2.0567463585926621E-2</c:v>
                </c:pt>
                <c:pt idx="490">
                  <c:v>2.0576362975420003E-2</c:v>
                </c:pt>
                <c:pt idx="491">
                  <c:v>2.058522611485435E-2</c:v>
                </c:pt>
                <c:pt idx="492">
                  <c:v>2.0594053225266609E-2</c:v>
                </c:pt>
                <c:pt idx="493">
                  <c:v>2.0602844525900318E-2</c:v>
                </c:pt>
                <c:pt idx="494">
                  <c:v>2.061160023422377E-2</c:v>
                </c:pt>
                <c:pt idx="495">
                  <c:v>2.0620320565947935E-2</c:v>
                </c:pt>
                <c:pt idx="496">
                  <c:v>2.0629005735044184E-2</c:v>
                </c:pt>
                <c:pt idx="497">
                  <c:v>2.0637655953761769E-2</c:v>
                </c:pt>
                <c:pt idx="498">
                  <c:v>2.064627143264515E-2</c:v>
                </c:pt>
                <c:pt idx="499">
                  <c:v>2.065485238055104E-2</c:v>
                </c:pt>
                <c:pt idx="500">
                  <c:v>2.0663399004665312E-2</c:v>
                </c:pt>
                <c:pt idx="501">
                  <c:v>2.0671911510519642E-2</c:v>
                </c:pt>
                <c:pt idx="502">
                  <c:v>2.0680390102008017E-2</c:v>
                </c:pt>
                <c:pt idx="503">
                  <c:v>2.0688834981403E-2</c:v>
                </c:pt>
                <c:pt idx="504">
                  <c:v>2.0697246349371815E-2</c:v>
                </c:pt>
                <c:pt idx="505">
                  <c:v>2.070562440499224E-2</c:v>
                </c:pt>
                <c:pt idx="506">
                  <c:v>2.0713969345768312E-2</c:v>
                </c:pt>
                <c:pt idx="507">
                  <c:v>2.072228136764586E-2</c:v>
                </c:pt>
                <c:pt idx="508">
                  <c:v>2.0730560665027827E-2</c:v>
                </c:pt>
                <c:pt idx="509">
                  <c:v>2.0738807430789433E-2</c:v>
                </c:pt>
                <c:pt idx="510">
                  <c:v>2.0747021856293145E-2</c:v>
                </c:pt>
                <c:pt idx="511">
                  <c:v>2.0755204131403505E-2</c:v>
                </c:pt>
                <c:pt idx="512">
                  <c:v>2.0763354444501711E-2</c:v>
                </c:pt>
                <c:pt idx="513">
                  <c:v>2.0771472982500122E-2</c:v>
                </c:pt>
                <c:pt idx="514">
                  <c:v>2.0779559930856513E-2</c:v>
                </c:pt>
                <c:pt idx="515">
                  <c:v>2.0787615473588216E-2</c:v>
                </c:pt>
                <c:pt idx="516">
                  <c:v>2.0795639793286084E-2</c:v>
                </c:pt>
                <c:pt idx="517">
                  <c:v>2.0803633071128244E-2</c:v>
                </c:pt>
                <c:pt idx="518">
                  <c:v>2.0811595486893802E-2</c:v>
                </c:pt>
                <c:pt idx="519">
                  <c:v>2.0819527218976248E-2</c:v>
                </c:pt>
                <c:pt idx="520">
                  <c:v>2.0827428444396848E-2</c:v>
                </c:pt>
                <c:pt idx="521">
                  <c:v>2.0835299338817743E-2</c:v>
                </c:pt>
                <c:pt idx="522">
                  <c:v>2.0843140076555036E-2</c:v>
                </c:pt>
                <c:pt idx="523">
                  <c:v>2.0853913528479241E-2</c:v>
                </c:pt>
                <c:pt idx="524">
                  <c:v>2.0864645860357939E-2</c:v>
                </c:pt>
                <c:pt idx="525">
                  <c:v>2.087533730716281E-2</c:v>
                </c:pt>
                <c:pt idx="526">
                  <c:v>2.0885988102078683E-2</c:v>
                </c:pt>
                <c:pt idx="527">
                  <c:v>2.0896598476520496E-2</c:v>
                </c:pt>
                <c:pt idx="528">
                  <c:v>2.0907168660150036E-2</c:v>
                </c:pt>
                <c:pt idx="529">
                  <c:v>2.09176988808925E-2</c:v>
                </c:pt>
                <c:pt idx="530">
                  <c:v>2.0928189364952922E-2</c:v>
                </c:pt>
                <c:pt idx="531">
                  <c:v>2.093864033683232E-2</c:v>
                </c:pt>
                <c:pt idx="532">
                  <c:v>2.0949052019343755E-2</c:v>
                </c:pt>
                <c:pt idx="533">
                  <c:v>2.0959424633628126E-2</c:v>
                </c:pt>
                <c:pt idx="534">
                  <c:v>2.0969758399169858E-2</c:v>
                </c:pt>
                <c:pt idx="535">
                  <c:v>2.0980053533812371E-2</c:v>
                </c:pt>
                <c:pt idx="536">
                  <c:v>2.0990310253773389E-2</c:v>
                </c:pt>
                <c:pt idx="537">
                  <c:v>2.1000528773660057E-2</c:v>
                </c:pt>
                <c:pt idx="538">
                  <c:v>2.1010709306483948E-2</c:v>
                </c:pt>
                <c:pt idx="539">
                  <c:v>2.1020852063675849E-2</c:v>
                </c:pt>
                <c:pt idx="540">
                  <c:v>2.1030957255100364E-2</c:v>
                </c:pt>
                <c:pt idx="541">
                  <c:v>2.1041025089070443E-2</c:v>
                </c:pt>
                <c:pt idx="542">
                  <c:v>2.1051055772361667E-2</c:v>
                </c:pt>
                <c:pt idx="543">
                  <c:v>2.1061049510226405E-2</c:v>
                </c:pt>
                <c:pt idx="544">
                  <c:v>2.1071006506407822E-2</c:v>
                </c:pt>
                <c:pt idx="545">
                  <c:v>2.1080926963153706E-2</c:v>
                </c:pt>
                <c:pt idx="546">
                  <c:v>2.109081108123019E-2</c:v>
                </c:pt>
                <c:pt idx="547">
                  <c:v>2.110065905993528E-2</c:v>
                </c:pt>
                <c:pt idx="548">
                  <c:v>2.1110471097112248E-2</c:v>
                </c:pt>
                <c:pt idx="549">
                  <c:v>2.1120247389162891E-2</c:v>
                </c:pt>
              </c:numCache>
            </c:numRef>
          </c:yVal>
          <c:smooth val="0"/>
          <c:extLst>
            <c:ext xmlns:c16="http://schemas.microsoft.com/office/drawing/2014/chart" uri="{C3380CC4-5D6E-409C-BE32-E72D297353CC}">
              <c16:uniqueId val="{00000000-118F-42E2-AE52-A05735E18420}"/>
            </c:ext>
          </c:extLst>
        </c:ser>
        <c:dLbls>
          <c:showLegendKey val="0"/>
          <c:showVal val="0"/>
          <c:showCatName val="0"/>
          <c:showSerName val="0"/>
          <c:showPercent val="0"/>
          <c:showBubbleSize val="0"/>
        </c:dLbls>
        <c:axId val="808157392"/>
        <c:axId val="808160016"/>
      </c:scatterChart>
      <c:valAx>
        <c:axId val="808157392"/>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60016"/>
        <c:crosses val="autoZero"/>
        <c:crossBetween val="midCat"/>
      </c:valAx>
      <c:valAx>
        <c:axId val="80816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57392"/>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Curves!$M$55</c:f>
              <c:strCache>
                <c:ptCount val="1"/>
                <c:pt idx="0">
                  <c:v>Hazard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Curves!$L$56:$L$605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Curves!$M$56:$M$605</c:f>
              <c:numCache>
                <c:formatCode>General</c:formatCode>
                <c:ptCount val="550"/>
                <c:pt idx="0">
                  <c:v>1.3492273375643704E-2</c:v>
                </c:pt>
                <c:pt idx="1">
                  <c:v>1.3492273375643704E-2</c:v>
                </c:pt>
                <c:pt idx="2">
                  <c:v>1.3492273375643704E-2</c:v>
                </c:pt>
                <c:pt idx="3">
                  <c:v>1.3492273375643704E-2</c:v>
                </c:pt>
                <c:pt idx="4">
                  <c:v>1.3492273375643704E-2</c:v>
                </c:pt>
                <c:pt idx="5">
                  <c:v>1.3492273375643704E-2</c:v>
                </c:pt>
                <c:pt idx="6">
                  <c:v>1.3492273375643704E-2</c:v>
                </c:pt>
                <c:pt idx="7">
                  <c:v>1.3492273375643704E-2</c:v>
                </c:pt>
                <c:pt idx="8">
                  <c:v>1.3492273375643704E-2</c:v>
                </c:pt>
                <c:pt idx="9">
                  <c:v>1.3492273375643704E-2</c:v>
                </c:pt>
                <c:pt idx="10">
                  <c:v>1.3492273375643704E-2</c:v>
                </c:pt>
                <c:pt idx="11">
                  <c:v>1.3492273375643704E-2</c:v>
                </c:pt>
                <c:pt idx="12">
                  <c:v>1.3492273375643704E-2</c:v>
                </c:pt>
                <c:pt idx="13">
                  <c:v>1.3492273375643704E-2</c:v>
                </c:pt>
                <c:pt idx="14">
                  <c:v>1.3492273375643704E-2</c:v>
                </c:pt>
                <c:pt idx="15">
                  <c:v>1.3492273375643704E-2</c:v>
                </c:pt>
                <c:pt idx="16">
                  <c:v>1.3492273375643704E-2</c:v>
                </c:pt>
                <c:pt idx="17">
                  <c:v>1.3492273375643704E-2</c:v>
                </c:pt>
                <c:pt idx="18">
                  <c:v>1.3492273375643704E-2</c:v>
                </c:pt>
                <c:pt idx="19">
                  <c:v>1.3492273375643704E-2</c:v>
                </c:pt>
                <c:pt idx="20">
                  <c:v>1.3492273375643704E-2</c:v>
                </c:pt>
                <c:pt idx="21">
                  <c:v>1.3492273375643704E-2</c:v>
                </c:pt>
                <c:pt idx="22">
                  <c:v>1.3492273375643704E-2</c:v>
                </c:pt>
                <c:pt idx="23">
                  <c:v>1.3492273375643704E-2</c:v>
                </c:pt>
                <c:pt idx="24">
                  <c:v>1.3492273375643704E-2</c:v>
                </c:pt>
                <c:pt idx="25">
                  <c:v>1.3492273375643704E-2</c:v>
                </c:pt>
                <c:pt idx="26">
                  <c:v>1.3492273375643704E-2</c:v>
                </c:pt>
                <c:pt idx="27">
                  <c:v>1.3492273375643704E-2</c:v>
                </c:pt>
                <c:pt idx="28">
                  <c:v>1.3492273375643704E-2</c:v>
                </c:pt>
                <c:pt idx="29">
                  <c:v>1.3492273375643704E-2</c:v>
                </c:pt>
                <c:pt idx="30">
                  <c:v>1.3492273375643704E-2</c:v>
                </c:pt>
                <c:pt idx="31">
                  <c:v>1.3492273375643704E-2</c:v>
                </c:pt>
                <c:pt idx="32">
                  <c:v>1.3492273375643704E-2</c:v>
                </c:pt>
                <c:pt idx="33">
                  <c:v>1.3492273375643704E-2</c:v>
                </c:pt>
                <c:pt idx="34">
                  <c:v>1.3492273375643704E-2</c:v>
                </c:pt>
                <c:pt idx="35">
                  <c:v>1.3492273375643704E-2</c:v>
                </c:pt>
                <c:pt idx="36">
                  <c:v>1.3492273375643704E-2</c:v>
                </c:pt>
                <c:pt idx="37">
                  <c:v>1.3492273375643704E-2</c:v>
                </c:pt>
                <c:pt idx="38">
                  <c:v>1.3492273375643704E-2</c:v>
                </c:pt>
                <c:pt idx="39">
                  <c:v>1.3492273375643704E-2</c:v>
                </c:pt>
                <c:pt idx="40">
                  <c:v>1.3492273375643704E-2</c:v>
                </c:pt>
                <c:pt idx="41">
                  <c:v>1.3492273375643704E-2</c:v>
                </c:pt>
                <c:pt idx="42">
                  <c:v>1.3492273375643704E-2</c:v>
                </c:pt>
                <c:pt idx="43">
                  <c:v>1.3492273375643704E-2</c:v>
                </c:pt>
                <c:pt idx="44">
                  <c:v>1.3492273375643704E-2</c:v>
                </c:pt>
                <c:pt idx="45">
                  <c:v>1.3492273375643704E-2</c:v>
                </c:pt>
                <c:pt idx="46">
                  <c:v>1.3492273375643704E-2</c:v>
                </c:pt>
                <c:pt idx="47">
                  <c:v>1.3492273375643704E-2</c:v>
                </c:pt>
                <c:pt idx="48">
                  <c:v>1.3492273375643704E-2</c:v>
                </c:pt>
                <c:pt idx="49">
                  <c:v>1.3492273375643704E-2</c:v>
                </c:pt>
                <c:pt idx="50">
                  <c:v>1.3492273375643704E-2</c:v>
                </c:pt>
                <c:pt idx="51">
                  <c:v>1.3492273375643704E-2</c:v>
                </c:pt>
                <c:pt idx="52">
                  <c:v>1.3492273375643704E-2</c:v>
                </c:pt>
                <c:pt idx="53">
                  <c:v>1.3492273375643704E-2</c:v>
                </c:pt>
                <c:pt idx="54">
                  <c:v>1.3492273375643704E-2</c:v>
                </c:pt>
                <c:pt idx="55">
                  <c:v>1.3492273375643704E-2</c:v>
                </c:pt>
                <c:pt idx="56">
                  <c:v>1.3492273375643704E-2</c:v>
                </c:pt>
                <c:pt idx="57">
                  <c:v>1.3492273375643704E-2</c:v>
                </c:pt>
                <c:pt idx="58">
                  <c:v>1.3492273375643704E-2</c:v>
                </c:pt>
                <c:pt idx="59">
                  <c:v>1.3562806528096633E-2</c:v>
                </c:pt>
                <c:pt idx="60">
                  <c:v>1.3683006775401831E-2</c:v>
                </c:pt>
                <c:pt idx="61">
                  <c:v>1.3799266030992106E-2</c:v>
                </c:pt>
                <c:pt idx="62">
                  <c:v>1.3911774988014951E-2</c:v>
                </c:pt>
                <c:pt idx="63">
                  <c:v>1.4020712232116437E-2</c:v>
                </c:pt>
                <c:pt idx="64">
                  <c:v>1.412624518733975E-2</c:v>
                </c:pt>
                <c:pt idx="65">
                  <c:v>1.422853097471004E-2</c:v>
                </c:pt>
                <c:pt idx="66">
                  <c:v>1.4327717192766078E-2</c:v>
                </c:pt>
                <c:pt idx="67">
                  <c:v>1.4423942628193577E-2</c:v>
                </c:pt>
                <c:pt idx="68">
                  <c:v>1.4517337903755562E-2</c:v>
                </c:pt>
                <c:pt idx="69">
                  <c:v>1.4608026069880967E-2</c:v>
                </c:pt>
                <c:pt idx="70">
                  <c:v>1.4696123145545647E-2</c:v>
                </c:pt>
                <c:pt idx="71">
                  <c:v>1.4781738613445125E-2</c:v>
                </c:pt>
                <c:pt idx="72">
                  <c:v>1.4864975873902951E-2</c:v>
                </c:pt>
                <c:pt idx="73">
                  <c:v>1.494593266147152E-2</c:v>
                </c:pt>
                <c:pt idx="74">
                  <c:v>1.5024701427754453E-2</c:v>
                </c:pt>
                <c:pt idx="75">
                  <c:v>1.5101369693603173E-2</c:v>
                </c:pt>
                <c:pt idx="76">
                  <c:v>1.5176020373508506E-2</c:v>
                </c:pt>
                <c:pt idx="77">
                  <c:v>1.5248732074715001E-2</c:v>
                </c:pt>
                <c:pt idx="78">
                  <c:v>1.5319579373326458E-2</c:v>
                </c:pt>
                <c:pt idx="79">
                  <c:v>1.5388633069441422E-2</c:v>
                </c:pt>
                <c:pt idx="80">
                  <c:v>1.545596042315351E-2</c:v>
                </c:pt>
                <c:pt idx="81">
                  <c:v>1.5521625373070239E-2</c:v>
                </c:pt>
                <c:pt idx="82">
                  <c:v>1.5585688738842654E-2</c:v>
                </c:pt>
                <c:pt idx="83">
                  <c:v>1.5648208409054294E-2</c:v>
                </c:pt>
                <c:pt idx="84">
                  <c:v>1.5709239515689463E-2</c:v>
                </c:pt>
                <c:pt idx="85">
                  <c:v>1.5768834596286158E-2</c:v>
                </c:pt>
                <c:pt idx="86">
                  <c:v>1.5827043744775952E-2</c:v>
                </c:pt>
                <c:pt idx="87">
                  <c:v>1.5883914751921156E-2</c:v>
                </c:pt>
                <c:pt idx="88">
                  <c:v>1.5939493236176695E-2</c:v>
                </c:pt>
                <c:pt idx="89">
                  <c:v>1.5993822765729859E-2</c:v>
                </c:pt>
                <c:pt idx="90">
                  <c:v>1.6046944972404067E-2</c:v>
                </c:pt>
                <c:pt idx="91">
                  <c:v>1.609889965805247E-2</c:v>
                </c:pt>
                <c:pt idx="92">
                  <c:v>1.6149724894012861E-2</c:v>
                </c:pt>
                <c:pt idx="93">
                  <c:v>1.6199457114146148E-2</c:v>
                </c:pt>
                <c:pt idx="94">
                  <c:v>1.6248131201936172E-2</c:v>
                </c:pt>
                <c:pt idx="95">
                  <c:v>1.6295780572088515E-2</c:v>
                </c:pt>
                <c:pt idx="96">
                  <c:v>1.6342437247029346E-2</c:v>
                </c:pt>
                <c:pt idx="97">
                  <c:v>1.6388131928672431E-2</c:v>
                </c:pt>
                <c:pt idx="98">
                  <c:v>1.6432894065792188E-2</c:v>
                </c:pt>
                <c:pt idx="99">
                  <c:v>1.6476751917313563E-2</c:v>
                </c:pt>
                <c:pt idx="100">
                  <c:v>1.6519732611804516E-2</c:v>
                </c:pt>
                <c:pt idx="101">
                  <c:v>1.6561862203434256E-2</c:v>
                </c:pt>
                <c:pt idx="102">
                  <c:v>1.6603165724639889E-2</c:v>
                </c:pt>
                <c:pt idx="103">
                  <c:v>1.664366723572502E-2</c:v>
                </c:pt>
                <c:pt idx="104">
                  <c:v>1.6683389871596978E-2</c:v>
                </c:pt>
                <c:pt idx="105">
                  <c:v>1.6722355885833276E-2</c:v>
                </c:pt>
                <c:pt idx="106">
                  <c:v>1.67605866922538E-2</c:v>
                </c:pt>
                <c:pt idx="107">
                  <c:v>1.6798102904161789E-2</c:v>
                </c:pt>
                <c:pt idx="108">
                  <c:v>1.6834924371404814E-2</c:v>
                </c:pt>
                <c:pt idx="109">
                  <c:v>1.6871070215395675E-2</c:v>
                </c:pt>
                <c:pt idx="110">
                  <c:v>1.6906558862223062E-2</c:v>
                </c:pt>
                <c:pt idx="111">
                  <c:v>1.6944041132141548E-2</c:v>
                </c:pt>
                <c:pt idx="112">
                  <c:v>1.6984333474106338E-2</c:v>
                </c:pt>
                <c:pt idx="113">
                  <c:v>1.7023912677275287E-2</c:v>
                </c:pt>
                <c:pt idx="114">
                  <c:v>1.7062797508458814E-2</c:v>
                </c:pt>
                <c:pt idx="115">
                  <c:v>1.7101006081708718E-2</c:v>
                </c:pt>
                <c:pt idx="116">
                  <c:v>1.7138555886454312E-2</c:v>
                </c:pt>
                <c:pt idx="117">
                  <c:v>1.7175463814195709E-2</c:v>
                </c:pt>
                <c:pt idx="118">
                  <c:v>1.7211746183839794E-2</c:v>
                </c:pt>
                <c:pt idx="119">
                  <c:v>1.7247418765758769E-2</c:v>
                </c:pt>
                <c:pt idx="120">
                  <c:v>1.7282496804645754E-2</c:v>
                </c:pt>
                <c:pt idx="121">
                  <c:v>1.7316995041237095E-2</c:v>
                </c:pt>
                <c:pt idx="122">
                  <c:v>1.735092773296628E-2</c:v>
                </c:pt>
                <c:pt idx="123">
                  <c:v>1.7384308673610436E-2</c:v>
                </c:pt>
                <c:pt idx="124">
                  <c:v>1.7417151211986139E-2</c:v>
                </c:pt>
                <c:pt idx="125">
                  <c:v>1.7449468269747831E-2</c:v>
                </c:pt>
                <c:pt idx="126">
                  <c:v>1.7481272358338702E-2</c:v>
                </c:pt>
                <c:pt idx="127">
                  <c:v>1.7512575595140741E-2</c:v>
                </c:pt>
                <c:pt idx="128">
                  <c:v>1.754338971886775E-2</c:v>
                </c:pt>
                <c:pt idx="129">
                  <c:v>1.7573726104242397E-2</c:v>
                </c:pt>
                <c:pt idx="130">
                  <c:v>1.7603595775995899E-2</c:v>
                </c:pt>
                <c:pt idx="131">
                  <c:v>1.7633009422226443E-2</c:v>
                </c:pt>
                <c:pt idx="132">
                  <c:v>1.7661977407150468E-2</c:v>
                </c:pt>
                <c:pt idx="133">
                  <c:v>1.7690509783278647E-2</c:v>
                </c:pt>
                <c:pt idx="134">
                  <c:v>1.7718616303046698E-2</c:v>
                </c:pt>
                <c:pt idx="135">
                  <c:v>1.7746306429929293E-2</c:v>
                </c:pt>
                <c:pt idx="136">
                  <c:v>1.7773589349063621E-2</c:v>
                </c:pt>
                <c:pt idx="137">
                  <c:v>1.7800473977407666E-2</c:v>
                </c:pt>
                <c:pt idx="138">
                  <c:v>1.7826968973456866E-2</c:v>
                </c:pt>
                <c:pt idx="139">
                  <c:v>1.7853082746541335E-2</c:v>
                </c:pt>
                <c:pt idx="140">
                  <c:v>1.7878823465724593E-2</c:v>
                </c:pt>
                <c:pt idx="141">
                  <c:v>1.790419906832369E-2</c:v>
                </c:pt>
                <c:pt idx="142">
                  <c:v>1.7929217268069286E-2</c:v>
                </c:pt>
                <c:pt idx="143">
                  <c:v>1.7953885562923325E-2</c:v>
                </c:pt>
                <c:pt idx="144">
                  <c:v>1.7978211242571065E-2</c:v>
                </c:pt>
                <c:pt idx="145">
                  <c:v>1.8002201395602973E-2</c:v>
                </c:pt>
                <c:pt idx="146">
                  <c:v>1.8025862916401569E-2</c:v>
                </c:pt>
                <c:pt idx="147">
                  <c:v>1.8049202511747117E-2</c:v>
                </c:pt>
                <c:pt idx="148">
                  <c:v>1.8072226707155567E-2</c:v>
                </c:pt>
                <c:pt idx="149">
                  <c:v>1.8094941852961222E-2</c:v>
                </c:pt>
                <c:pt idx="150">
                  <c:v>1.8117354130156128E-2</c:v>
                </c:pt>
                <c:pt idx="151">
                  <c:v>1.8139469555997462E-2</c:v>
                </c:pt>
                <c:pt idx="152">
                  <c:v>1.8161293989393514E-2</c:v>
                </c:pt>
                <c:pt idx="153">
                  <c:v>1.8182833136078509E-2</c:v>
                </c:pt>
                <c:pt idx="154">
                  <c:v>1.8204092553585779E-2</c:v>
                </c:pt>
                <c:pt idx="155">
                  <c:v>1.8225077656028432E-2</c:v>
                </c:pt>
                <c:pt idx="156">
                  <c:v>1.8245793718696186E-2</c:v>
                </c:pt>
                <c:pt idx="157">
                  <c:v>1.826624588247645E-2</c:v>
                </c:pt>
                <c:pt idx="158">
                  <c:v>1.8286439158107595E-2</c:v>
                </c:pt>
                <c:pt idx="159">
                  <c:v>1.8306378430271684E-2</c:v>
                </c:pt>
                <c:pt idx="160">
                  <c:v>1.8326068461533722E-2</c:v>
                </c:pt>
                <c:pt idx="161">
                  <c:v>1.8345513896134116E-2</c:v>
                </c:pt>
                <c:pt idx="162">
                  <c:v>1.836471926364068E-2</c:v>
                </c:pt>
                <c:pt idx="163">
                  <c:v>1.8383688982466187E-2</c:v>
                </c:pt>
                <c:pt idx="164">
                  <c:v>1.8402427363257229E-2</c:v>
                </c:pt>
                <c:pt idx="165">
                  <c:v>1.84209386121599E-2</c:v>
                </c:pt>
                <c:pt idx="166">
                  <c:v>1.8439226833967357E-2</c:v>
                </c:pt>
                <c:pt idx="167">
                  <c:v>1.8457296035154364E-2</c:v>
                </c:pt>
                <c:pt idx="168">
                  <c:v>1.8475150126803432E-2</c:v>
                </c:pt>
                <c:pt idx="169">
                  <c:v>1.8492792927427067E-2</c:v>
                </c:pt>
                <c:pt idx="170">
                  <c:v>1.851022816569042E-2</c:v>
                </c:pt>
                <c:pt idx="171">
                  <c:v>1.8527459483038414E-2</c:v>
                </c:pt>
                <c:pt idx="172">
                  <c:v>1.8544490436231204E-2</c:v>
                </c:pt>
                <c:pt idx="173">
                  <c:v>1.8561324499791698E-2</c:v>
                </c:pt>
                <c:pt idx="174">
                  <c:v>1.8577965068368747E-2</c:v>
                </c:pt>
                <c:pt idx="175">
                  <c:v>1.8594415459019197E-2</c:v>
                </c:pt>
                <c:pt idx="176">
                  <c:v>1.8610678913412258E-2</c:v>
                </c:pt>
                <c:pt idx="177">
                  <c:v>1.8626758599959069E-2</c:v>
                </c:pt>
                <c:pt idx="178">
                  <c:v>1.8642657615870521E-2</c:v>
                </c:pt>
                <c:pt idx="179">
                  <c:v>1.8658378989146091E-2</c:v>
                </c:pt>
                <c:pt idx="180">
                  <c:v>1.8673925680496375E-2</c:v>
                </c:pt>
                <c:pt idx="181">
                  <c:v>1.8689300585201907E-2</c:v>
                </c:pt>
                <c:pt idx="182">
                  <c:v>1.8704506534910677E-2</c:v>
                </c:pt>
                <c:pt idx="183">
                  <c:v>1.8719546299376721E-2</c:v>
                </c:pt>
                <c:pt idx="184">
                  <c:v>1.8734422588142053E-2</c:v>
                </c:pt>
                <c:pt idx="185">
                  <c:v>1.8749138052163977E-2</c:v>
                </c:pt>
                <c:pt idx="186">
                  <c:v>1.8763695285389966E-2</c:v>
                </c:pt>
                <c:pt idx="187">
                  <c:v>1.8778096826281985E-2</c:v>
                </c:pt>
                <c:pt idx="188">
                  <c:v>1.8792345159292175E-2</c:v>
                </c:pt>
                <c:pt idx="189">
                  <c:v>1.8806442716291675E-2</c:v>
                </c:pt>
                <c:pt idx="190">
                  <c:v>1.8820391877954333E-2</c:v>
                </c:pt>
                <c:pt idx="191">
                  <c:v>1.8834194975096974E-2</c:v>
                </c:pt>
                <c:pt idx="192">
                  <c:v>1.8847854289977702E-2</c:v>
                </c:pt>
                <c:pt idx="193">
                  <c:v>1.8861372057553973E-2</c:v>
                </c:pt>
                <c:pt idx="194">
                  <c:v>1.8874750466701621E-2</c:v>
                </c:pt>
                <c:pt idx="195">
                  <c:v>1.8887991661396472E-2</c:v>
                </c:pt>
                <c:pt idx="196">
                  <c:v>1.8901097741859739E-2</c:v>
                </c:pt>
                <c:pt idx="197">
                  <c:v>1.8914070765668565E-2</c:v>
                </c:pt>
                <c:pt idx="198">
                  <c:v>1.8926912748832854E-2</c:v>
                </c:pt>
                <c:pt idx="199">
                  <c:v>1.8939625666839707E-2</c:v>
                </c:pt>
                <c:pt idx="200">
                  <c:v>1.8952211455666501E-2</c:v>
                </c:pt>
                <c:pt idx="201">
                  <c:v>1.8964672012763667E-2</c:v>
                </c:pt>
                <c:pt idx="202">
                  <c:v>1.8977009198008394E-2</c:v>
                </c:pt>
                <c:pt idx="203">
                  <c:v>1.8989224834630013E-2</c:v>
                </c:pt>
                <c:pt idx="204">
                  <c:v>1.9001320710108283E-2</c:v>
                </c:pt>
                <c:pt idx="205">
                  <c:v>1.9013298577045305E-2</c:v>
                </c:pt>
                <c:pt idx="206">
                  <c:v>1.9025160154012066E-2</c:v>
                </c:pt>
                <c:pt idx="207">
                  <c:v>1.9036907126370448E-2</c:v>
                </c:pt>
                <c:pt idx="208">
                  <c:v>1.9048541147071541E-2</c:v>
                </c:pt>
                <c:pt idx="209">
                  <c:v>1.9060063837430998E-2</c:v>
                </c:pt>
                <c:pt idx="210">
                  <c:v>1.9071476787882267E-2</c:v>
                </c:pt>
                <c:pt idx="211">
                  <c:v>1.9082781558708409E-2</c:v>
                </c:pt>
                <c:pt idx="212">
                  <c:v>1.9093979680753166E-2</c:v>
                </c:pt>
                <c:pt idx="213">
                  <c:v>1.9105072656112061E-2</c:v>
                </c:pt>
                <c:pt idx="214">
                  <c:v>1.9116061958804054E-2</c:v>
                </c:pt>
                <c:pt idx="215">
                  <c:v>1.9126949035424484E-2</c:v>
                </c:pt>
                <c:pt idx="216">
                  <c:v>1.9137735305779915E-2</c:v>
                </c:pt>
                <c:pt idx="217">
                  <c:v>1.9148422163505339E-2</c:v>
                </c:pt>
                <c:pt idx="218">
                  <c:v>1.9159010976664483E-2</c:v>
                </c:pt>
                <c:pt idx="219">
                  <c:v>1.9169503088333581E-2</c:v>
                </c:pt>
                <c:pt idx="220">
                  <c:v>1.9179899817169326E-2</c:v>
                </c:pt>
                <c:pt idx="221">
                  <c:v>1.9190202457961315E-2</c:v>
                </c:pt>
                <c:pt idx="222">
                  <c:v>1.9200412282169579E-2</c:v>
                </c:pt>
                <c:pt idx="223">
                  <c:v>1.9210530538447738E-2</c:v>
                </c:pt>
                <c:pt idx="224">
                  <c:v>1.9220558453151976E-2</c:v>
                </c:pt>
                <c:pt idx="225">
                  <c:v>1.9230497230836623E-2</c:v>
                </c:pt>
                <c:pt idx="226">
                  <c:v>1.9240348054736449E-2</c:v>
                </c:pt>
                <c:pt idx="227">
                  <c:v>1.925011208723628E-2</c:v>
                </c:pt>
                <c:pt idx="228">
                  <c:v>1.9259790470328216E-2</c:v>
                </c:pt>
                <c:pt idx="229">
                  <c:v>1.9269384326056901E-2</c:v>
                </c:pt>
                <c:pt idx="230">
                  <c:v>1.9278894756953168E-2</c:v>
                </c:pt>
                <c:pt idx="231">
                  <c:v>1.9288322846456388E-2</c:v>
                </c:pt>
                <c:pt idx="232">
                  <c:v>1.9297669659325969E-2</c:v>
                </c:pt>
                <c:pt idx="233">
                  <c:v>1.930693624204215E-2</c:v>
                </c:pt>
                <c:pt idx="234">
                  <c:v>1.9316123623196662E-2</c:v>
                </c:pt>
                <c:pt idx="235">
                  <c:v>1.9325232813873262E-2</c:v>
                </c:pt>
                <c:pt idx="236">
                  <c:v>1.9334264808018704E-2</c:v>
                </c:pt>
                <c:pt idx="237">
                  <c:v>1.9343220582804268E-2</c:v>
                </c:pt>
                <c:pt idx="238">
                  <c:v>1.9352101098978194E-2</c:v>
                </c:pt>
                <c:pt idx="239">
                  <c:v>1.9360907301209238E-2</c:v>
                </c:pt>
                <c:pt idx="240">
                  <c:v>1.9369640118421686E-2</c:v>
                </c:pt>
                <c:pt idx="241">
                  <c:v>1.9378300464121999E-2</c:v>
                </c:pt>
                <c:pt idx="242">
                  <c:v>1.9386889236717355E-2</c:v>
                </c:pt>
                <c:pt idx="243">
                  <c:v>1.9395407319826325E-2</c:v>
                </c:pt>
                <c:pt idx="244">
                  <c:v>1.9403855582581946E-2</c:v>
                </c:pt>
                <c:pt idx="245">
                  <c:v>1.9412234879927312E-2</c:v>
                </c:pt>
                <c:pt idx="246">
                  <c:v>1.9420546052904025E-2</c:v>
                </c:pt>
                <c:pt idx="247">
                  <c:v>1.942878992893355E-2</c:v>
                </c:pt>
                <c:pt idx="248">
                  <c:v>1.9436967322091877E-2</c:v>
                </c:pt>
                <c:pt idx="249">
                  <c:v>1.9445079033377444E-2</c:v>
                </c:pt>
                <c:pt idx="250">
                  <c:v>1.9453125850972721E-2</c:v>
                </c:pt>
                <c:pt idx="251">
                  <c:v>1.9461108550499512E-2</c:v>
                </c:pt>
                <c:pt idx="252">
                  <c:v>1.9469027895268158E-2</c:v>
                </c:pt>
                <c:pt idx="253">
                  <c:v>1.9476884636520843E-2</c:v>
                </c:pt>
                <c:pt idx="254">
                  <c:v>1.9484679513669174E-2</c:v>
                </c:pt>
                <c:pt idx="255">
                  <c:v>1.949241325452615E-2</c:v>
                </c:pt>
                <c:pt idx="256">
                  <c:v>1.950008657553268E-2</c:v>
                </c:pt>
                <c:pt idx="257">
                  <c:v>1.9507700181978848E-2</c:v>
                </c:pt>
                <c:pt idx="258">
                  <c:v>1.9515254768220008E-2</c:v>
                </c:pt>
                <c:pt idx="259">
                  <c:v>1.9522751017887873E-2</c:v>
                </c:pt>
                <c:pt idx="260">
                  <c:v>1.9530189604096755E-2</c:v>
                </c:pt>
                <c:pt idx="261">
                  <c:v>1.9537571189645036E-2</c:v>
                </c:pt>
                <c:pt idx="262">
                  <c:v>1.9544896427212036E-2</c:v>
                </c:pt>
                <c:pt idx="263">
                  <c:v>1.9552165959550376E-2</c:v>
                </c:pt>
                <c:pt idx="264">
                  <c:v>1.9559380419674043E-2</c:v>
                </c:pt>
                <c:pt idx="265">
                  <c:v>1.9566540431042057E-2</c:v>
                </c:pt>
                <c:pt idx="266">
                  <c:v>1.9573646607738131E-2</c:v>
                </c:pt>
                <c:pt idx="267">
                  <c:v>1.9580699554646214E-2</c:v>
                </c:pt>
                <c:pt idx="268">
                  <c:v>1.9592894972639399E-2</c:v>
                </c:pt>
                <c:pt idx="269">
                  <c:v>1.9605862350439696E-2</c:v>
                </c:pt>
                <c:pt idx="270">
                  <c:v>1.9618733673589631E-2</c:v>
                </c:pt>
                <c:pt idx="271">
                  <c:v>1.9631510005424801E-2</c:v>
                </c:pt>
                <c:pt idx="272">
                  <c:v>1.9644192393643536E-2</c:v>
                </c:pt>
                <c:pt idx="273">
                  <c:v>1.9656781870593269E-2</c:v>
                </c:pt>
                <c:pt idx="274">
                  <c:v>1.9669279453550671E-2</c:v>
                </c:pt>
                <c:pt idx="275">
                  <c:v>1.9681686144995651E-2</c:v>
                </c:pt>
                <c:pt idx="276">
                  <c:v>1.9694002932879439E-2</c:v>
                </c:pt>
                <c:pt idx="277">
                  <c:v>1.9706230790886809E-2</c:v>
                </c:pt>
                <c:pt idx="278">
                  <c:v>1.9718370678692691E-2</c:v>
                </c:pt>
                <c:pt idx="279">
                  <c:v>1.9730423542213216E-2</c:v>
                </c:pt>
                <c:pt idx="280">
                  <c:v>1.9742390313851464E-2</c:v>
                </c:pt>
                <c:pt idx="281">
                  <c:v>1.975427191273783E-2</c:v>
                </c:pt>
                <c:pt idx="282">
                  <c:v>1.9766069244965431E-2</c:v>
                </c:pt>
                <c:pt idx="283">
                  <c:v>1.9777783203820398E-2</c:v>
                </c:pt>
                <c:pt idx="284">
                  <c:v>1.9789414670007367E-2</c:v>
                </c:pt>
                <c:pt idx="285">
                  <c:v>1.9800964511870224E-2</c:v>
                </c:pt>
                <c:pt idx="286">
                  <c:v>1.9812433585608163E-2</c:v>
                </c:pt>
                <c:pt idx="287">
                  <c:v>1.9823822735487304E-2</c:v>
                </c:pt>
                <c:pt idx="288">
                  <c:v>1.9835132794047836E-2</c:v>
                </c:pt>
                <c:pt idx="289">
                  <c:v>1.9846364582306916E-2</c:v>
                </c:pt>
                <c:pt idx="290">
                  <c:v>1.9857518909957305E-2</c:v>
                </c:pt>
                <c:pt idx="291">
                  <c:v>1.9868596575561993E-2</c:v>
                </c:pt>
                <c:pt idx="292">
                  <c:v>1.987959836674473E-2</c:v>
                </c:pt>
                <c:pt idx="293">
                  <c:v>1.9890525060376731E-2</c:v>
                </c:pt>
                <c:pt idx="294">
                  <c:v>1.9901377422759534E-2</c:v>
                </c:pt>
                <c:pt idx="295">
                  <c:v>1.9912156209804147E-2</c:v>
                </c:pt>
                <c:pt idx="296">
                  <c:v>1.9922862167206571E-2</c:v>
                </c:pt>
                <c:pt idx="297">
                  <c:v>1.9933496030619752E-2</c:v>
                </c:pt>
                <c:pt idx="298">
                  <c:v>1.9944058525822102E-2</c:v>
                </c:pt>
                <c:pt idx="299">
                  <c:v>1.9954550368882634E-2</c:v>
                </c:pt>
                <c:pt idx="300">
                  <c:v>1.9964972266322763E-2</c:v>
                </c:pt>
                <c:pt idx="301">
                  <c:v>1.9975324915274918E-2</c:v>
                </c:pt>
                <c:pt idx="302">
                  <c:v>1.9985609003637987E-2</c:v>
                </c:pt>
                <c:pt idx="303">
                  <c:v>1.9995825210229676E-2</c:v>
                </c:pt>
                <c:pt idx="304">
                  <c:v>2.0005974204935897E-2</c:v>
                </c:pt>
                <c:pt idx="305">
                  <c:v>2.0016056648857163E-2</c:v>
                </c:pt>
                <c:pt idx="306">
                  <c:v>2.0026073194452144E-2</c:v>
                </c:pt>
                <c:pt idx="307">
                  <c:v>2.0036024485678421E-2</c:v>
                </c:pt>
                <c:pt idx="308">
                  <c:v>2.0045911158130508E-2</c:v>
                </c:pt>
                <c:pt idx="309">
                  <c:v>2.0055733839175138E-2</c:v>
                </c:pt>
                <c:pt idx="310">
                  <c:v>2.0065493148083997E-2</c:v>
                </c:pt>
                <c:pt idx="311">
                  <c:v>2.0075189696163859E-2</c:v>
                </c:pt>
                <c:pt idx="312">
                  <c:v>2.0084824086884234E-2</c:v>
                </c:pt>
                <c:pt idx="313">
                  <c:v>2.0094396916002562E-2</c:v>
                </c:pt>
                <c:pt idx="314">
                  <c:v>2.0103908771687017E-2</c:v>
                </c:pt>
                <c:pt idx="315">
                  <c:v>2.0113360234636966E-2</c:v>
                </c:pt>
                <c:pt idx="316">
                  <c:v>2.0122751878201155E-2</c:v>
                </c:pt>
                <c:pt idx="317">
                  <c:v>2.0132084268493645E-2</c:v>
                </c:pt>
                <c:pt idx="318">
                  <c:v>2.014135796450757E-2</c:v>
                </c:pt>
                <c:pt idx="319">
                  <c:v>2.0150573518226734E-2</c:v>
                </c:pt>
                <c:pt idx="320">
                  <c:v>2.0159731474735154E-2</c:v>
                </c:pt>
                <c:pt idx="321">
                  <c:v>2.0168832372324516E-2</c:v>
                </c:pt>
                <c:pt idx="322">
                  <c:v>2.0177876742599663E-2</c:v>
                </c:pt>
                <c:pt idx="323">
                  <c:v>2.018686511058208E-2</c:v>
                </c:pt>
                <c:pt idx="324">
                  <c:v>2.0195797994811523E-2</c:v>
                </c:pt>
                <c:pt idx="325">
                  <c:v>2.0204675907445704E-2</c:v>
                </c:pt>
                <c:pt idx="326">
                  <c:v>2.0213499354358202E-2</c:v>
                </c:pt>
                <c:pt idx="327">
                  <c:v>2.0222268835234543E-2</c:v>
                </c:pt>
                <c:pt idx="328">
                  <c:v>2.0230984843666516E-2</c:v>
                </c:pt>
                <c:pt idx="329">
                  <c:v>2.0239647867244796E-2</c:v>
                </c:pt>
                <c:pt idx="330">
                  <c:v>2.0248258387649872E-2</c:v>
                </c:pt>
                <c:pt idx="331">
                  <c:v>2.0256816880741327E-2</c:v>
                </c:pt>
                <c:pt idx="332">
                  <c:v>2.0265323816645486E-2</c:v>
                </c:pt>
                <c:pt idx="333">
                  <c:v>2.027377965984151E-2</c:v>
                </c:pt>
                <c:pt idx="334">
                  <c:v>2.0282184869245937E-2</c:v>
                </c:pt>
                <c:pt idx="335">
                  <c:v>2.0290539898295712E-2</c:v>
                </c:pt>
                <c:pt idx="336">
                  <c:v>2.0298845195029717E-2</c:v>
                </c:pt>
                <c:pt idx="337">
                  <c:v>2.0307101202168859E-2</c:v>
                </c:pt>
                <c:pt idx="338">
                  <c:v>2.0315308357194754E-2</c:v>
                </c:pt>
                <c:pt idx="339">
                  <c:v>2.0323467092426984E-2</c:v>
                </c:pt>
                <c:pt idx="340">
                  <c:v>2.0331577835099025E-2</c:v>
                </c:pt>
                <c:pt idx="341">
                  <c:v>2.0339641007432813E-2</c:v>
                </c:pt>
                <c:pt idx="342">
                  <c:v>2.034765702671202E-2</c:v>
                </c:pt>
                <c:pt idx="343">
                  <c:v>2.0355626305354028E-2</c:v>
                </c:pt>
                <c:pt idx="344">
                  <c:v>2.0363549250980675E-2</c:v>
                </c:pt>
                <c:pt idx="345">
                  <c:v>2.037142626648775E-2</c:v>
                </c:pt>
                <c:pt idx="346">
                  <c:v>2.0379257750113282E-2</c:v>
                </c:pt>
                <c:pt idx="347">
                  <c:v>2.038704409550466E-2</c:v>
                </c:pt>
                <c:pt idx="348">
                  <c:v>2.0394785691784587E-2</c:v>
                </c:pt>
                <c:pt idx="349">
                  <c:v>2.0402482923615923E-2</c:v>
                </c:pt>
                <c:pt idx="350">
                  <c:v>2.0410136171265365E-2</c:v>
                </c:pt>
                <c:pt idx="351">
                  <c:v>2.0417745810666094E-2</c:v>
                </c:pt>
                <c:pt idx="352">
                  <c:v>2.0425312213479322E-2</c:v>
                </c:pt>
                <c:pt idx="353">
                  <c:v>2.0432835747154793E-2</c:v>
                </c:pt>
                <c:pt idx="354">
                  <c:v>2.0440316774990291E-2</c:v>
                </c:pt>
                <c:pt idx="355">
                  <c:v>2.0447755656190097E-2</c:v>
                </c:pt>
                <c:pt idx="356">
                  <c:v>2.0455152745922488E-2</c:v>
                </c:pt>
                <c:pt idx="357">
                  <c:v>2.0462508395376264E-2</c:v>
                </c:pt>
                <c:pt idx="358">
                  <c:v>2.0469822951816333E-2</c:v>
                </c:pt>
                <c:pt idx="359">
                  <c:v>2.0477096758638347E-2</c:v>
                </c:pt>
                <c:pt idx="360">
                  <c:v>2.0484330155422469E-2</c:v>
                </c:pt>
                <c:pt idx="361">
                  <c:v>2.0491523477986176E-2</c:v>
                </c:pt>
                <c:pt idx="362">
                  <c:v>2.0498677058436273E-2</c:v>
                </c:pt>
                <c:pt idx="363">
                  <c:v>2.0505791225219977E-2</c:v>
                </c:pt>
                <c:pt idx="364">
                  <c:v>2.0512866303175198E-2</c:v>
                </c:pt>
                <c:pt idx="365">
                  <c:v>2.0519902613579982E-2</c:v>
                </c:pt>
                <c:pt idx="366">
                  <c:v>2.0526900474201134E-2</c:v>
                </c:pt>
                <c:pt idx="367">
                  <c:v>2.0533860199342058E-2</c:v>
                </c:pt>
                <c:pt idx="368">
                  <c:v>2.054078209988983E-2</c:v>
                </c:pt>
                <c:pt idx="369">
                  <c:v>2.0547666483361458E-2</c:v>
                </c:pt>
                <c:pt idx="370">
                  <c:v>2.0554513653949454E-2</c:v>
                </c:pt>
                <c:pt idx="371">
                  <c:v>2.0561323912566629E-2</c:v>
                </c:pt>
                <c:pt idx="372">
                  <c:v>2.0568097556890159E-2</c:v>
                </c:pt>
                <c:pt idx="373">
                  <c:v>2.0574834881404991E-2</c:v>
                </c:pt>
                <c:pt idx="374">
                  <c:v>2.0581536177446479E-2</c:v>
                </c:pt>
                <c:pt idx="375">
                  <c:v>2.0588201733242412E-2</c:v>
                </c:pt>
                <c:pt idx="376">
                  <c:v>2.059483183395432E-2</c:v>
                </c:pt>
                <c:pt idx="377">
                  <c:v>2.0601426761718156E-2</c:v>
                </c:pt>
                <c:pt idx="378">
                  <c:v>2.0607986795684305E-2</c:v>
                </c:pt>
                <c:pt idx="379">
                  <c:v>2.0614512212056957E-2</c:v>
                </c:pt>
                <c:pt idx="380">
                  <c:v>2.0621003284132921E-2</c:v>
                </c:pt>
                <c:pt idx="381">
                  <c:v>2.0627460282339711E-2</c:v>
                </c:pt>
                <c:pt idx="382">
                  <c:v>2.0633883474273168E-2</c:v>
                </c:pt>
                <c:pt idx="383">
                  <c:v>2.064027312473439E-2</c:v>
                </c:pt>
                <c:pt idx="384">
                  <c:v>2.0646629495766126E-2</c:v>
                </c:pt>
                <c:pt idx="385">
                  <c:v>2.0652952846688603E-2</c:v>
                </c:pt>
                <c:pt idx="386">
                  <c:v>2.0659243434134802E-2</c:v>
                </c:pt>
                <c:pt idx="387">
                  <c:v>2.0665501512085155E-2</c:v>
                </c:pt>
                <c:pt idx="388">
                  <c:v>2.067172733190174E-2</c:v>
                </c:pt>
                <c:pt idx="389">
                  <c:v>2.0677921142361947E-2</c:v>
                </c:pt>
                <c:pt idx="390">
                  <c:v>2.0684083189691581E-2</c:v>
                </c:pt>
                <c:pt idx="391">
                  <c:v>2.0690213717597543E-2</c:v>
                </c:pt>
                <c:pt idx="392">
                  <c:v>2.0696312967299898E-2</c:v>
                </c:pt>
                <c:pt idx="393">
                  <c:v>2.0702381177563563E-2</c:v>
                </c:pt>
                <c:pt idx="394">
                  <c:v>2.0708418584729448E-2</c:v>
                </c:pt>
                <c:pt idx="395">
                  <c:v>2.0714425422745118E-2</c:v>
                </c:pt>
                <c:pt idx="396">
                  <c:v>2.0720401923195061E-2</c:v>
                </c:pt>
                <c:pt idx="397">
                  <c:v>2.0726348315330389E-2</c:v>
                </c:pt>
                <c:pt idx="398">
                  <c:v>2.0732264826098207E-2</c:v>
                </c:pt>
                <c:pt idx="399">
                  <c:v>2.0738151680170437E-2</c:v>
                </c:pt>
                <c:pt idx="400">
                  <c:v>2.0744009099972319E-2</c:v>
                </c:pt>
                <c:pt idx="401">
                  <c:v>2.0749837305710346E-2</c:v>
                </c:pt>
                <c:pt idx="402">
                  <c:v>2.0755636515399925E-2</c:v>
                </c:pt>
                <c:pt idx="403">
                  <c:v>2.0761406944892532E-2</c:v>
                </c:pt>
                <c:pt idx="404">
                  <c:v>2.0767148807902504E-2</c:v>
                </c:pt>
                <c:pt idx="405">
                  <c:v>2.0772862316033414E-2</c:v>
                </c:pt>
                <c:pt idx="406">
                  <c:v>2.077854767880407E-2</c:v>
                </c:pt>
                <c:pt idx="407">
                  <c:v>2.0784205103674142E-2</c:v>
                </c:pt>
                <c:pt idx="408">
                  <c:v>2.0789834796069346E-2</c:v>
                </c:pt>
                <c:pt idx="409">
                  <c:v>2.0795436959406399E-2</c:v>
                </c:pt>
                <c:pt idx="410">
                  <c:v>2.0801011795117407E-2</c:v>
                </c:pt>
                <c:pt idx="411">
                  <c:v>2.0806559502674106E-2</c:v>
                </c:pt>
                <c:pt idx="412">
                  <c:v>2.0812080279611605E-2</c:v>
                </c:pt>
                <c:pt idx="413">
                  <c:v>2.0817574321551818E-2</c:v>
                </c:pt>
                <c:pt idx="414">
                  <c:v>2.0823041822226624E-2</c:v>
                </c:pt>
                <c:pt idx="415">
                  <c:v>2.0828482973500585E-2</c:v>
                </c:pt>
                <c:pt idx="416">
                  <c:v>2.0833897965393422E-2</c:v>
                </c:pt>
                <c:pt idx="417">
                  <c:v>2.0839286986102119E-2</c:v>
                </c:pt>
                <c:pt idx="418">
                  <c:v>2.084465022202274E-2</c:v>
                </c:pt>
                <c:pt idx="419">
                  <c:v>2.0849987857771899E-2</c:v>
                </c:pt>
                <c:pt idx="420">
                  <c:v>2.0855300076207967E-2</c:v>
                </c:pt>
                <c:pt idx="421">
                  <c:v>2.0860587058451948E-2</c:v>
                </c:pt>
                <c:pt idx="422">
                  <c:v>2.0865848983908031E-2</c:v>
                </c:pt>
                <c:pt idx="423">
                  <c:v>2.0871086030283949E-2</c:v>
                </c:pt>
                <c:pt idx="424">
                  <c:v>2.0876298373610921E-2</c:v>
                </c:pt>
                <c:pt idx="425">
                  <c:v>2.0881486188263416E-2</c:v>
                </c:pt>
                <c:pt idx="426">
                  <c:v>2.0886649646978575E-2</c:v>
                </c:pt>
                <c:pt idx="427">
                  <c:v>2.0891788920875395E-2</c:v>
                </c:pt>
                <c:pt idx="428">
                  <c:v>2.0896904179473631E-2</c:v>
                </c:pt>
                <c:pt idx="429">
                  <c:v>2.0901995590712437E-2</c:v>
                </c:pt>
                <c:pt idx="430">
                  <c:v>2.0907063320968741E-2</c:v>
                </c:pt>
                <c:pt idx="431">
                  <c:v>2.0912107535075355E-2</c:v>
                </c:pt>
                <c:pt idx="432">
                  <c:v>2.0917128396338889E-2</c:v>
                </c:pt>
                <c:pt idx="433">
                  <c:v>2.0922126066557318E-2</c:v>
                </c:pt>
                <c:pt idx="434">
                  <c:v>2.092710070603742E-2</c:v>
                </c:pt>
                <c:pt idx="435">
                  <c:v>2.0932052473611868E-2</c:v>
                </c:pt>
                <c:pt idx="436">
                  <c:v>2.0936981526656153E-2</c:v>
                </c:pt>
                <c:pt idx="437">
                  <c:v>2.0941888021105273E-2</c:v>
                </c:pt>
                <c:pt idx="438">
                  <c:v>2.0946772111470145E-2</c:v>
                </c:pt>
                <c:pt idx="439">
                  <c:v>2.0951633950853865E-2</c:v>
                </c:pt>
                <c:pt idx="440">
                  <c:v>2.0956473690967651E-2</c:v>
                </c:pt>
                <c:pt idx="441">
                  <c:v>2.0961291482146684E-2</c:v>
                </c:pt>
                <c:pt idx="442">
                  <c:v>2.0966087473365629E-2</c:v>
                </c:pt>
                <c:pt idx="443">
                  <c:v>2.0970861812254018E-2</c:v>
                </c:pt>
                <c:pt idx="444">
                  <c:v>2.0975614645111374E-2</c:v>
                </c:pt>
                <c:pt idx="445">
                  <c:v>2.0980346116922188E-2</c:v>
                </c:pt>
                <c:pt idx="446">
                  <c:v>2.098505637137061E-2</c:v>
                </c:pt>
                <c:pt idx="447">
                  <c:v>2.0989745550855064E-2</c:v>
                </c:pt>
                <c:pt idx="448">
                  <c:v>2.0994413796502534E-2</c:v>
                </c:pt>
                <c:pt idx="449">
                  <c:v>2.0999061248182752E-2</c:v>
                </c:pt>
                <c:pt idx="450">
                  <c:v>2.100368804452217E-2</c:v>
                </c:pt>
                <c:pt idx="451">
                  <c:v>2.1008294322917734E-2</c:v>
                </c:pt>
                <c:pt idx="452">
                  <c:v>2.1012880219550483E-2</c:v>
                </c:pt>
                <c:pt idx="453">
                  <c:v>2.1017445869398983E-2</c:v>
                </c:pt>
                <c:pt idx="454">
                  <c:v>2.102199140625256E-2</c:v>
                </c:pt>
                <c:pt idx="455">
                  <c:v>2.1026516962724354E-2</c:v>
                </c:pt>
                <c:pt idx="456">
                  <c:v>2.1031022670264261E-2</c:v>
                </c:pt>
                <c:pt idx="457">
                  <c:v>2.1035508659171608E-2</c:v>
                </c:pt>
                <c:pt idx="458">
                  <c:v>2.1039975058607743E-2</c:v>
                </c:pt>
                <c:pt idx="459">
                  <c:v>2.1044421996608425E-2</c:v>
                </c:pt>
                <c:pt idx="460">
                  <c:v>2.1048849600096058E-2</c:v>
                </c:pt>
                <c:pt idx="461">
                  <c:v>2.1053257994891775E-2</c:v>
                </c:pt>
                <c:pt idx="462">
                  <c:v>2.1057647305727335E-2</c:v>
                </c:pt>
                <c:pt idx="463">
                  <c:v>2.1062017656256909E-2</c:v>
                </c:pt>
                <c:pt idx="464">
                  <c:v>2.1066369169068684E-2</c:v>
                </c:pt>
                <c:pt idx="465">
                  <c:v>2.1070701965696326E-2</c:v>
                </c:pt>
                <c:pt idx="466">
                  <c:v>2.1075016166630281E-2</c:v>
                </c:pt>
                <c:pt idx="467">
                  <c:v>2.1079311891328979E-2</c:v>
                </c:pt>
                <c:pt idx="468">
                  <c:v>2.1083589258229819E-2</c:v>
                </c:pt>
                <c:pt idx="469">
                  <c:v>2.1087848384760074E-2</c:v>
                </c:pt>
                <c:pt idx="470">
                  <c:v>2.1092089387347652E-2</c:v>
                </c:pt>
                <c:pt idx="471">
                  <c:v>2.1096312381431673E-2</c:v>
                </c:pt>
                <c:pt idx="472">
                  <c:v>2.1100517481472965E-2</c:v>
                </c:pt>
                <c:pt idx="473">
                  <c:v>2.1104704800964394E-2</c:v>
                </c:pt>
                <c:pt idx="474">
                  <c:v>2.1108874452441098E-2</c:v>
                </c:pt>
                <c:pt idx="475">
                  <c:v>2.1113026547490525E-2</c:v>
                </c:pt>
                <c:pt idx="476">
                  <c:v>2.1117161196762442E-2</c:v>
                </c:pt>
                <c:pt idx="477">
                  <c:v>2.1121278509978709E-2</c:v>
                </c:pt>
                <c:pt idx="478">
                  <c:v>2.1125378595943021E-2</c:v>
                </c:pt>
                <c:pt idx="479">
                  <c:v>2.1129461562550491E-2</c:v>
                </c:pt>
                <c:pt idx="480">
                  <c:v>2.1133527516797097E-2</c:v>
                </c:pt>
                <c:pt idx="481">
                  <c:v>2.113757656478904E-2</c:v>
                </c:pt>
                <c:pt idx="482">
                  <c:v>2.1141608811751967E-2</c:v>
                </c:pt>
                <c:pt idx="483">
                  <c:v>2.1145624362040101E-2</c:v>
                </c:pt>
                <c:pt idx="484">
                  <c:v>2.1149623319145227E-2</c:v>
                </c:pt>
                <c:pt idx="485">
                  <c:v>2.115360578570559E-2</c:v>
                </c:pt>
                <c:pt idx="486">
                  <c:v>2.1157571863514676E-2</c:v>
                </c:pt>
                <c:pt idx="487">
                  <c:v>2.1161521653529882E-2</c:v>
                </c:pt>
                <c:pt idx="488">
                  <c:v>2.1165455255881094E-2</c:v>
                </c:pt>
                <c:pt idx="489">
                  <c:v>2.1169372769879131E-2</c:v>
                </c:pt>
                <c:pt idx="490">
                  <c:v>2.1173274294024116E-2</c:v>
                </c:pt>
                <c:pt idx="491">
                  <c:v>2.1177159926013722E-2</c:v>
                </c:pt>
                <c:pt idx="492">
                  <c:v>2.1181029762751338E-2</c:v>
                </c:pt>
                <c:pt idx="493">
                  <c:v>2.1184883900354116E-2</c:v>
                </c:pt>
                <c:pt idx="494">
                  <c:v>2.118872243416093E-2</c:v>
                </c:pt>
                <c:pt idx="495">
                  <c:v>2.1192545458740244E-2</c:v>
                </c:pt>
                <c:pt idx="496">
                  <c:v>2.1196353067897866E-2</c:v>
                </c:pt>
                <c:pt idx="497">
                  <c:v>2.1200145354684632E-2</c:v>
                </c:pt>
                <c:pt idx="498">
                  <c:v>2.1203922411403984E-2</c:v>
                </c:pt>
                <c:pt idx="499">
                  <c:v>2.1207684329619447E-2</c:v>
                </c:pt>
                <c:pt idx="500">
                  <c:v>2.1211431200162053E-2</c:v>
                </c:pt>
                <c:pt idx="501">
                  <c:v>2.1215163113137623E-2</c:v>
                </c:pt>
                <c:pt idx="502">
                  <c:v>2.1218880157933998E-2</c:v>
                </c:pt>
                <c:pt idx="503">
                  <c:v>2.1222582423228206E-2</c:v>
                </c:pt>
                <c:pt idx="504">
                  <c:v>2.1226269996993473E-2</c:v>
                </c:pt>
                <c:pt idx="505">
                  <c:v>2.12299429665062E-2</c:v>
                </c:pt>
                <c:pt idx="506">
                  <c:v>2.1233601418352871E-2</c:v>
                </c:pt>
                <c:pt idx="507">
                  <c:v>2.123724543843683E-2</c:v>
                </c:pt>
                <c:pt idx="508">
                  <c:v>2.1240875111985028E-2</c:v>
                </c:pt>
                <c:pt idx="509">
                  <c:v>2.1244490523554645E-2</c:v>
                </c:pt>
                <c:pt idx="510">
                  <c:v>2.1248091757039678E-2</c:v>
                </c:pt>
                <c:pt idx="511">
                  <c:v>2.1251678895677407E-2</c:v>
                </c:pt>
                <c:pt idx="512">
                  <c:v>2.1255252022054839E-2</c:v>
                </c:pt>
                <c:pt idx="513">
                  <c:v>2.1258811218115008E-2</c:v>
                </c:pt>
                <c:pt idx="514">
                  <c:v>2.126235656516327E-2</c:v>
                </c:pt>
                <c:pt idx="515">
                  <c:v>2.1265888143873479E-2</c:v>
                </c:pt>
                <c:pt idx="516">
                  <c:v>2.1269406034294114E-2</c:v>
                </c:pt>
                <c:pt idx="517">
                  <c:v>2.1272910315854321E-2</c:v>
                </c:pt>
                <c:pt idx="518">
                  <c:v>2.1276401067369891E-2</c:v>
                </c:pt>
                <c:pt idx="519">
                  <c:v>2.1279878367049181E-2</c:v>
                </c:pt>
                <c:pt idx="520">
                  <c:v>2.1283342292498932E-2</c:v>
                </c:pt>
                <c:pt idx="521">
                  <c:v>2.1286792920730067E-2</c:v>
                </c:pt>
                <c:pt idx="522">
                  <c:v>2.1290230328163386E-2</c:v>
                </c:pt>
                <c:pt idx="523">
                  <c:v>2.1293654590635203E-2</c:v>
                </c:pt>
                <c:pt idx="524">
                  <c:v>2.1297065783402919E-2</c:v>
                </c:pt>
                <c:pt idx="525">
                  <c:v>2.1300463981150573E-2</c:v>
                </c:pt>
                <c:pt idx="526">
                  <c:v>2.1303849257994244E-2</c:v>
                </c:pt>
                <c:pt idx="527">
                  <c:v>2.1307221687487464E-2</c:v>
                </c:pt>
                <c:pt idx="528">
                  <c:v>2.131058134262654E-2</c:v>
                </c:pt>
                <c:pt idx="529">
                  <c:v>2.1313928295855829E-2</c:v>
                </c:pt>
                <c:pt idx="530">
                  <c:v>2.1317262619072932E-2</c:v>
                </c:pt>
                <c:pt idx="531">
                  <c:v>2.1320584383633854E-2</c:v>
                </c:pt>
                <c:pt idx="532">
                  <c:v>2.1323893660358081E-2</c:v>
                </c:pt>
                <c:pt idx="533">
                  <c:v>2.1327190519533617E-2</c:v>
                </c:pt>
                <c:pt idx="534">
                  <c:v>2.1330475030921985E-2</c:v>
                </c:pt>
                <c:pt idx="535">
                  <c:v>2.1333747263763105E-2</c:v>
                </c:pt>
                <c:pt idx="536">
                  <c:v>2.1337007286780191E-2</c:v>
                </c:pt>
                <c:pt idx="537">
                  <c:v>2.1340255168184552E-2</c:v>
                </c:pt>
                <c:pt idx="538">
                  <c:v>2.1343490975680338E-2</c:v>
                </c:pt>
                <c:pt idx="539">
                  <c:v>2.1346714776469284E-2</c:v>
                </c:pt>
                <c:pt idx="540">
                  <c:v>2.1349926637255302E-2</c:v>
                </c:pt>
                <c:pt idx="541">
                  <c:v>2.1353126624249145E-2</c:v>
                </c:pt>
                <c:pt idx="542">
                  <c:v>2.1356314803172891E-2</c:v>
                </c:pt>
                <c:pt idx="543">
                  <c:v>2.1359491239264509E-2</c:v>
                </c:pt>
                <c:pt idx="544">
                  <c:v>2.1362655997282261E-2</c:v>
                </c:pt>
                <c:pt idx="545">
                  <c:v>2.136580914150912E-2</c:v>
                </c:pt>
                <c:pt idx="546">
                  <c:v>2.136895073575713E-2</c:v>
                </c:pt>
                <c:pt idx="547">
                  <c:v>2.1372080843371683E-2</c:v>
                </c:pt>
                <c:pt idx="548">
                  <c:v>2.1375199527235825E-2</c:v>
                </c:pt>
                <c:pt idx="549">
                  <c:v>2.1378306849774417E-2</c:v>
                </c:pt>
              </c:numCache>
            </c:numRef>
          </c:yVal>
          <c:smooth val="0"/>
          <c:extLst>
            <c:ext xmlns:c16="http://schemas.microsoft.com/office/drawing/2014/chart" uri="{C3380CC4-5D6E-409C-BE32-E72D297353CC}">
              <c16:uniqueId val="{00000000-C334-4523-87AB-9E214858BF90}"/>
            </c:ext>
          </c:extLst>
        </c:ser>
        <c:dLbls>
          <c:showLegendKey val="0"/>
          <c:showVal val="0"/>
          <c:showCatName val="0"/>
          <c:showSerName val="0"/>
          <c:showPercent val="0"/>
          <c:showBubbleSize val="0"/>
        </c:dLbls>
        <c:axId val="963589368"/>
        <c:axId val="963590352"/>
      </c:scatterChart>
      <c:valAx>
        <c:axId val="963589368"/>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90352"/>
        <c:crosses val="autoZero"/>
        <c:crossBetween val="midCat"/>
      </c:valAx>
      <c:valAx>
        <c:axId val="96359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89368"/>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Curves!$W$55</c:f>
              <c:strCache>
                <c:ptCount val="1"/>
                <c:pt idx="0">
                  <c:v>Zero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Curves!$V$56:$V$605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Curves!$W$56:$W$605</c:f>
              <c:numCache>
                <c:formatCode>General</c:formatCode>
                <c:ptCount val="5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numCache>
            </c:numRef>
          </c:yVal>
          <c:smooth val="0"/>
          <c:extLst>
            <c:ext xmlns:c16="http://schemas.microsoft.com/office/drawing/2014/chart" uri="{C3380CC4-5D6E-409C-BE32-E72D297353CC}">
              <c16:uniqueId val="{00000000-D262-4FA7-8706-B2A58409FFE9}"/>
            </c:ext>
          </c:extLst>
        </c:ser>
        <c:dLbls>
          <c:showLegendKey val="0"/>
          <c:showVal val="0"/>
          <c:showCatName val="0"/>
          <c:showSerName val="0"/>
          <c:showPercent val="0"/>
          <c:showBubbleSize val="0"/>
        </c:dLbls>
        <c:axId val="808157392"/>
        <c:axId val="808160016"/>
      </c:scatterChart>
      <c:valAx>
        <c:axId val="808157392"/>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60016"/>
        <c:crosses val="autoZero"/>
        <c:crossBetween val="midCat"/>
      </c:valAx>
      <c:valAx>
        <c:axId val="80816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57392"/>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Curves!$AF$55</c:f>
              <c:strCache>
                <c:ptCount val="1"/>
                <c:pt idx="0">
                  <c:v>Hazard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Curves!$AE$56:$AE$605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Curves!$AF$56:$AF$605</c:f>
              <c:numCache>
                <c:formatCode>General</c:formatCode>
                <c:ptCount val="5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numCache>
            </c:numRef>
          </c:yVal>
          <c:smooth val="0"/>
          <c:extLst>
            <c:ext xmlns:c16="http://schemas.microsoft.com/office/drawing/2014/chart" uri="{C3380CC4-5D6E-409C-BE32-E72D297353CC}">
              <c16:uniqueId val="{00000000-31C7-459B-A6DF-34F50F23EEC0}"/>
            </c:ext>
          </c:extLst>
        </c:ser>
        <c:dLbls>
          <c:showLegendKey val="0"/>
          <c:showVal val="0"/>
          <c:showCatName val="0"/>
          <c:showSerName val="0"/>
          <c:showPercent val="0"/>
          <c:showBubbleSize val="0"/>
        </c:dLbls>
        <c:axId val="963589368"/>
        <c:axId val="963590352"/>
      </c:scatterChart>
      <c:valAx>
        <c:axId val="963589368"/>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90352"/>
        <c:crosses val="autoZero"/>
        <c:crossBetween val="midCat"/>
      </c:valAx>
      <c:valAx>
        <c:axId val="96359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89368"/>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Curves!$AO$55</c:f>
              <c:strCache>
                <c:ptCount val="1"/>
                <c:pt idx="0">
                  <c:v>t (years)</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Curves!$AO$56:$AO$605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Curves!$AP$56:$AP$605</c:f>
              <c:numCache>
                <c:formatCode>General</c:formatCode>
                <c:ptCount val="550"/>
                <c:pt idx="0">
                  <c:v>1.0138424218198194E-3</c:v>
                </c:pt>
                <c:pt idx="1">
                  <c:v>1.0138424218198194E-3</c:v>
                </c:pt>
                <c:pt idx="2">
                  <c:v>1.0138424218198194E-3</c:v>
                </c:pt>
                <c:pt idx="3">
                  <c:v>1.0138424218198194E-3</c:v>
                </c:pt>
                <c:pt idx="4">
                  <c:v>1.0138424218198194E-3</c:v>
                </c:pt>
                <c:pt idx="5">
                  <c:v>1.0138424218198194E-3</c:v>
                </c:pt>
                <c:pt idx="6">
                  <c:v>1.3562219703549603E-3</c:v>
                </c:pt>
                <c:pt idx="7">
                  <c:v>1.6007787907372042E-3</c:v>
                </c:pt>
                <c:pt idx="8">
                  <c:v>1.7841964060238869E-3</c:v>
                </c:pt>
                <c:pt idx="9">
                  <c:v>1.9268545512468624E-3</c:v>
                </c:pt>
                <c:pt idx="10">
                  <c:v>2.0409810674252428E-3</c:v>
                </c:pt>
                <c:pt idx="11">
                  <c:v>2.1343573079348269E-3</c:v>
                </c:pt>
                <c:pt idx="12">
                  <c:v>2.2121708416928138E-3</c:v>
                </c:pt>
                <c:pt idx="13">
                  <c:v>2.2780130625649556E-3</c:v>
                </c:pt>
                <c:pt idx="14">
                  <c:v>2.4860877506336192E-3</c:v>
                </c:pt>
                <c:pt idx="15">
                  <c:v>2.7725660960845706E-3</c:v>
                </c:pt>
                <c:pt idx="16">
                  <c:v>3.0232346483541552E-3</c:v>
                </c:pt>
                <c:pt idx="17">
                  <c:v>3.2444127827096691E-3</c:v>
                </c:pt>
                <c:pt idx="18">
                  <c:v>3.4410155688034609E-3</c:v>
                </c:pt>
                <c:pt idx="19">
                  <c:v>3.6169233247821146E-3</c:v>
                </c:pt>
                <c:pt idx="20">
                  <c:v>3.7752403051629045E-3</c:v>
                </c:pt>
                <c:pt idx="21">
                  <c:v>3.9184794778883807E-3</c:v>
                </c:pt>
                <c:pt idx="22">
                  <c:v>4.0486969076388131E-3</c:v>
                </c:pt>
                <c:pt idx="23">
                  <c:v>4.1675910826283399E-3</c:v>
                </c:pt>
                <c:pt idx="24">
                  <c:v>4.276577409702071E-3</c:v>
                </c:pt>
                <c:pt idx="25">
                  <c:v>4.376844830609905E-3</c:v>
                </c:pt>
                <c:pt idx="26">
                  <c:v>4.4693993729863664E-3</c:v>
                </c:pt>
                <c:pt idx="27">
                  <c:v>4.5977018324944059E-3</c:v>
                </c:pt>
                <c:pt idx="28">
                  <c:v>4.7716161566711841E-3</c:v>
                </c:pt>
                <c:pt idx="29">
                  <c:v>4.9335363895254237E-3</c:v>
                </c:pt>
                <c:pt idx="30">
                  <c:v>5.0846619401893819E-3</c:v>
                </c:pt>
                <c:pt idx="31">
                  <c:v>5.2260374553266325E-3</c:v>
                </c:pt>
                <c:pt idx="32">
                  <c:v>5.3585770007678057E-3</c:v>
                </c:pt>
                <c:pt idx="33">
                  <c:v>5.4830838464852705E-3</c:v>
                </c:pt>
                <c:pt idx="34">
                  <c:v>5.6002667601017103E-3</c:v>
                </c:pt>
                <c:pt idx="35">
                  <c:v>5.7107535072257794E-3</c:v>
                </c:pt>
                <c:pt idx="36">
                  <c:v>5.8151021017318468E-3</c:v>
                </c:pt>
                <c:pt idx="37">
                  <c:v>5.9138102316700168E-3</c:v>
                </c:pt>
                <c:pt idx="38">
                  <c:v>6.0073231968746001E-3</c:v>
                </c:pt>
                <c:pt idx="39">
                  <c:v>6.0960406254020241E-3</c:v>
                </c:pt>
                <c:pt idx="40">
                  <c:v>6.1803221825030771E-3</c:v>
                </c:pt>
                <c:pt idx="41">
                  <c:v>6.2604924441357884E-3</c:v>
                </c:pt>
                <c:pt idx="42">
                  <c:v>6.3368450742621769E-3</c:v>
                </c:pt>
                <c:pt idx="43">
                  <c:v>6.4096464192664095E-3</c:v>
                </c:pt>
                <c:pt idx="44">
                  <c:v>6.4791386122249944E-3</c:v>
                </c:pt>
                <c:pt idx="45">
                  <c:v>6.54554226327431E-3</c:v>
                </c:pt>
                <c:pt idx="46">
                  <c:v>6.6090587990606103E-3</c:v>
                </c:pt>
                <c:pt idx="47">
                  <c:v>6.6698725035368566E-3</c:v>
                </c:pt>
                <c:pt idx="48">
                  <c:v>6.7281523036599256E-3</c:v>
                </c:pt>
                <c:pt idx="49">
                  <c:v>6.7840533364310332E-3</c:v>
                </c:pt>
                <c:pt idx="50">
                  <c:v>6.8377183278912953E-3</c:v>
                </c:pt>
                <c:pt idx="51">
                  <c:v>6.8892788098825278E-3</c:v>
                </c:pt>
                <c:pt idx="52">
                  <c:v>6.9388561964125592E-3</c:v>
                </c:pt>
                <c:pt idx="53">
                  <c:v>7.0245889305971393E-3</c:v>
                </c:pt>
                <c:pt idx="54">
                  <c:v>7.1351378810908727E-3</c:v>
                </c:pt>
                <c:pt idx="55">
                  <c:v>7.2416668697484693E-3</c:v>
                </c:pt>
                <c:pt idx="56">
                  <c:v>7.3443912516682952E-3</c:v>
                </c:pt>
                <c:pt idx="57">
                  <c:v>7.4435112693102328E-3</c:v>
                </c:pt>
                <c:pt idx="58">
                  <c:v>7.5392133553093448E-3</c:v>
                </c:pt>
                <c:pt idx="59">
                  <c:v>7.6316713028000121E-3</c:v>
                </c:pt>
                <c:pt idx="60">
                  <c:v>7.7210473187076557E-3</c:v>
                </c:pt>
                <c:pt idx="61">
                  <c:v>7.8074929734380013E-3</c:v>
                </c:pt>
                <c:pt idx="62">
                  <c:v>7.891150058660916E-3</c:v>
                </c:pt>
                <c:pt idx="63">
                  <c:v>7.9721513634005634E-3</c:v>
                </c:pt>
                <c:pt idx="64">
                  <c:v>8.0506213773670968E-3</c:v>
                </c:pt>
                <c:pt idx="65">
                  <c:v>8.1266769293654294E-3</c:v>
                </c:pt>
                <c:pt idx="66">
                  <c:v>8.200427767666843E-3</c:v>
                </c:pt>
                <c:pt idx="67">
                  <c:v>8.2719770884070194E-3</c:v>
                </c:pt>
                <c:pt idx="68">
                  <c:v>8.3414220173607216E-3</c:v>
                </c:pt>
                <c:pt idx="69">
                  <c:v>8.4088540498230106E-3</c:v>
                </c:pt>
                <c:pt idx="70">
                  <c:v>8.4743594527863786E-3</c:v>
                </c:pt>
                <c:pt idx="71">
                  <c:v>8.5380196331310571E-3</c:v>
                </c:pt>
                <c:pt idx="72">
                  <c:v>8.5999114751328307E-3</c:v>
                </c:pt>
                <c:pt idx="73">
                  <c:v>8.6601076502304461E-3</c:v>
                </c:pt>
                <c:pt idx="74">
                  <c:v>8.7186769016767748E-3</c:v>
                </c:pt>
                <c:pt idx="75">
                  <c:v>8.7756843064178656E-3</c:v>
                </c:pt>
                <c:pt idx="76">
                  <c:v>8.8311915162973507E-3</c:v>
                </c:pt>
                <c:pt idx="77">
                  <c:v>8.8852569804656802E-3</c:v>
                </c:pt>
                <c:pt idx="78">
                  <c:v>8.9379361506809751E-3</c:v>
                </c:pt>
                <c:pt idx="79">
                  <c:v>8.9892816710174031E-3</c:v>
                </c:pt>
                <c:pt idx="80">
                  <c:v>9.0393435533454181E-3</c:v>
                </c:pt>
                <c:pt idx="81">
                  <c:v>9.088169339813483E-3</c:v>
                </c:pt>
                <c:pt idx="82">
                  <c:v>9.1358042534408629E-3</c:v>
                </c:pt>
                <c:pt idx="83">
                  <c:v>9.1822913378242117E-3</c:v>
                </c:pt>
                <c:pt idx="84">
                  <c:v>9.227671586865098E-3</c:v>
                </c:pt>
                <c:pt idx="85">
                  <c:v>9.271984065340317E-3</c:v>
                </c:pt>
                <c:pt idx="86">
                  <c:v>9.3152660210602985E-3</c:v>
                </c:pt>
                <c:pt idx="87">
                  <c:v>9.3575529892924655E-3</c:v>
                </c:pt>
                <c:pt idx="88">
                  <c:v>9.3988788900648077E-3</c:v>
                </c:pt>
                <c:pt idx="89">
                  <c:v>9.4392761189096824E-3</c:v>
                </c:pt>
                <c:pt idx="90">
                  <c:v>9.4787756315580056E-3</c:v>
                </c:pt>
                <c:pt idx="91">
                  <c:v>9.5174070230492226E-3</c:v>
                </c:pt>
                <c:pt idx="92">
                  <c:v>9.5551986016819343E-3</c:v>
                </c:pt>
                <c:pt idx="93">
                  <c:v>9.5921774581935113E-3</c:v>
                </c:pt>
                <c:pt idx="94">
                  <c:v>9.6283695305239923E-3</c:v>
                </c:pt>
                <c:pt idx="95">
                  <c:v>9.6637996644896237E-3</c:v>
                </c:pt>
                <c:pt idx="96">
                  <c:v>9.6984916706643002E-3</c:v>
                </c:pt>
                <c:pt idx="97">
                  <c:v>9.7324683777425952E-3</c:v>
                </c:pt>
                <c:pt idx="98">
                  <c:v>9.7657516826356143E-3</c:v>
                </c:pt>
                <c:pt idx="99">
                  <c:v>9.7983625975307971E-3</c:v>
                </c:pt>
                <c:pt idx="100">
                  <c:v>9.8303212941280756E-3</c:v>
                </c:pt>
                <c:pt idx="101">
                  <c:v>9.861647145248181E-3</c:v>
                </c:pt>
                <c:pt idx="102">
                  <c:v>9.8923587639933828E-3</c:v>
                </c:pt>
                <c:pt idx="103">
                  <c:v>9.9224740406270266E-3</c:v>
                </c:pt>
                <c:pt idx="104">
                  <c:v>9.9520101773254085E-3</c:v>
                </c:pt>
                <c:pt idx="105">
                  <c:v>1.001050905684879E-2</c:v>
                </c:pt>
                <c:pt idx="106">
                  <c:v>1.0106899910595281E-2</c:v>
                </c:pt>
                <c:pt idx="107">
                  <c:v>1.0201489066140903E-2</c:v>
                </c:pt>
                <c:pt idx="108">
                  <c:v>1.0294326570657899E-2</c:v>
                </c:pt>
                <c:pt idx="109">
                  <c:v>1.0385460634725048E-2</c:v>
                </c:pt>
                <c:pt idx="110">
                  <c:v>1.0474937715809152E-2</c:v>
                </c:pt>
                <c:pt idx="111">
                  <c:v>1.0562802597234083E-2</c:v>
                </c:pt>
                <c:pt idx="112">
                  <c:v>1.0649098462919287E-2</c:v>
                </c:pt>
                <c:pt idx="113">
                  <c:v>1.0733866968149883E-2</c:v>
                </c:pt>
                <c:pt idx="114">
                  <c:v>1.0817148306622048E-2</c:v>
                </c:pt>
                <c:pt idx="115">
                  <c:v>1.089898127399035E-2</c:v>
                </c:pt>
                <c:pt idx="116">
                  <c:v>1.0979403328128164E-2</c:v>
                </c:pt>
                <c:pt idx="117">
                  <c:v>1.105845064629781E-2</c:v>
                </c:pt>
                <c:pt idx="118">
                  <c:v>1.1136158179413731E-2</c:v>
                </c:pt>
                <c:pt idx="119">
                  <c:v>1.1212559703569724E-2</c:v>
                </c:pt>
                <c:pt idx="120">
                  <c:v>1.1287687868989782E-2</c:v>
                </c:pt>
                <c:pt idx="121">
                  <c:v>1.1361574246551657E-2</c:v>
                </c:pt>
                <c:pt idx="122">
                  <c:v>1.1434249372022356E-2</c:v>
                </c:pt>
                <c:pt idx="123">
                  <c:v>1.1505742788135806E-2</c:v>
                </c:pt>
                <c:pt idx="124">
                  <c:v>1.1576083084634523E-2</c:v>
                </c:pt>
                <c:pt idx="125">
                  <c:v>1.1645297936389258E-2</c:v>
                </c:pt>
                <c:pt idx="126">
                  <c:v>1.1713414139703447E-2</c:v>
                </c:pt>
                <c:pt idx="127">
                  <c:v>1.1780457646902448E-2</c:v>
                </c:pt>
                <c:pt idx="128">
                  <c:v>1.1846453599301468E-2</c:v>
                </c:pt>
                <c:pt idx="129">
                  <c:v>1.1911426358640034E-2</c:v>
                </c:pt>
                <c:pt idx="130">
                  <c:v>1.1975399537065702E-2</c:v>
                </c:pt>
                <c:pt idx="131">
                  <c:v>1.203839602574441E-2</c:v>
                </c:pt>
                <c:pt idx="132">
                  <c:v>1.2100438022170413E-2</c:v>
                </c:pt>
                <c:pt idx="133">
                  <c:v>1.2161547056244146E-2</c:v>
                </c:pt>
                <c:pt idx="134">
                  <c:v>1.2221744015182447E-2</c:v>
                </c:pt>
                <c:pt idx="135">
                  <c:v>1.2281049167321666E-2</c:v>
                </c:pt>
                <c:pt idx="136">
                  <c:v>1.23394821848706E-2</c:v>
                </c:pt>
                <c:pt idx="137">
                  <c:v>1.2397062165666994E-2</c:v>
                </c:pt>
                <c:pt idx="138">
                  <c:v>1.2453807653988078E-2</c:v>
                </c:pt>
                <c:pt idx="139">
                  <c:v>1.2509736660462815E-2</c:v>
                </c:pt>
                <c:pt idx="140">
                  <c:v>1.2564866681130774E-2</c:v>
                </c:pt>
                <c:pt idx="141">
                  <c:v>1.2619214715689964E-2</c:v>
                </c:pt>
                <c:pt idx="142">
                  <c:v>1.2672797284973678E-2</c:v>
                </c:pt>
                <c:pt idx="143">
                  <c:v>1.2725630447693974E-2</c:v>
                </c:pt>
                <c:pt idx="144">
                  <c:v>1.2777729816487607E-2</c:v>
                </c:pt>
                <c:pt idx="145">
                  <c:v>1.2829110573297874E-2</c:v>
                </c:pt>
                <c:pt idx="146">
                  <c:v>1.2879787484124444E-2</c:v>
                </c:pt>
                <c:pt idx="147">
                  <c:v>1.2929774913171059E-2</c:v>
                </c:pt>
                <c:pt idx="148">
                  <c:v>1.2979086836419745E-2</c:v>
                </c:pt>
                <c:pt idx="149">
                  <c:v>1.3027736854658382E-2</c:v>
                </c:pt>
                <c:pt idx="150">
                  <c:v>1.3075738205987172E-2</c:v>
                </c:pt>
                <c:pt idx="151">
                  <c:v>1.3123103777828162E-2</c:v>
                </c:pt>
                <c:pt idx="152">
                  <c:v>1.3169846118460716E-2</c:v>
                </c:pt>
                <c:pt idx="153">
                  <c:v>1.3215977448104613E-2</c:v>
                </c:pt>
                <c:pt idx="154">
                  <c:v>1.3261509669571315E-2</c:v>
                </c:pt>
                <c:pt idx="155">
                  <c:v>1.3306454378502962E-2</c:v>
                </c:pt>
                <c:pt idx="156">
                  <c:v>1.3350822873217538E-2</c:v>
                </c:pt>
                <c:pt idx="157">
                  <c:v>1.3394626164177789E-2</c:v>
                </c:pt>
                <c:pt idx="158">
                  <c:v>1.3513959568176467E-2</c:v>
                </c:pt>
                <c:pt idx="159">
                  <c:v>1.3631791923068244E-2</c:v>
                </c:pt>
                <c:pt idx="160">
                  <c:v>1.3748151373523875E-2</c:v>
                </c:pt>
                <c:pt idx="161">
                  <c:v>1.3863065364967639E-2</c:v>
                </c:pt>
                <c:pt idx="162">
                  <c:v>1.3976560665159003E-2</c:v>
                </c:pt>
                <c:pt idx="163">
                  <c:v>1.4088663384979922E-2</c:v>
                </c:pt>
                <c:pt idx="164">
                  <c:v>1.4199398998461565E-2</c:v>
                </c:pt>
                <c:pt idx="165">
                  <c:v>1.4308792362082826E-2</c:v>
                </c:pt>
                <c:pt idx="166">
                  <c:v>1.4416867733371299E-2</c:v>
                </c:pt>
                <c:pt idx="167">
                  <c:v>1.4523648788835955E-2</c:v>
                </c:pt>
                <c:pt idx="168">
                  <c:v>1.462915864125937E-2</c:v>
                </c:pt>
                <c:pt idx="169">
                  <c:v>1.4733419856375994E-2</c:v>
                </c:pt>
                <c:pt idx="170">
                  <c:v>1.4836454468961839E-2</c:v>
                </c:pt>
                <c:pt idx="171">
                  <c:v>1.4938283998359543E-2</c:v>
                </c:pt>
                <c:pt idx="172">
                  <c:v>1.5038929463461925E-2</c:v>
                </c:pt>
                <c:pt idx="173">
                  <c:v>1.5138411397175838E-2</c:v>
                </c:pt>
                <c:pt idx="174">
                  <c:v>1.5236749860387292E-2</c:v>
                </c:pt>
                <c:pt idx="175">
                  <c:v>1.5333964455447761E-2</c:v>
                </c:pt>
                <c:pt idx="176">
                  <c:v>1.5430074339200725E-2</c:v>
                </c:pt>
                <c:pt idx="177">
                  <c:v>1.5525098235566651E-2</c:v>
                </c:pt>
                <c:pt idx="178">
                  <c:v>1.5619054447703742E-2</c:v>
                </c:pt>
                <c:pt idx="179">
                  <c:v>1.571196086976109E-2</c:v>
                </c:pt>
                <c:pt idx="180">
                  <c:v>1.5803834998240025E-2</c:v>
                </c:pt>
                <c:pt idx="181">
                  <c:v>1.589469394297886E-2</c:v>
                </c:pt>
                <c:pt idx="182">
                  <c:v>1.5984554437775512E-2</c:v>
                </c:pt>
                <c:pt idx="183">
                  <c:v>1.6073432850661814E-2</c:v>
                </c:pt>
                <c:pt idx="184">
                  <c:v>1.6161345193842835E-2</c:v>
                </c:pt>
                <c:pt idx="185">
                  <c:v>1.6248307133313787E-2</c:v>
                </c:pt>
                <c:pt idx="186">
                  <c:v>1.6334333998166771E-2</c:v>
                </c:pt>
                <c:pt idx="187">
                  <c:v>1.6419440789598873E-2</c:v>
                </c:pt>
                <c:pt idx="188">
                  <c:v>1.6503642189632756E-2</c:v>
                </c:pt>
                <c:pt idx="189">
                  <c:v>1.6586952569560463E-2</c:v>
                </c:pt>
                <c:pt idx="190">
                  <c:v>1.6669385998120508E-2</c:v>
                </c:pt>
                <c:pt idx="191">
                  <c:v>1.6750956249418147E-2</c:v>
                </c:pt>
                <c:pt idx="192">
                  <c:v>1.6831676810598099E-2</c:v>
                </c:pt>
                <c:pt idx="193">
                  <c:v>1.6911560889278778E-2</c:v>
                </c:pt>
                <c:pt idx="194">
                  <c:v>1.6990621420756569E-2</c:v>
                </c:pt>
                <c:pt idx="195">
                  <c:v>1.7068871074988421E-2</c:v>
                </c:pt>
                <c:pt idx="196">
                  <c:v>1.7146322263360776E-2</c:v>
                </c:pt>
                <c:pt idx="197">
                  <c:v>1.7222987145252191E-2</c:v>
                </c:pt>
                <c:pt idx="198">
                  <c:v>1.7298877634397226E-2</c:v>
                </c:pt>
                <c:pt idx="199">
                  <c:v>1.7374005405058391E-2</c:v>
                </c:pt>
                <c:pt idx="200">
                  <c:v>1.7448381898012941E-2</c:v>
                </c:pt>
                <c:pt idx="201">
                  <c:v>1.7522018326360987E-2</c:v>
                </c:pt>
                <c:pt idx="202">
                  <c:v>1.7594925681161024E-2</c:v>
                </c:pt>
                <c:pt idx="203">
                  <c:v>1.7667114736899001E-2</c:v>
                </c:pt>
                <c:pt idx="204">
                  <c:v>1.7738596056796403E-2</c:v>
                </c:pt>
                <c:pt idx="205">
                  <c:v>1.7809379997963101E-2</c:v>
                </c:pt>
                <c:pt idx="206">
                  <c:v>1.7879476716400021E-2</c:v>
                </c:pt>
                <c:pt idx="207">
                  <c:v>1.7948896171856875E-2</c:v>
                </c:pt>
                <c:pt idx="208">
                  <c:v>1.8017648132549725E-2</c:v>
                </c:pt>
                <c:pt idx="209">
                  <c:v>1.8085742179743122E-2</c:v>
                </c:pt>
                <c:pt idx="210">
                  <c:v>1.8260106985776032E-2</c:v>
                </c:pt>
                <c:pt idx="211">
                  <c:v>1.8432819044832335E-2</c:v>
                </c:pt>
                <c:pt idx="212">
                  <c:v>1.8603901744840931E-2</c:v>
                </c:pt>
                <c:pt idx="213">
                  <c:v>1.8773378034520817E-2</c:v>
                </c:pt>
                <c:pt idx="214">
                  <c:v>1.8941270433642941E-2</c:v>
                </c:pt>
                <c:pt idx="215">
                  <c:v>1.9107601043005788E-2</c:v>
                </c:pt>
                <c:pt idx="216">
                  <c:v>1.9272391554133794E-2</c:v>
                </c:pt>
                <c:pt idx="217">
                  <c:v>1.9435663258707627E-2</c:v>
                </c:pt>
                <c:pt idx="218">
                  <c:v>1.9597437057734916E-2</c:v>
                </c:pt>
                <c:pt idx="219">
                  <c:v>1.9757733470469711E-2</c:v>
                </c:pt>
                <c:pt idx="220">
                  <c:v>1.9916572643088735E-2</c:v>
                </c:pt>
                <c:pt idx="221">
                  <c:v>2.0073974357132023E-2</c:v>
                </c:pt>
                <c:pt idx="222">
                  <c:v>2.0229958037715465E-2</c:v>
                </c:pt>
                <c:pt idx="223">
                  <c:v>2.0384542761522371E-2</c:v>
                </c:pt>
                <c:pt idx="224">
                  <c:v>2.0537747264581005E-2</c:v>
                </c:pt>
                <c:pt idx="225">
                  <c:v>2.0689589949834664E-2</c:v>
                </c:pt>
                <c:pt idx="226">
                  <c:v>2.0840088894510861E-2</c:v>
                </c:pt>
                <c:pt idx="227">
                  <c:v>2.0989261857295646E-2</c:v>
                </c:pt>
                <c:pt idx="228">
                  <c:v>2.1137126285319153E-2</c:v>
                </c:pt>
                <c:pt idx="229">
                  <c:v>2.1283699320958176E-2</c:v>
                </c:pt>
                <c:pt idx="230">
                  <c:v>2.1428997808461206E-2</c:v>
                </c:pt>
                <c:pt idx="231">
                  <c:v>2.1573038300401439E-2</c:v>
                </c:pt>
                <c:pt idx="232">
                  <c:v>2.1715837063962885E-2</c:v>
                </c:pt>
                <c:pt idx="233">
                  <c:v>2.1857410087064568E-2</c:v>
                </c:pt>
                <c:pt idx="234">
                  <c:v>2.1997773084327772E-2</c:v>
                </c:pt>
                <c:pt idx="235">
                  <c:v>2.2136941502890872E-2</c:v>
                </c:pt>
                <c:pt idx="236">
                  <c:v>2.2274930528076314E-2</c:v>
                </c:pt>
                <c:pt idx="237">
                  <c:v>2.2411755088914204E-2</c:v>
                </c:pt>
                <c:pt idx="238">
                  <c:v>2.2547429863526564E-2</c:v>
                </c:pt>
                <c:pt idx="239">
                  <c:v>2.268196928437647E-2</c:v>
                </c:pt>
                <c:pt idx="240">
                  <c:v>2.2815387543385964E-2</c:v>
                </c:pt>
                <c:pt idx="241">
                  <c:v>2.2947698596926507E-2</c:v>
                </c:pt>
                <c:pt idx="242">
                  <c:v>2.3078916170685717E-2</c:v>
                </c:pt>
                <c:pt idx="243">
                  <c:v>2.3209053764413987E-2</c:v>
                </c:pt>
                <c:pt idx="244">
                  <c:v>2.333812465655432E-2</c:v>
                </c:pt>
                <c:pt idx="245">
                  <c:v>2.3466141908758814E-2</c:v>
                </c:pt>
                <c:pt idx="246">
                  <c:v>2.3593118370294985E-2</c:v>
                </c:pt>
                <c:pt idx="247">
                  <c:v>2.3719066682345028E-2</c:v>
                </c:pt>
                <c:pt idx="248">
                  <c:v>2.3843999282201114E-2</c:v>
                </c:pt>
                <c:pt idx="249">
                  <c:v>2.3967928407359569E-2</c:v>
                </c:pt>
                <c:pt idx="250">
                  <c:v>2.4090866099516748E-2</c:v>
                </c:pt>
                <c:pt idx="251">
                  <c:v>2.4212824208469499E-2</c:v>
                </c:pt>
                <c:pt idx="252">
                  <c:v>2.4333814395922616E-2</c:v>
                </c:pt>
                <c:pt idx="253">
                  <c:v>2.445384813920614E-2</c:v>
                </c:pt>
                <c:pt idx="254">
                  <c:v>2.4572936734904762E-2</c:v>
                </c:pt>
                <c:pt idx="255">
                  <c:v>2.4691091302401821E-2</c:v>
                </c:pt>
                <c:pt idx="256">
                  <c:v>2.4808322787340315E-2</c:v>
                </c:pt>
                <c:pt idx="257">
                  <c:v>2.4924641965003019E-2</c:v>
                </c:pt>
                <c:pt idx="258">
                  <c:v>2.5040059443614076E-2</c:v>
                </c:pt>
                <c:pt idx="259">
                  <c:v>2.5154585667564042E-2</c:v>
                </c:pt>
                <c:pt idx="260">
                  <c:v>2.5268230920560551E-2</c:v>
                </c:pt>
                <c:pt idx="261">
                  <c:v>2.5381005328706508E-2</c:v>
                </c:pt>
                <c:pt idx="262">
                  <c:v>2.5521015279325952E-2</c:v>
                </c:pt>
                <c:pt idx="263">
                  <c:v>2.5664625446381963E-2</c:v>
                </c:pt>
                <c:pt idx="264">
                  <c:v>2.5807147657626945E-2</c:v>
                </c:pt>
                <c:pt idx="265">
                  <c:v>2.5948594229541783E-2</c:v>
                </c:pt>
                <c:pt idx="266">
                  <c:v>2.6088977293397108E-2</c:v>
                </c:pt>
                <c:pt idx="267">
                  <c:v>2.6228308798721678E-2</c:v>
                </c:pt>
                <c:pt idx="268">
                  <c:v>2.6366600516693078E-2</c:v>
                </c:pt>
                <c:pt idx="269">
                  <c:v>2.6503864043452799E-2</c:v>
                </c:pt>
                <c:pt idx="270">
                  <c:v>2.6640110803347637E-2</c:v>
                </c:pt>
                <c:pt idx="271">
                  <c:v>2.6775352052099331E-2</c:v>
                </c:pt>
                <c:pt idx="272">
                  <c:v>2.6909598879904323E-2</c:v>
                </c:pt>
                <c:pt idx="273">
                  <c:v>2.7042862214465328E-2</c:v>
                </c:pt>
                <c:pt idx="274">
                  <c:v>2.7175152823956539E-2</c:v>
                </c:pt>
                <c:pt idx="275">
                  <c:v>2.7306481319924178E-2</c:v>
                </c:pt>
                <c:pt idx="276">
                  <c:v>2.743685816012394E-2</c:v>
                </c:pt>
                <c:pt idx="277">
                  <c:v>2.7566293651296984E-2</c:v>
                </c:pt>
                <c:pt idx="278">
                  <c:v>2.7694797951886049E-2</c:v>
                </c:pt>
                <c:pt idx="279">
                  <c:v>2.7822381074693123E-2</c:v>
                </c:pt>
                <c:pt idx="280">
                  <c:v>2.7949052889480137E-2</c:v>
                </c:pt>
                <c:pt idx="281">
                  <c:v>2.8074823125514219E-2</c:v>
                </c:pt>
                <c:pt idx="282">
                  <c:v>2.8199701374058698E-2</c:v>
                </c:pt>
                <c:pt idx="283">
                  <c:v>2.8323697090811346E-2</c:v>
                </c:pt>
                <c:pt idx="284">
                  <c:v>2.8446819598291092E-2</c:v>
                </c:pt>
                <c:pt idx="285">
                  <c:v>2.8569078088174479E-2</c:v>
                </c:pt>
                <c:pt idx="286">
                  <c:v>2.8690481623583165E-2</c:v>
                </c:pt>
                <c:pt idx="287">
                  <c:v>2.8811039141323491E-2</c:v>
                </c:pt>
                <c:pt idx="288">
                  <c:v>2.8930759454079517E-2</c:v>
                </c:pt>
                <c:pt idx="289">
                  <c:v>2.9049651252560409E-2</c:v>
                </c:pt>
                <c:pt idx="290">
                  <c:v>2.9167723107603506E-2</c:v>
                </c:pt>
                <c:pt idx="291">
                  <c:v>2.928498347223393E-2</c:v>
                </c:pt>
                <c:pt idx="292">
                  <c:v>2.9401440683681956E-2</c:v>
                </c:pt>
                <c:pt idx="293">
                  <c:v>2.9517102965359011E-2</c:v>
                </c:pt>
                <c:pt idx="294">
                  <c:v>2.9631978428793358E-2</c:v>
                </c:pt>
                <c:pt idx="295">
                  <c:v>2.9746075075526457E-2</c:v>
                </c:pt>
                <c:pt idx="296">
                  <c:v>2.9859400798970818E-2</c:v>
                </c:pt>
                <c:pt idx="297">
                  <c:v>2.9971963386230371E-2</c:v>
                </c:pt>
                <c:pt idx="298">
                  <c:v>3.0083770519884156E-2</c:v>
                </c:pt>
                <c:pt idx="299">
                  <c:v>3.0194829779734235E-2</c:v>
                </c:pt>
                <c:pt idx="300">
                  <c:v>3.0305148644518647E-2</c:v>
                </c:pt>
                <c:pt idx="301">
                  <c:v>3.0414734493590206E-2</c:v>
                </c:pt>
                <c:pt idx="302">
                  <c:v>3.0523594608561955E-2</c:v>
                </c:pt>
                <c:pt idx="303">
                  <c:v>3.063173617492003E-2</c:v>
                </c:pt>
                <c:pt idx="304">
                  <c:v>3.073916628360469E-2</c:v>
                </c:pt>
                <c:pt idx="305">
                  <c:v>3.0845891932560272E-2</c:v>
                </c:pt>
                <c:pt idx="306">
                  <c:v>3.0951920028254705E-2</c:v>
                </c:pt>
                <c:pt idx="307">
                  <c:v>3.1057257387169381E-2</c:v>
                </c:pt>
                <c:pt idx="308">
                  <c:v>3.1161910737259924E-2</c:v>
                </c:pt>
                <c:pt idx="309">
                  <c:v>3.1265886719388722E-2</c:v>
                </c:pt>
                <c:pt idx="310">
                  <c:v>3.1369191888729588E-2</c:v>
                </c:pt>
                <c:pt idx="311">
                  <c:v>3.1471832716145433E-2</c:v>
                </c:pt>
                <c:pt idx="312">
                  <c:v>3.1573815589539388E-2</c:v>
                </c:pt>
                <c:pt idx="313">
                  <c:v>3.1675146815180015E-2</c:v>
                </c:pt>
                <c:pt idx="314">
                  <c:v>3.1775832619001285E-2</c:v>
                </c:pt>
                <c:pt idx="315">
                  <c:v>3.187587914787765E-2</c:v>
                </c:pt>
                <c:pt idx="316">
                  <c:v>3.1975292470875064E-2</c:v>
                </c:pt>
                <c:pt idx="317">
                  <c:v>3.2074078580478164E-2</c:v>
                </c:pt>
                <c:pt idx="318">
                  <c:v>3.2172243393794452E-2</c:v>
                </c:pt>
                <c:pt idx="319">
                  <c:v>3.2269792753735711E-2</c:v>
                </c:pt>
                <c:pt idx="320">
                  <c:v>3.2366732430177347E-2</c:v>
                </c:pt>
                <c:pt idx="321">
                  <c:v>3.2463068121095978E-2</c:v>
                </c:pt>
                <c:pt idx="322">
                  <c:v>3.2558805453685918E-2</c:v>
                </c:pt>
                <c:pt idx="323">
                  <c:v>3.2653949985454872E-2</c:v>
                </c:pt>
                <c:pt idx="324">
                  <c:v>3.2748507205299329E-2</c:v>
                </c:pt>
                <c:pt idx="325">
                  <c:v>3.2842482534560118E-2</c:v>
                </c:pt>
                <c:pt idx="326">
                  <c:v>3.293588132805858E-2</c:v>
                </c:pt>
                <c:pt idx="327">
                  <c:v>3.3028708875113624E-2</c:v>
                </c:pt>
                <c:pt idx="328">
                  <c:v>3.3120970400540281E-2</c:v>
                </c:pt>
                <c:pt idx="329">
                  <c:v>3.3212671065630001E-2</c:v>
                </c:pt>
                <c:pt idx="330">
                  <c:v>3.3303815969113117E-2</c:v>
                </c:pt>
                <c:pt idx="331">
                  <c:v>3.339441014810389E-2</c:v>
                </c:pt>
                <c:pt idx="332">
                  <c:v>3.3484458579028445E-2</c:v>
                </c:pt>
                <c:pt idx="333">
                  <c:v>3.3573966178536037E-2</c:v>
                </c:pt>
                <c:pt idx="334">
                  <c:v>3.3662937804393889E-2</c:v>
                </c:pt>
                <c:pt idx="335">
                  <c:v>3.3751378256366024E-2</c:v>
                </c:pt>
                <c:pt idx="336">
                  <c:v>3.3839292277076417E-2</c:v>
                </c:pt>
                <c:pt idx="337">
                  <c:v>3.3926684552856773E-2</c:v>
                </c:pt>
                <c:pt idx="338">
                  <c:v>3.4013559714579263E-2</c:v>
                </c:pt>
                <c:pt idx="339">
                  <c:v>3.4099922338474475E-2</c:v>
                </c:pt>
                <c:pt idx="340">
                  <c:v>3.4185776946935018E-2</c:v>
                </c:pt>
                <c:pt idx="341">
                  <c:v>3.4271128009304881E-2</c:v>
                </c:pt>
                <c:pt idx="342">
                  <c:v>3.4355979942655039E-2</c:v>
                </c:pt>
                <c:pt idx="343">
                  <c:v>3.4440337112545419E-2</c:v>
                </c:pt>
                <c:pt idx="344">
                  <c:v>3.4524203833773658E-2</c:v>
                </c:pt>
                <c:pt idx="345">
                  <c:v>3.4607584371110715E-2</c:v>
                </c:pt>
                <c:pt idx="346">
                  <c:v>3.4690482940023852E-2</c:v>
                </c:pt>
                <c:pt idx="347">
                  <c:v>3.4772903707387059E-2</c:v>
                </c:pt>
                <c:pt idx="348">
                  <c:v>3.4854850792179225E-2</c:v>
                </c:pt>
                <c:pt idx="349">
                  <c:v>3.4936328266170283E-2</c:v>
                </c:pt>
                <c:pt idx="350">
                  <c:v>3.5017340154595671E-2</c:v>
                </c:pt>
                <c:pt idx="351">
                  <c:v>3.5097890436819212E-2</c:v>
                </c:pt>
                <c:pt idx="352">
                  <c:v>3.5177983046984662E-2</c:v>
                </c:pt>
                <c:pt idx="353">
                  <c:v>3.5257621874656253E-2</c:v>
                </c:pt>
                <c:pt idx="354">
                  <c:v>3.5336810765448347E-2</c:v>
                </c:pt>
                <c:pt idx="355">
                  <c:v>3.5415553521644438E-2</c:v>
                </c:pt>
                <c:pt idx="356">
                  <c:v>3.5493853902805704E-2</c:v>
                </c:pt>
                <c:pt idx="357">
                  <c:v>3.5571715626369439E-2</c:v>
                </c:pt>
                <c:pt idx="358">
                  <c:v>3.564914236823729E-2</c:v>
                </c:pt>
                <c:pt idx="359">
                  <c:v>3.5726137763353774E-2</c:v>
                </c:pt>
                <c:pt idx="360">
                  <c:v>3.5802705406275177E-2</c:v>
                </c:pt>
                <c:pt idx="361">
                  <c:v>3.5878848851728866E-2</c:v>
                </c:pt>
                <c:pt idx="362">
                  <c:v>3.5954571615163473E-2</c:v>
                </c:pt>
                <c:pt idx="363">
                  <c:v>3.6029877173289912E-2</c:v>
                </c:pt>
                <c:pt idx="364">
                  <c:v>3.6104768964613447E-2</c:v>
                </c:pt>
                <c:pt idx="365">
                  <c:v>3.6179250389957125E-2</c:v>
                </c:pt>
                <c:pt idx="366">
                  <c:v>3.6238203870346326E-2</c:v>
                </c:pt>
                <c:pt idx="367">
                  <c:v>3.6276729756827303E-2</c:v>
                </c:pt>
                <c:pt idx="368">
                  <c:v>3.6315046263490448E-2</c:v>
                </c:pt>
                <c:pt idx="369">
                  <c:v>3.6353155092610709E-2</c:v>
                </c:pt>
                <c:pt idx="370">
                  <c:v>3.6391057928060036E-2</c:v>
                </c:pt>
                <c:pt idx="371">
                  <c:v>3.6428756435555459E-2</c:v>
                </c:pt>
                <c:pt idx="372">
                  <c:v>3.6466252262903072E-2</c:v>
                </c:pt>
                <c:pt idx="373">
                  <c:v>3.6503547040238088E-2</c:v>
                </c:pt>
                <c:pt idx="374">
                  <c:v>3.6540642380261154E-2</c:v>
                </c:pt>
                <c:pt idx="375">
                  <c:v>3.6577539878470761E-2</c:v>
                </c:pt>
                <c:pt idx="376">
                  <c:v>3.6614241113392024E-2</c:v>
                </c:pt>
                <c:pt idx="377">
                  <c:v>3.6650747646801762E-2</c:v>
                </c:pt>
                <c:pt idx="378">
                  <c:v>3.6687061023950078E-2</c:v>
                </c:pt>
                <c:pt idx="379">
                  <c:v>3.6723182773778347E-2</c:v>
                </c:pt>
                <c:pt idx="380">
                  <c:v>3.6759114409133833E-2</c:v>
                </c:pt>
                <c:pt idx="381">
                  <c:v>3.6794857426980895E-2</c:v>
                </c:pt>
                <c:pt idx="382">
                  <c:v>3.683041330860886E-2</c:v>
                </c:pt>
                <c:pt idx="383">
                  <c:v>3.6865783519836687E-2</c:v>
                </c:pt>
                <c:pt idx="384">
                  <c:v>3.6900969511214368E-2</c:v>
                </c:pt>
                <c:pt idx="385">
                  <c:v>3.6935972718221244E-2</c:v>
                </c:pt>
                <c:pt idx="386">
                  <c:v>3.6970794561461247E-2</c:v>
                </c:pt>
                <c:pt idx="387">
                  <c:v>3.7005436446855063E-2</c:v>
                </c:pt>
                <c:pt idx="388">
                  <c:v>3.7039899765829311E-2</c:v>
                </c:pt>
                <c:pt idx="389">
                  <c:v>3.7074185895502924E-2</c:v>
                </c:pt>
                <c:pt idx="390">
                  <c:v>3.7108296198870516E-2</c:v>
                </c:pt>
                <c:pt idx="391">
                  <c:v>3.7142232024983041E-2</c:v>
                </c:pt>
                <c:pt idx="392">
                  <c:v>3.7175994709125589E-2</c:v>
                </c:pt>
                <c:pt idx="393">
                  <c:v>3.7209585572992608E-2</c:v>
                </c:pt>
                <c:pt idx="394">
                  <c:v>3.7243005924860302E-2</c:v>
                </c:pt>
                <c:pt idx="395">
                  <c:v>3.7276257059756512E-2</c:v>
                </c:pt>
                <c:pt idx="396">
                  <c:v>3.7309340259628003E-2</c:v>
                </c:pt>
                <c:pt idx="397">
                  <c:v>3.7342256793505169E-2</c:v>
                </c:pt>
                <c:pt idx="398">
                  <c:v>3.7375007917664363E-2</c:v>
                </c:pt>
                <c:pt idx="399">
                  <c:v>3.7407594875787667E-2</c:v>
                </c:pt>
                <c:pt idx="400">
                  <c:v>3.7440018899120367E-2</c:v>
                </c:pt>
                <c:pt idx="401">
                  <c:v>3.7472281206625969E-2</c:v>
                </c:pt>
                <c:pt idx="402">
                  <c:v>3.7504383005138996E-2</c:v>
                </c:pt>
                <c:pt idx="403">
                  <c:v>3.7536325489515479E-2</c:v>
                </c:pt>
                <c:pt idx="404">
                  <c:v>3.7568109842781201E-2</c:v>
                </c:pt>
                <c:pt idx="405">
                  <c:v>3.75997372362777E-2</c:v>
                </c:pt>
                <c:pt idx="406">
                  <c:v>3.7631208829806244E-2</c:v>
                </c:pt>
                <c:pt idx="407">
                  <c:v>3.7662525771769532E-2</c:v>
                </c:pt>
                <c:pt idx="408">
                  <c:v>3.7693689199311424E-2</c:v>
                </c:pt>
                <c:pt idx="409">
                  <c:v>3.7724700238454582E-2</c:v>
                </c:pt>
                <c:pt idx="410">
                  <c:v>3.7755560004236077E-2</c:v>
                </c:pt>
                <c:pt idx="411">
                  <c:v>3.7786269600841006E-2</c:v>
                </c:pt>
                <c:pt idx="412">
                  <c:v>3.7816830121734271E-2</c:v>
                </c:pt>
                <c:pt idx="413">
                  <c:v>3.7847242649790273E-2</c:v>
                </c:pt>
                <c:pt idx="414">
                  <c:v>3.7877508257420894E-2</c:v>
                </c:pt>
                <c:pt idx="415">
                  <c:v>3.7907628006701478E-2</c:v>
                </c:pt>
                <c:pt idx="416">
                  <c:v>3.7937602949495143E-2</c:v>
                </c:pt>
                <c:pt idx="417">
                  <c:v>3.796743412757516E-2</c:v>
                </c:pt>
                <c:pt idx="418">
                  <c:v>3.7997122572745706E-2</c:v>
                </c:pt>
                <c:pt idx="419">
                  <c:v>3.8026669306960789E-2</c:v>
                </c:pt>
                <c:pt idx="420">
                  <c:v>3.8056075342441507E-2</c:v>
                </c:pt>
                <c:pt idx="421">
                  <c:v>3.8085341681791687E-2</c:v>
                </c:pt>
                <c:pt idx="422">
                  <c:v>3.8114469318111764E-2</c:v>
                </c:pt>
                <c:pt idx="423">
                  <c:v>3.8143459235111178E-2</c:v>
                </c:pt>
                <c:pt idx="424">
                  <c:v>3.8172312407219085E-2</c:v>
                </c:pt>
                <c:pt idx="425">
                  <c:v>3.8201029799693538E-2</c:v>
                </c:pt>
                <c:pt idx="426">
                  <c:v>3.8229612368729161E-2</c:v>
                </c:pt>
                <c:pt idx="427">
                  <c:v>3.8258061061563195E-2</c:v>
                </c:pt>
                <c:pt idx="428">
                  <c:v>3.8286376816580259E-2</c:v>
                </c:pt>
                <c:pt idx="429">
                  <c:v>3.8314560563415416E-2</c:v>
                </c:pt>
                <c:pt idx="430">
                  <c:v>3.8342613223056002E-2</c:v>
                </c:pt>
                <c:pt idx="431">
                  <c:v>3.8370535707941869E-2</c:v>
                </c:pt>
                <c:pt idx="432">
                  <c:v>3.8398328922064372E-2</c:v>
                </c:pt>
                <c:pt idx="433">
                  <c:v>3.8425993761063905E-2</c:v>
                </c:pt>
                <c:pt idx="434">
                  <c:v>3.845353111232612E-2</c:v>
                </c:pt>
                <c:pt idx="435">
                  <c:v>3.8480941855076785E-2</c:v>
                </c:pt>
                <c:pt idx="436">
                  <c:v>3.8508226860475385E-2</c:v>
                </c:pt>
                <c:pt idx="437">
                  <c:v>3.8535386991707395E-2</c:v>
                </c:pt>
                <c:pt idx="438">
                  <c:v>3.8562423104075323E-2</c:v>
                </c:pt>
                <c:pt idx="439">
                  <c:v>3.8589336045088518E-2</c:v>
                </c:pt>
                <c:pt idx="440">
                  <c:v>3.861612665455165E-2</c:v>
                </c:pt>
                <c:pt idx="441">
                  <c:v>3.8642795764652127E-2</c:v>
                </c:pt>
                <c:pt idx="442">
                  <c:v>3.8669344200046273E-2</c:v>
                </c:pt>
                <c:pt idx="443">
                  <c:v>3.8695772777944282E-2</c:v>
                </c:pt>
                <c:pt idx="444">
                  <c:v>3.87220823081941E-2</c:v>
                </c:pt>
                <c:pt idx="445">
                  <c:v>3.8748273593364149E-2</c:v>
                </c:pt>
                <c:pt idx="446">
                  <c:v>3.8774347428824907E-2</c:v>
                </c:pt>
                <c:pt idx="447">
                  <c:v>3.8800304602829475E-2</c:v>
                </c:pt>
                <c:pt idx="448">
                  <c:v>3.8826145896592945E-2</c:v>
                </c:pt>
                <c:pt idx="449">
                  <c:v>3.8851872084370832E-2</c:v>
                </c:pt>
                <c:pt idx="450">
                  <c:v>3.8877483933536371E-2</c:v>
                </c:pt>
                <c:pt idx="451">
                  <c:v>3.8902982204656836E-2</c:v>
                </c:pt>
                <c:pt idx="452">
                  <c:v>3.8928367651568804E-2</c:v>
                </c:pt>
                <c:pt idx="453">
                  <c:v>3.8953641021452455E-2</c:v>
                </c:pt>
                <c:pt idx="454">
                  <c:v>3.8978803054904906E-2</c:v>
                </c:pt>
                <c:pt idx="455">
                  <c:v>3.9003854486012506E-2</c:v>
                </c:pt>
                <c:pt idx="456">
                  <c:v>3.9028796042422265E-2</c:v>
                </c:pt>
                <c:pt idx="457">
                  <c:v>3.905362844541229E-2</c:v>
                </c:pt>
                <c:pt idx="458">
                  <c:v>3.9078352409961319E-2</c:v>
                </c:pt>
                <c:pt idx="459">
                  <c:v>3.9102968644817312E-2</c:v>
                </c:pt>
                <c:pt idx="460">
                  <c:v>3.9127477852565241E-2</c:v>
                </c:pt>
                <c:pt idx="461">
                  <c:v>3.9151880729693875E-2</c:v>
                </c:pt>
                <c:pt idx="462">
                  <c:v>3.9176177966661778E-2</c:v>
                </c:pt>
                <c:pt idx="463">
                  <c:v>3.9200370247962434E-2</c:v>
                </c:pt>
                <c:pt idx="464">
                  <c:v>3.9224458252188517E-2</c:v>
                </c:pt>
                <c:pt idx="465">
                  <c:v>3.9248442652095338E-2</c:v>
                </c:pt>
                <c:pt idx="466">
                  <c:v>3.9272324114663512E-2</c:v>
                </c:pt>
                <c:pt idx="467">
                  <c:v>3.9296103301160734E-2</c:v>
                </c:pt>
                <c:pt idx="468">
                  <c:v>3.9319780867202829E-2</c:v>
                </c:pt>
                <c:pt idx="469">
                  <c:v>3.9343357462814053E-2</c:v>
                </c:pt>
                <c:pt idx="470">
                  <c:v>3.9366833732486506E-2</c:v>
                </c:pt>
                <c:pt idx="471">
                  <c:v>3.9390210315238892E-2</c:v>
                </c:pt>
                <c:pt idx="472">
                  <c:v>3.9413487844674543E-2</c:v>
                </c:pt>
                <c:pt idx="473">
                  <c:v>3.9436666949038586E-2</c:v>
                </c:pt>
                <c:pt idx="474">
                  <c:v>3.9459748251274504E-2</c:v>
                </c:pt>
                <c:pt idx="475">
                  <c:v>3.9482732369079947E-2</c:v>
                </c:pt>
                <c:pt idx="476">
                  <c:v>3.9505619914961855E-2</c:v>
                </c:pt>
                <c:pt idx="477">
                  <c:v>3.9528411496290786E-2</c:v>
                </c:pt>
                <c:pt idx="478">
                  <c:v>3.955110771535475E-2</c:v>
                </c:pt>
                <c:pt idx="479">
                  <c:v>3.9573709169412184E-2</c:v>
                </c:pt>
                <c:pt idx="480">
                  <c:v>3.9596216450744376E-2</c:v>
                </c:pt>
                <c:pt idx="481">
                  <c:v>3.9618630146707204E-2</c:v>
                </c:pt>
                <c:pt idx="482">
                  <c:v>3.9640950839782217E-2</c:v>
                </c:pt>
                <c:pt idx="483">
                  <c:v>3.9663179107627115E-2</c:v>
                </c:pt>
                <c:pt idx="484">
                  <c:v>3.9685315523125535E-2</c:v>
                </c:pt>
                <c:pt idx="485">
                  <c:v>3.9707360654436336E-2</c:v>
                </c:pt>
                <c:pt idx="486">
                  <c:v>3.9729315065042146E-2</c:v>
                </c:pt>
                <c:pt idx="487">
                  <c:v>3.975117931379743E-2</c:v>
                </c:pt>
                <c:pt idx="488">
                  <c:v>3.9772953954975855E-2</c:v>
                </c:pt>
                <c:pt idx="489">
                  <c:v>3.9794639538317134E-2</c:v>
                </c:pt>
                <c:pt idx="490">
                  <c:v>3.9816236609073359E-2</c:v>
                </c:pt>
                <c:pt idx="491">
                  <c:v>3.9837745708054602E-2</c:v>
                </c:pt>
                <c:pt idx="492">
                  <c:v>3.9859167371674137E-2</c:v>
                </c:pt>
                <c:pt idx="493">
                  <c:v>3.9880502131992977E-2</c:v>
                </c:pt>
                <c:pt idx="494">
                  <c:v>3.9901750516763972E-2</c:v>
                </c:pt>
                <c:pt idx="495">
                  <c:v>3.9922913049475289E-2</c:v>
                </c:pt>
                <c:pt idx="496">
                  <c:v>3.9943990249393414E-2</c:v>
                </c:pt>
                <c:pt idx="497">
                  <c:v>3.9964982631605632E-2</c:v>
                </c:pt>
                <c:pt idx="498">
                  <c:v>3.9985890707061961E-2</c:v>
                </c:pt>
                <c:pt idx="499">
                  <c:v>4.0006714982616681E-2</c:v>
                </c:pt>
                <c:pt idx="500">
                  <c:v>4.0027455961069179E-2</c:v>
                </c:pt>
                <c:pt idx="501">
                  <c:v>4.0048114141204502E-2</c:v>
                </c:pt>
                <c:pt idx="502">
                  <c:v>4.0068690017833301E-2</c:v>
                </c:pt>
                <c:pt idx="503">
                  <c:v>4.0089184081831375E-2</c:v>
                </c:pt>
                <c:pt idx="504">
                  <c:v>4.0109596820178665E-2</c:v>
                </c:pt>
                <c:pt idx="505">
                  <c:v>4.0129928715997847E-2</c:v>
                </c:pt>
                <c:pt idx="506">
                  <c:v>4.0150180248592446E-2</c:v>
                </c:pt>
                <c:pt idx="507">
                  <c:v>4.0170351893484502E-2</c:v>
                </c:pt>
                <c:pt idx="508">
                  <c:v>4.0190444122451777E-2</c:v>
                </c:pt>
                <c:pt idx="509">
                  <c:v>4.0210457403564576E-2</c:v>
                </c:pt>
                <c:pt idx="510">
                  <c:v>4.0230392201222022E-2</c:v>
                </c:pt>
                <c:pt idx="511">
                  <c:v>4.0250248976188056E-2</c:v>
                </c:pt>
                <c:pt idx="512">
                  <c:v>4.0270028185626881E-2</c:v>
                </c:pt>
                <c:pt idx="513">
                  <c:v>4.0289730283138064E-2</c:v>
                </c:pt>
                <c:pt idx="514">
                  <c:v>4.0309355718791226E-2</c:v>
                </c:pt>
                <c:pt idx="515">
                  <c:v>4.0328904939160304E-2</c:v>
                </c:pt>
                <c:pt idx="516">
                  <c:v>4.0348378387357407E-2</c:v>
                </c:pt>
                <c:pt idx="517">
                  <c:v>4.0367776503066319E-2</c:v>
                </c:pt>
                <c:pt idx="518">
                  <c:v>4.0387099722575578E-2</c:v>
                </c:pt>
                <c:pt idx="519">
                  <c:v>4.0406348478811194E-2</c:v>
                </c:pt>
                <c:pt idx="520">
                  <c:v>4.0425523201368989E-2</c:v>
                </c:pt>
                <c:pt idx="521">
                  <c:v>4.0444624316546531E-2</c:v>
                </c:pt>
                <c:pt idx="522">
                  <c:v>4.0463652247374728E-2</c:v>
                </c:pt>
                <c:pt idx="523">
                  <c:v>4.0517444230098357E-2</c:v>
                </c:pt>
                <c:pt idx="524">
                  <c:v>4.0571030899910834E-2</c:v>
                </c:pt>
                <c:pt idx="525">
                  <c:v>4.0624413430028788E-2</c:v>
                </c:pt>
                <c:pt idx="526">
                  <c:v>4.0677592984747046E-2</c:v>
                </c:pt>
                <c:pt idx="527">
                  <c:v>4.0730570719523303E-2</c:v>
                </c:pt>
                <c:pt idx="528">
                  <c:v>4.0783347781061775E-2</c:v>
                </c:pt>
                <c:pt idx="529">
                  <c:v>4.0835925307395937E-2</c:v>
                </c:pt>
                <c:pt idx="530">
                  <c:v>4.0888304427970361E-2</c:v>
                </c:pt>
                <c:pt idx="531">
                  <c:v>4.0940486263721508E-2</c:v>
                </c:pt>
                <c:pt idx="532">
                  <c:v>4.0992471927157811E-2</c:v>
                </c:pt>
                <c:pt idx="533">
                  <c:v>4.1044262522438639E-2</c:v>
                </c:pt>
                <c:pt idx="534">
                  <c:v>4.1095859145452489E-2</c:v>
                </c:pt>
                <c:pt idx="535">
                  <c:v>4.1147262883894323E-2</c:v>
                </c:pt>
                <c:pt idx="536">
                  <c:v>4.1198474817341971E-2</c:v>
                </c:pt>
                <c:pt idx="537">
                  <c:v>4.1249496017331716E-2</c:v>
                </c:pt>
                <c:pt idx="538">
                  <c:v>4.130032754743302E-2</c:v>
                </c:pt>
                <c:pt idx="539">
                  <c:v>4.1350970463322451E-2</c:v>
                </c:pt>
                <c:pt idx="540">
                  <c:v>4.1401425812856739E-2</c:v>
                </c:pt>
                <c:pt idx="541">
                  <c:v>4.1451694636145058E-2</c:v>
                </c:pt>
                <c:pt idx="542">
                  <c:v>4.1501777965620497E-2</c:v>
                </c:pt>
                <c:pt idx="543">
                  <c:v>4.1551676826110759E-2</c:v>
                </c:pt>
                <c:pt idx="544">
                  <c:v>4.1601392234908045E-2</c:v>
                </c:pt>
                <c:pt idx="545">
                  <c:v>4.1650925201838183E-2</c:v>
                </c:pt>
                <c:pt idx="546">
                  <c:v>4.1700276729329029E-2</c:v>
                </c:pt>
                <c:pt idx="547">
                  <c:v>4.1749447812478031E-2</c:v>
                </c:pt>
                <c:pt idx="548">
                  <c:v>4.1798439439119199E-2</c:v>
                </c:pt>
                <c:pt idx="549">
                  <c:v>4.1847252589889174E-2</c:v>
                </c:pt>
              </c:numCache>
            </c:numRef>
          </c:yVal>
          <c:smooth val="0"/>
          <c:extLst>
            <c:ext xmlns:c16="http://schemas.microsoft.com/office/drawing/2014/chart" uri="{C3380CC4-5D6E-409C-BE32-E72D297353CC}">
              <c16:uniqueId val="{00000000-DAB8-4997-BAA8-70FFF6121C92}"/>
            </c:ext>
          </c:extLst>
        </c:ser>
        <c:dLbls>
          <c:showLegendKey val="0"/>
          <c:showVal val="0"/>
          <c:showCatName val="0"/>
          <c:showSerName val="0"/>
          <c:showPercent val="0"/>
          <c:showBubbleSize val="0"/>
        </c:dLbls>
        <c:axId val="808157392"/>
        <c:axId val="808160016"/>
      </c:scatterChart>
      <c:valAx>
        <c:axId val="808157392"/>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60016"/>
        <c:crosses val="autoZero"/>
        <c:crossBetween val="midCat"/>
      </c:valAx>
      <c:valAx>
        <c:axId val="80816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57392"/>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Curves!$AY$55</c:f>
              <c:strCache>
                <c:ptCount val="1"/>
                <c:pt idx="0">
                  <c:v>Hazard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Curves!$AX$56:$AX$605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Curves!$AY$56:$AY$605</c:f>
              <c:numCache>
                <c:formatCode>General</c:formatCode>
                <c:ptCount val="550"/>
                <c:pt idx="0">
                  <c:v>9.2843748770576259E-3</c:v>
                </c:pt>
                <c:pt idx="1">
                  <c:v>9.2843748770576259E-3</c:v>
                </c:pt>
                <c:pt idx="2">
                  <c:v>9.2843748770576259E-3</c:v>
                </c:pt>
                <c:pt idx="3">
                  <c:v>9.2843748770576259E-3</c:v>
                </c:pt>
                <c:pt idx="4">
                  <c:v>9.2843748770576259E-3</c:v>
                </c:pt>
                <c:pt idx="5">
                  <c:v>9.2843748770576259E-3</c:v>
                </c:pt>
                <c:pt idx="6">
                  <c:v>9.2843748770576259E-3</c:v>
                </c:pt>
                <c:pt idx="7">
                  <c:v>9.2843748770576259E-3</c:v>
                </c:pt>
                <c:pt idx="8">
                  <c:v>9.2843748770576259E-3</c:v>
                </c:pt>
                <c:pt idx="9">
                  <c:v>9.2843748770576259E-3</c:v>
                </c:pt>
                <c:pt idx="10">
                  <c:v>9.2843748770576259E-3</c:v>
                </c:pt>
                <c:pt idx="11">
                  <c:v>9.2843748770576259E-3</c:v>
                </c:pt>
                <c:pt idx="12">
                  <c:v>9.2843748770576259E-3</c:v>
                </c:pt>
                <c:pt idx="13">
                  <c:v>9.2843748770576259E-3</c:v>
                </c:pt>
                <c:pt idx="14">
                  <c:v>9.2843748770576259E-3</c:v>
                </c:pt>
                <c:pt idx="15">
                  <c:v>9.2843748770576259E-3</c:v>
                </c:pt>
                <c:pt idx="16">
                  <c:v>9.2843748770576259E-3</c:v>
                </c:pt>
                <c:pt idx="17">
                  <c:v>9.2843748770576259E-3</c:v>
                </c:pt>
                <c:pt idx="18">
                  <c:v>9.2843748770576259E-3</c:v>
                </c:pt>
                <c:pt idx="19">
                  <c:v>9.2843748770576259E-3</c:v>
                </c:pt>
                <c:pt idx="20">
                  <c:v>9.2843748770576259E-3</c:v>
                </c:pt>
                <c:pt idx="21">
                  <c:v>9.2843748770576259E-3</c:v>
                </c:pt>
                <c:pt idx="22">
                  <c:v>9.2843748770576259E-3</c:v>
                </c:pt>
                <c:pt idx="23">
                  <c:v>9.2843748770576259E-3</c:v>
                </c:pt>
                <c:pt idx="24">
                  <c:v>9.2843748770576259E-3</c:v>
                </c:pt>
                <c:pt idx="25">
                  <c:v>9.2843748770576259E-3</c:v>
                </c:pt>
                <c:pt idx="26">
                  <c:v>9.2843748770576259E-3</c:v>
                </c:pt>
                <c:pt idx="27">
                  <c:v>9.2843748770576259E-3</c:v>
                </c:pt>
                <c:pt idx="28">
                  <c:v>9.2843748770576259E-3</c:v>
                </c:pt>
                <c:pt idx="29">
                  <c:v>9.2843748770576259E-3</c:v>
                </c:pt>
                <c:pt idx="30">
                  <c:v>9.2843748770576259E-3</c:v>
                </c:pt>
                <c:pt idx="31">
                  <c:v>9.2843748770576259E-3</c:v>
                </c:pt>
                <c:pt idx="32">
                  <c:v>9.2843748770576259E-3</c:v>
                </c:pt>
                <c:pt idx="33">
                  <c:v>9.2843748770576259E-3</c:v>
                </c:pt>
                <c:pt idx="34">
                  <c:v>9.2843748770576259E-3</c:v>
                </c:pt>
                <c:pt idx="35">
                  <c:v>9.2843748770576259E-3</c:v>
                </c:pt>
                <c:pt idx="36">
                  <c:v>9.2843748770576259E-3</c:v>
                </c:pt>
                <c:pt idx="37">
                  <c:v>9.2843748770576259E-3</c:v>
                </c:pt>
                <c:pt idx="38">
                  <c:v>9.2843748770576259E-3</c:v>
                </c:pt>
                <c:pt idx="39">
                  <c:v>9.2843748770576259E-3</c:v>
                </c:pt>
                <c:pt idx="40">
                  <c:v>9.2843748770576259E-3</c:v>
                </c:pt>
                <c:pt idx="41">
                  <c:v>9.2843748770576259E-3</c:v>
                </c:pt>
                <c:pt idx="42">
                  <c:v>9.2843748770576259E-3</c:v>
                </c:pt>
                <c:pt idx="43">
                  <c:v>9.2843748770576259E-3</c:v>
                </c:pt>
                <c:pt idx="44">
                  <c:v>9.2843748770576259E-3</c:v>
                </c:pt>
                <c:pt idx="45">
                  <c:v>9.2843748770576259E-3</c:v>
                </c:pt>
                <c:pt idx="46">
                  <c:v>9.2843748770576259E-3</c:v>
                </c:pt>
                <c:pt idx="47">
                  <c:v>9.2843748770576259E-3</c:v>
                </c:pt>
                <c:pt idx="48">
                  <c:v>9.2843748770576259E-3</c:v>
                </c:pt>
                <c:pt idx="49">
                  <c:v>9.2843748770576259E-3</c:v>
                </c:pt>
                <c:pt idx="50">
                  <c:v>9.2843748770576259E-3</c:v>
                </c:pt>
                <c:pt idx="51">
                  <c:v>9.2843748770576259E-3</c:v>
                </c:pt>
                <c:pt idx="52">
                  <c:v>9.2843748770576259E-3</c:v>
                </c:pt>
                <c:pt idx="53">
                  <c:v>9.2843748770576259E-3</c:v>
                </c:pt>
                <c:pt idx="54">
                  <c:v>9.2843748770576259E-3</c:v>
                </c:pt>
                <c:pt idx="55">
                  <c:v>9.2843748770576259E-3</c:v>
                </c:pt>
                <c:pt idx="56">
                  <c:v>9.2843748770576259E-3</c:v>
                </c:pt>
                <c:pt idx="57">
                  <c:v>9.2843748770576259E-3</c:v>
                </c:pt>
                <c:pt idx="58">
                  <c:v>9.2843748770576259E-3</c:v>
                </c:pt>
                <c:pt idx="59">
                  <c:v>9.3547209794190705E-3</c:v>
                </c:pt>
                <c:pt idx="60">
                  <c:v>9.4746024621933673E-3</c:v>
                </c:pt>
                <c:pt idx="61">
                  <c:v>9.5905534045488319E-3</c:v>
                </c:pt>
                <c:pt idx="62">
                  <c:v>9.7027639939250895E-3</c:v>
                </c:pt>
                <c:pt idx="63">
                  <c:v>9.811412342368769E-3</c:v>
                </c:pt>
                <c:pt idx="64">
                  <c:v>9.9166654299235827E-3</c:v>
                </c:pt>
                <c:pt idx="65">
                  <c:v>1.0018679960938246E-2</c:v>
                </c:pt>
                <c:pt idx="66">
                  <c:v>1.0117603142528225E-2</c:v>
                </c:pt>
                <c:pt idx="67">
                  <c:v>1.0213573393324472E-2</c:v>
                </c:pt>
                <c:pt idx="68">
                  <c:v>1.0306720989685535E-2</c:v>
                </c:pt>
                <c:pt idx="69">
                  <c:v>1.0397168655717293E-2</c:v>
                </c:pt>
                <c:pt idx="70">
                  <c:v>1.0485032102719572E-2</c:v>
                </c:pt>
                <c:pt idx="71">
                  <c:v>1.0570420523045731E-2</c:v>
                </c:pt>
                <c:pt idx="72">
                  <c:v>1.0653437042807273E-2</c:v>
                </c:pt>
                <c:pt idx="73">
                  <c:v>1.0734179137369869E-2</c:v>
                </c:pt>
                <c:pt idx="74">
                  <c:v>1.0812739013160502E-2</c:v>
                </c:pt>
                <c:pt idx="75">
                  <c:v>1.0889203958930055E-2</c:v>
                </c:pt>
                <c:pt idx="76">
                  <c:v>1.0963656669284616E-2</c:v>
                </c:pt>
                <c:pt idx="77">
                  <c:v>1.1036175543006593E-2</c:v>
                </c:pt>
                <c:pt idx="78">
                  <c:v>1.1106834958428007E-2</c:v>
                </c:pt>
                <c:pt idx="79">
                  <c:v>1.1175705527889384E-2</c:v>
                </c:pt>
                <c:pt idx="80">
                  <c:v>1.1242854333114227E-2</c:v>
                </c:pt>
                <c:pt idx="81">
                  <c:v>1.1308345143148331E-2</c:v>
                </c:pt>
                <c:pt idx="82">
                  <c:v>1.1372238616352337E-2</c:v>
                </c:pt>
                <c:pt idx="83">
                  <c:v>1.1434592487792392E-2</c:v>
                </c:pt>
                <c:pt idx="84">
                  <c:v>1.1495461743245779E-2</c:v>
                </c:pt>
                <c:pt idx="85">
                  <c:v>1.1554898780923788E-2</c:v>
                </c:pt>
                <c:pt idx="86">
                  <c:v>1.1612953561911615E-2</c:v>
                </c:pt>
                <c:pt idx="87">
                  <c:v>1.1669673750233055E-2</c:v>
                </c:pt>
                <c:pt idx="88">
                  <c:v>1.1725104843365371E-2</c:v>
                </c:pt>
                <c:pt idx="89">
                  <c:v>1.1779290293955386E-2</c:v>
                </c:pt>
                <c:pt idx="90">
                  <c:v>1.1832271623421181E-2</c:v>
                </c:pt>
                <c:pt idx="91">
                  <c:v>1.1884088528063549E-2</c:v>
                </c:pt>
                <c:pt idx="92">
                  <c:v>1.193477897825717E-2</c:v>
                </c:pt>
                <c:pt idx="93">
                  <c:v>1.1984379311242327E-2</c:v>
                </c:pt>
                <c:pt idx="94">
                  <c:v>1.2032924317993758E-2</c:v>
                </c:pt>
                <c:pt idx="95">
                  <c:v>1.2080447324603054E-2</c:v>
                </c:pt>
                <c:pt idx="96">
                  <c:v>1.2126980268574656E-2</c:v>
                </c:pt>
                <c:pt idx="97">
                  <c:v>1.2172553770402512E-2</c:v>
                </c:pt>
                <c:pt idx="98">
                  <c:v>1.2217197200764496E-2</c:v>
                </c:pt>
                <c:pt idx="99">
                  <c:v>1.2260938743644419E-2</c:v>
                </c:pt>
                <c:pt idx="100">
                  <c:v>1.2303805455666743E-2</c:v>
                </c:pt>
                <c:pt idx="101">
                  <c:v>1.2345823321906445E-2</c:v>
                </c:pt>
                <c:pt idx="102">
                  <c:v>1.2387017308415958E-2</c:v>
                </c:pt>
                <c:pt idx="103">
                  <c:v>1.2427411411692279E-2</c:v>
                </c:pt>
                <c:pt idx="104">
                  <c:v>1.2467028705290206E-2</c:v>
                </c:pt>
                <c:pt idx="105">
                  <c:v>1.2505891383771985E-2</c:v>
                </c:pt>
                <c:pt idx="106">
                  <c:v>1.2544020804169198E-2</c:v>
                </c:pt>
                <c:pt idx="107">
                  <c:v>1.2581437525119737E-2</c:v>
                </c:pt>
                <c:pt idx="108">
                  <c:v>1.2618161343830451E-2</c:v>
                </c:pt>
                <c:pt idx="109">
                  <c:v>1.2654211331005189E-2</c:v>
                </c:pt>
                <c:pt idx="110">
                  <c:v>1.2689605863867658E-2</c:v>
                </c:pt>
                <c:pt idx="111">
                  <c:v>1.2746199298708783E-2</c:v>
                </c:pt>
                <c:pt idx="112">
                  <c:v>1.2830637698229602E-2</c:v>
                </c:pt>
                <c:pt idx="113">
                  <c:v>1.2913581612803147E-2</c:v>
                </c:pt>
                <c:pt idx="114">
                  <c:v>1.2995070370980671E-2</c:v>
                </c:pt>
                <c:pt idx="115">
                  <c:v>1.3075141933363796E-2</c:v>
                </c:pt>
                <c:pt idx="116">
                  <c:v>1.3153832951567907E-2</c:v>
                </c:pt>
                <c:pt idx="117">
                  <c:v>1.3231178824161688E-2</c:v>
                </c:pt>
                <c:pt idx="118">
                  <c:v>1.3307213749762353E-2</c:v>
                </c:pt>
                <c:pt idx="119">
                  <c:v>1.3381970777453766E-2</c:v>
                </c:pt>
                <c:pt idx="120">
                  <c:v>1.3455481854683655E-2</c:v>
                </c:pt>
                <c:pt idx="121">
                  <c:v>1.3527777872785779E-2</c:v>
                </c:pt>
                <c:pt idx="122">
                  <c:v>1.3598888710263273E-2</c:v>
                </c:pt>
                <c:pt idx="123">
                  <c:v>1.3668843273960651E-2</c:v>
                </c:pt>
                <c:pt idx="124">
                  <c:v>1.3737669538243553E-2</c:v>
                </c:pt>
                <c:pt idx="125">
                  <c:v>1.3805394582297926E-2</c:v>
                </c:pt>
                <c:pt idx="126">
                  <c:v>1.3872044625653026E-2</c:v>
                </c:pt>
                <c:pt idx="127">
                  <c:v>1.3937645062026154E-2</c:v>
                </c:pt>
                <c:pt idx="128">
                  <c:v>1.4002220491580954E-2</c:v>
                </c:pt>
                <c:pt idx="129">
                  <c:v>1.4065794751685292E-2</c:v>
                </c:pt>
                <c:pt idx="130">
                  <c:v>1.4128390946249559E-2</c:v>
                </c:pt>
                <c:pt idx="131">
                  <c:v>1.4190031473721245E-2</c:v>
                </c:pt>
                <c:pt idx="132">
                  <c:v>1.4250738053806998E-2</c:v>
                </c:pt>
                <c:pt idx="133">
                  <c:v>1.4310531752989204E-2</c:v>
                </c:pt>
                <c:pt idx="134">
                  <c:v>1.4369433008900034E-2</c:v>
                </c:pt>
                <c:pt idx="135">
                  <c:v>1.4427461653612184E-2</c:v>
                </c:pt>
                <c:pt idx="136">
                  <c:v>1.4484636935902098E-2</c:v>
                </c:pt>
                <c:pt idx="137">
                  <c:v>1.4540977542538145E-2</c:v>
                </c:pt>
                <c:pt idx="138">
                  <c:v>1.4596501618643233E-2</c:v>
                </c:pt>
                <c:pt idx="139">
                  <c:v>1.4651226787178466E-2</c:v>
                </c:pt>
                <c:pt idx="140">
                  <c:v>1.4705170167591763E-2</c:v>
                </c:pt>
                <c:pt idx="141">
                  <c:v>1.4758348393672962E-2</c:v>
                </c:pt>
                <c:pt idx="142">
                  <c:v>1.481077763065442E-2</c:v>
                </c:pt>
                <c:pt idx="143">
                  <c:v>1.4862473591594184E-2</c:v>
                </c:pt>
                <c:pt idx="144">
                  <c:v>1.491345155307645E-2</c:v>
                </c:pt>
                <c:pt idx="145">
                  <c:v>1.4963726370262408E-2</c:v>
                </c:pt>
                <c:pt idx="146">
                  <c:v>1.5013312491322532E-2</c:v>
                </c:pt>
                <c:pt idx="147">
                  <c:v>1.5062223971279797E-2</c:v>
                </c:pt>
                <c:pt idx="148">
                  <c:v>1.5110474485291689E-2</c:v>
                </c:pt>
                <c:pt idx="149">
                  <c:v>1.515807734139739E-2</c:v>
                </c:pt>
                <c:pt idx="150">
                  <c:v>1.5205045492755006E-2</c:v>
                </c:pt>
                <c:pt idx="151">
                  <c:v>1.5251391549392659E-2</c:v>
                </c:pt>
                <c:pt idx="152">
                  <c:v>1.5297127789495607E-2</c:v>
                </c:pt>
                <c:pt idx="153">
                  <c:v>1.5342266170250802E-2</c:v>
                </c:pt>
                <c:pt idx="154">
                  <c:v>1.5386818338268916E-2</c:v>
                </c:pt>
                <c:pt idx="155">
                  <c:v>1.5430795639602925E-2</c:v>
                </c:pt>
                <c:pt idx="156">
                  <c:v>1.5474209129381373E-2</c:v>
                </c:pt>
                <c:pt idx="157">
                  <c:v>1.5517069581073465E-2</c:v>
                </c:pt>
                <c:pt idx="158">
                  <c:v>1.5559387495402373E-2</c:v>
                </c:pt>
                <c:pt idx="159">
                  <c:v>1.5601173108922105E-2</c:v>
                </c:pt>
                <c:pt idx="160">
                  <c:v>1.5642436402272846E-2</c:v>
                </c:pt>
                <c:pt idx="161">
                  <c:v>1.5683187108128546E-2</c:v>
                </c:pt>
                <c:pt idx="162">
                  <c:v>1.5723434718850224E-2</c:v>
                </c:pt>
                <c:pt idx="163">
                  <c:v>1.5763188493857525E-2</c:v>
                </c:pt>
                <c:pt idx="164">
                  <c:v>1.5802457466730594E-2</c:v>
                </c:pt>
                <c:pt idx="165">
                  <c:v>1.5841250452053684E-2</c:v>
                </c:pt>
                <c:pt idx="166">
                  <c:v>1.5879576052011433E-2</c:v>
                </c:pt>
                <c:pt idx="167">
                  <c:v>1.5917442662748135E-2</c:v>
                </c:pt>
                <c:pt idx="168">
                  <c:v>1.5954858480499875E-2</c:v>
                </c:pt>
                <c:pt idx="169">
                  <c:v>1.5991831507508991E-2</c:v>
                </c:pt>
                <c:pt idx="170">
                  <c:v>1.6028369557729762E-2</c:v>
                </c:pt>
                <c:pt idx="171">
                  <c:v>1.6064480262333918E-2</c:v>
                </c:pt>
                <c:pt idx="172">
                  <c:v>1.6100171075024074E-2</c:v>
                </c:pt>
                <c:pt idx="173">
                  <c:v>1.6135449277162896E-2</c:v>
                </c:pt>
                <c:pt idx="174">
                  <c:v>1.6170321982725406E-2</c:v>
                </c:pt>
                <c:pt idx="175">
                  <c:v>1.6204796143081495E-2</c:v>
                </c:pt>
                <c:pt idx="176">
                  <c:v>1.6238878551615352E-2</c:v>
                </c:pt>
                <c:pt idx="177">
                  <c:v>1.6272575848188375E-2</c:v>
                </c:pt>
                <c:pt idx="178">
                  <c:v>1.6305894523451589E-2</c:v>
                </c:pt>
                <c:pt idx="179">
                  <c:v>1.6338840923013537E-2</c:v>
                </c:pt>
                <c:pt idx="180">
                  <c:v>1.6371421251469245E-2</c:v>
                </c:pt>
                <c:pt idx="181">
                  <c:v>1.6403641576295602E-2</c:v>
                </c:pt>
                <c:pt idx="182">
                  <c:v>1.6435507831618377E-2</c:v>
                </c:pt>
                <c:pt idx="183">
                  <c:v>1.6467025821855656E-2</c:v>
                </c:pt>
                <c:pt idx="184">
                  <c:v>1.649820122524253E-2</c:v>
                </c:pt>
                <c:pt idx="185">
                  <c:v>1.6529039597241436E-2</c:v>
                </c:pt>
                <c:pt idx="186">
                  <c:v>1.6559546373842507E-2</c:v>
                </c:pt>
                <c:pt idx="187">
                  <c:v>1.6589726874758008E-2</c:v>
                </c:pt>
                <c:pt idx="188">
                  <c:v>1.6619586306514826E-2</c:v>
                </c:pt>
                <c:pt idx="189">
                  <c:v>1.6649129765448824E-2</c:v>
                </c:pt>
                <c:pt idx="190">
                  <c:v>1.667836224060457E-2</c:v>
                </c:pt>
                <c:pt idx="191">
                  <c:v>1.6707288616544021E-2</c:v>
                </c:pt>
                <c:pt idx="192">
                  <c:v>1.6735913676067443E-2</c:v>
                </c:pt>
                <c:pt idx="193">
                  <c:v>1.6764242102849682E-2</c:v>
                </c:pt>
                <c:pt idx="194">
                  <c:v>1.6792278483994994E-2</c:v>
                </c:pt>
                <c:pt idx="195">
                  <c:v>1.6820027312513183E-2</c:v>
                </c:pt>
                <c:pt idx="196">
                  <c:v>1.6847492989719954E-2</c:v>
                </c:pt>
                <c:pt idx="197">
                  <c:v>1.6874679827564219E-2</c:v>
                </c:pt>
                <c:pt idx="198">
                  <c:v>1.6901592050884807E-2</c:v>
                </c:pt>
                <c:pt idx="199">
                  <c:v>1.6928233799599152E-2</c:v>
                </c:pt>
                <c:pt idx="200">
                  <c:v>1.6954609130826359E-2</c:v>
                </c:pt>
                <c:pt idx="201">
                  <c:v>1.6980722020946828E-2</c:v>
                </c:pt>
                <c:pt idx="202">
                  <c:v>1.7006576367600758E-2</c:v>
                </c:pt>
                <c:pt idx="203">
                  <c:v>1.7032175991627551E-2</c:v>
                </c:pt>
                <c:pt idx="204">
                  <c:v>1.7057524638948208E-2</c:v>
                </c:pt>
                <c:pt idx="205">
                  <c:v>1.7082625982392557E-2</c:v>
                </c:pt>
                <c:pt idx="206">
                  <c:v>1.710748362347337E-2</c:v>
                </c:pt>
                <c:pt idx="207">
                  <c:v>1.713210109410896E-2</c:v>
                </c:pt>
                <c:pt idx="208">
                  <c:v>1.7156481858296133E-2</c:v>
                </c:pt>
                <c:pt idx="209">
                  <c:v>1.71806293137351E-2</c:v>
                </c:pt>
                <c:pt idx="210">
                  <c:v>1.7204546793407979E-2</c:v>
                </c:pt>
                <c:pt idx="211">
                  <c:v>1.7228237567112399E-2</c:v>
                </c:pt>
                <c:pt idx="212">
                  <c:v>1.7251704842951684E-2</c:v>
                </c:pt>
                <c:pt idx="213">
                  <c:v>1.7274951768783089E-2</c:v>
                </c:pt>
                <c:pt idx="214">
                  <c:v>1.7297981433625414E-2</c:v>
                </c:pt>
                <c:pt idx="215">
                  <c:v>1.7320796869027339E-2</c:v>
                </c:pt>
                <c:pt idx="216">
                  <c:v>1.7343401050397771E-2</c:v>
                </c:pt>
                <c:pt idx="217">
                  <c:v>1.7365796898299347E-2</c:v>
                </c:pt>
                <c:pt idx="218">
                  <c:v>1.7387987279706422E-2</c:v>
                </c:pt>
                <c:pt idx="219">
                  <c:v>1.7409975009228491E-2</c:v>
                </c:pt>
                <c:pt idx="220">
                  <c:v>1.7431762850300365E-2</c:v>
                </c:pt>
                <c:pt idx="221">
                  <c:v>1.7453353516339913E-2</c:v>
                </c:pt>
                <c:pt idx="222">
                  <c:v>1.7474749671874602E-2</c:v>
                </c:pt>
                <c:pt idx="223">
                  <c:v>1.7495953933637676E-2</c:v>
                </c:pt>
                <c:pt idx="224">
                  <c:v>1.7516968871635012E-2</c:v>
                </c:pt>
                <c:pt idx="225">
                  <c:v>1.7537797010183476E-2</c:v>
                </c:pt>
                <c:pt idx="226">
                  <c:v>1.7558440828921783E-2</c:v>
                </c:pt>
                <c:pt idx="227">
                  <c:v>1.7578902763794552E-2</c:v>
                </c:pt>
                <c:pt idx="228">
                  <c:v>1.7599185208010543E-2</c:v>
                </c:pt>
                <c:pt idx="229">
                  <c:v>1.7619290512975738E-2</c:v>
                </c:pt>
                <c:pt idx="230">
                  <c:v>1.7639220989202106E-2</c:v>
                </c:pt>
                <c:pt idx="231">
                  <c:v>1.765897890719275E-2</c:v>
                </c:pt>
                <c:pt idx="232">
                  <c:v>1.7678566498304162E-2</c:v>
                </c:pt>
                <c:pt idx="233">
                  <c:v>1.7697985955586294E-2</c:v>
                </c:pt>
                <c:pt idx="234">
                  <c:v>1.7717239434601052E-2</c:v>
                </c:pt>
                <c:pt idx="235">
                  <c:v>1.7736329054219943E-2</c:v>
                </c:pt>
                <c:pt idx="236">
                  <c:v>1.7755256897401383E-2</c:v>
                </c:pt>
                <c:pt idx="237">
                  <c:v>1.7774025011948389E-2</c:v>
                </c:pt>
                <c:pt idx="238">
                  <c:v>1.7792635411247093E-2</c:v>
                </c:pt>
                <c:pt idx="239">
                  <c:v>1.7811090074986814E-2</c:v>
                </c:pt>
                <c:pt idx="240">
                  <c:v>1.7829390949862037E-2</c:v>
                </c:pt>
                <c:pt idx="241">
                  <c:v>1.7847539950256966E-2</c:v>
                </c:pt>
                <c:pt idx="242">
                  <c:v>1.7865538958913098E-2</c:v>
                </c:pt>
                <c:pt idx="243">
                  <c:v>1.7883389827580289E-2</c:v>
                </c:pt>
                <c:pt idx="244">
                  <c:v>1.7901094377651843E-2</c:v>
                </c:pt>
                <c:pt idx="245">
                  <c:v>1.7918654400784044E-2</c:v>
                </c:pt>
                <c:pt idx="246">
                  <c:v>1.7936071659500535E-2</c:v>
                </c:pt>
                <c:pt idx="247">
                  <c:v>1.7953347887782072E-2</c:v>
                </c:pt>
                <c:pt idx="248">
                  <c:v>1.7970484791641983E-2</c:v>
                </c:pt>
                <c:pt idx="249">
                  <c:v>1.7987484049687762E-2</c:v>
                </c:pt>
                <c:pt idx="250">
                  <c:v>1.8004347313669171E-2</c:v>
                </c:pt>
                <c:pt idx="251">
                  <c:v>1.8021076209013283E-2</c:v>
                </c:pt>
                <c:pt idx="252">
                  <c:v>1.803767233534672E-2</c:v>
                </c:pt>
                <c:pt idx="253">
                  <c:v>1.8054137267005593E-2</c:v>
                </c:pt>
                <c:pt idx="254">
                  <c:v>1.8070472553533286E-2</c:v>
                </c:pt>
                <c:pt idx="255">
                  <c:v>1.8086679720166646E-2</c:v>
                </c:pt>
                <c:pt idx="256">
                  <c:v>1.8102760268310689E-2</c:v>
                </c:pt>
                <c:pt idx="257">
                  <c:v>1.8118715676002244E-2</c:v>
                </c:pt>
                <c:pt idx="258">
                  <c:v>1.8134547398362854E-2</c:v>
                </c:pt>
                <c:pt idx="259">
                  <c:v>1.8150256868041146E-2</c:v>
                </c:pt>
                <c:pt idx="260">
                  <c:v>1.816584549564499E-2</c:v>
                </c:pt>
                <c:pt idx="261">
                  <c:v>1.8181314670163744E-2</c:v>
                </c:pt>
                <c:pt idx="262">
                  <c:v>1.8196665759380837E-2</c:v>
                </c:pt>
                <c:pt idx="263">
                  <c:v>1.8211900110276878E-2</c:v>
                </c:pt>
                <c:pt idx="264">
                  <c:v>1.8227019049423705E-2</c:v>
                </c:pt>
                <c:pt idx="265">
                  <c:v>1.8242023883369433E-2</c:v>
                </c:pt>
                <c:pt idx="266">
                  <c:v>1.8256915899014813E-2</c:v>
                </c:pt>
                <c:pt idx="267">
                  <c:v>1.82716963639812E-2</c:v>
                </c:pt>
                <c:pt idx="268">
                  <c:v>1.8257245616115633E-2</c:v>
                </c:pt>
                <c:pt idx="269">
                  <c:v>1.8238066866307905E-2</c:v>
                </c:pt>
                <c:pt idx="270">
                  <c:v>1.8219030181313562E-2</c:v>
                </c:pt>
                <c:pt idx="271">
                  <c:v>1.8200133988459405E-2</c:v>
                </c:pt>
                <c:pt idx="272">
                  <c:v>1.8181376738199761E-2</c:v>
                </c:pt>
                <c:pt idx="273">
                  <c:v>1.8162756903692939E-2</c:v>
                </c:pt>
                <c:pt idx="274">
                  <c:v>1.8144272980386896E-2</c:v>
                </c:pt>
                <c:pt idx="275">
                  <c:v>1.8125923485613985E-2</c:v>
                </c:pt>
                <c:pt idx="276">
                  <c:v>1.8107706958194504E-2</c:v>
                </c:pt>
                <c:pt idx="277">
                  <c:v>1.8089621958048807E-2</c:v>
                </c:pt>
                <c:pt idx="278">
                  <c:v>1.807166706581783E-2</c:v>
                </c:pt>
                <c:pt idx="279">
                  <c:v>1.8053840882491731E-2</c:v>
                </c:pt>
                <c:pt idx="280">
                  <c:v>1.8036142029046531E-2</c:v>
                </c:pt>
                <c:pt idx="281">
                  <c:v>1.801856914608849E-2</c:v>
                </c:pt>
                <c:pt idx="282">
                  <c:v>1.8001120893506039E-2</c:v>
                </c:pt>
                <c:pt idx="283">
                  <c:v>1.7983795950129118E-2</c:v>
                </c:pt>
                <c:pt idx="284">
                  <c:v>1.796659301339569E-2</c:v>
                </c:pt>
                <c:pt idx="285">
                  <c:v>1.7949510799025313E-2</c:v>
                </c:pt>
                <c:pt idx="286">
                  <c:v>1.7932548040699475E-2</c:v>
                </c:pt>
                <c:pt idx="287">
                  <c:v>1.7915703489748733E-2</c:v>
                </c:pt>
                <c:pt idx="288">
                  <c:v>1.7898975914846259E-2</c:v>
                </c:pt>
                <c:pt idx="289">
                  <c:v>1.7882364101707821E-2</c:v>
                </c:pt>
                <c:pt idx="290">
                  <c:v>1.786586685279792E-2</c:v>
                </c:pt>
                <c:pt idx="291">
                  <c:v>1.7849482987042042E-2</c:v>
                </c:pt>
                <c:pt idx="292">
                  <c:v>1.7833211339544758E-2</c:v>
                </c:pt>
                <c:pt idx="293">
                  <c:v>1.7817050761313676E-2</c:v>
                </c:pt>
                <c:pt idx="294">
                  <c:v>1.7801000118988924E-2</c:v>
                </c:pt>
                <c:pt idx="295">
                  <c:v>1.7785058294578236E-2</c:v>
                </c:pt>
                <c:pt idx="296">
                  <c:v>1.7769224185197354E-2</c:v>
                </c:pt>
                <c:pt idx="297">
                  <c:v>1.7753496702815667E-2</c:v>
                </c:pt>
                <c:pt idx="298">
                  <c:v>1.7737874774007015E-2</c:v>
                </c:pt>
                <c:pt idx="299">
                  <c:v>1.7722357339705445E-2</c:v>
                </c:pt>
                <c:pt idx="300">
                  <c:v>1.7706943354965882E-2</c:v>
                </c:pt>
                <c:pt idx="301">
                  <c:v>1.7691631788729571E-2</c:v>
                </c:pt>
                <c:pt idx="302">
                  <c:v>1.7676421623594164E-2</c:v>
                </c:pt>
                <c:pt idx="303">
                  <c:v>1.7661311855588363E-2</c:v>
                </c:pt>
                <c:pt idx="304">
                  <c:v>1.7646301493951022E-2</c:v>
                </c:pt>
                <c:pt idx="305">
                  <c:v>1.7631389560914579E-2</c:v>
                </c:pt>
                <c:pt idx="306">
                  <c:v>1.761657509149276E-2</c:v>
                </c:pt>
                <c:pt idx="307">
                  <c:v>1.7601857133272385E-2</c:v>
                </c:pt>
                <c:pt idx="308">
                  <c:v>1.7587234746209279E-2</c:v>
                </c:pt>
                <c:pt idx="309">
                  <c:v>1.7572707002428137E-2</c:v>
                </c:pt>
                <c:pt idx="310">
                  <c:v>1.7558272986026233E-2</c:v>
                </c:pt>
                <c:pt idx="311">
                  <c:v>1.7543931792880926E-2</c:v>
                </c:pt>
                <c:pt idx="312">
                  <c:v>1.7529682530460913E-2</c:v>
                </c:pt>
                <c:pt idx="313">
                  <c:v>1.7515524317641026E-2</c:v>
                </c:pt>
                <c:pt idx="314">
                  <c:v>1.7501456284520631E-2</c:v>
                </c:pt>
                <c:pt idx="315">
                  <c:v>1.7487477572245443E-2</c:v>
                </c:pt>
                <c:pt idx="316">
                  <c:v>1.7473587332832757E-2</c:v>
                </c:pt>
                <c:pt idx="317">
                  <c:v>1.745978472899996E-2</c:v>
                </c:pt>
                <c:pt idx="318">
                  <c:v>1.7446068933996306E-2</c:v>
                </c:pt>
                <c:pt idx="319">
                  <c:v>1.7432439131437813E-2</c:v>
                </c:pt>
                <c:pt idx="320">
                  <c:v>1.7418894515145306E-2</c:v>
                </c:pt>
                <c:pt idx="321">
                  <c:v>1.7405434288985465E-2</c:v>
                </c:pt>
                <c:pt idx="322">
                  <c:v>1.7392057666714821E-2</c:v>
                </c:pt>
                <c:pt idx="323">
                  <c:v>1.7378763871826651E-2</c:v>
                </c:pt>
                <c:pt idx="324">
                  <c:v>1.7365552137400753E-2</c:v>
                </c:pt>
                <c:pt idx="325">
                  <c:v>1.7352421705955946E-2</c:v>
                </c:pt>
                <c:pt idx="326">
                  <c:v>1.7339371829305273E-2</c:v>
                </c:pt>
                <c:pt idx="327">
                  <c:v>1.7326401768413931E-2</c:v>
                </c:pt>
                <c:pt idx="328">
                  <c:v>1.7313510793259729E-2</c:v>
                </c:pt>
                <c:pt idx="329">
                  <c:v>1.7300698182696136E-2</c:v>
                </c:pt>
                <c:pt idx="330">
                  <c:v>1.7287963224317776E-2</c:v>
                </c:pt>
                <c:pt idx="331">
                  <c:v>1.7275305214328403E-2</c:v>
                </c:pt>
                <c:pt idx="332">
                  <c:v>1.7262723457411259E-2</c:v>
                </c:pt>
                <c:pt idx="333">
                  <c:v>1.7250217266601729E-2</c:v>
                </c:pt>
                <c:pt idx="334">
                  <c:v>1.7237785963162312E-2</c:v>
                </c:pt>
                <c:pt idx="335">
                  <c:v>1.7225428876459847E-2</c:v>
                </c:pt>
                <c:pt idx="336">
                  <c:v>1.7213145343844896E-2</c:v>
                </c:pt>
                <c:pt idx="337">
                  <c:v>1.72009347105333E-2</c:v>
                </c:pt>
                <c:pt idx="338">
                  <c:v>1.718879632948982E-2</c:v>
                </c:pt>
                <c:pt idx="339">
                  <c:v>1.7176729561313855E-2</c:v>
                </c:pt>
                <c:pt idx="340">
                  <c:v>1.7164733774127153E-2</c:v>
                </c:pt>
                <c:pt idx="341">
                  <c:v>1.7152808343463548E-2</c:v>
                </c:pt>
                <c:pt idx="342">
                  <c:v>1.7140952652160545E-2</c:v>
                </c:pt>
                <c:pt idx="343">
                  <c:v>1.7129166090252893E-2</c:v>
                </c:pt>
                <c:pt idx="344">
                  <c:v>1.7117448054867961E-2</c:v>
                </c:pt>
                <c:pt idx="345">
                  <c:v>1.7105797950122945E-2</c:v>
                </c:pt>
                <c:pt idx="346">
                  <c:v>1.7094215187023854E-2</c:v>
                </c:pt>
                <c:pt idx="347">
                  <c:v>1.7082699183366253E-2</c:v>
                </c:pt>
                <c:pt idx="348">
                  <c:v>1.7071249363637721E-2</c:v>
                </c:pt>
                <c:pt idx="349">
                  <c:v>1.7059865158921959E-2</c:v>
                </c:pt>
                <c:pt idx="350">
                  <c:v>1.7048546006804575E-2</c:v>
                </c:pt>
                <c:pt idx="351">
                  <c:v>1.7037291351280445E-2</c:v>
                </c:pt>
                <c:pt idx="352">
                  <c:v>1.702610064266271E-2</c:v>
                </c:pt>
                <c:pt idx="353">
                  <c:v>1.701497333749323E-2</c:v>
                </c:pt>
                <c:pt idx="354">
                  <c:v>1.7003908898454653E-2</c:v>
                </c:pt>
                <c:pt idx="355">
                  <c:v>1.6992906794283898E-2</c:v>
                </c:pt>
                <c:pt idx="356">
                  <c:v>1.6981966499687137E-2</c:v>
                </c:pt>
                <c:pt idx="357">
                  <c:v>1.6971087495256183E-2</c:v>
                </c:pt>
                <c:pt idx="358">
                  <c:v>1.6960269267386297E-2</c:v>
                </c:pt>
                <c:pt idx="359">
                  <c:v>1.6949511308195352E-2</c:v>
                </c:pt>
                <c:pt idx="360">
                  <c:v>1.6938813115444352E-2</c:v>
                </c:pt>
                <c:pt idx="361">
                  <c:v>1.6928174192459292E-2</c:v>
                </c:pt>
                <c:pt idx="362">
                  <c:v>1.6917594048054256E-2</c:v>
                </c:pt>
                <c:pt idx="363">
                  <c:v>1.6907072196455861E-2</c:v>
                </c:pt>
                <c:pt idx="364">
                  <c:v>1.6896608157228883E-2</c:v>
                </c:pt>
                <c:pt idx="365">
                  <c:v>1.6886201455203153E-2</c:v>
                </c:pt>
                <c:pt idx="366">
                  <c:v>1.6875851620401602E-2</c:v>
                </c:pt>
                <c:pt idx="367">
                  <c:v>1.6865558187969549E-2</c:v>
                </c:pt>
                <c:pt idx="368">
                  <c:v>1.6855320698105056E-2</c:v>
                </c:pt>
                <c:pt idx="369">
                  <c:v>1.6845138695990507E-2</c:v>
                </c:pt>
                <c:pt idx="370">
                  <c:v>1.6835011731725229E-2</c:v>
                </c:pt>
                <c:pt idx="371">
                  <c:v>1.6824939360259222E-2</c:v>
                </c:pt>
                <c:pt idx="372">
                  <c:v>1.6814921141327977E-2</c:v>
                </c:pt>
                <c:pt idx="373">
                  <c:v>1.6804956639388323E-2</c:v>
                </c:pt>
                <c:pt idx="374">
                  <c:v>1.6795045423555297E-2</c:v>
                </c:pt>
                <c:pt idx="375">
                  <c:v>1.6785187067540046E-2</c:v>
                </c:pt>
                <c:pt idx="376">
                  <c:v>1.6775381149588712E-2</c:v>
                </c:pt>
                <c:pt idx="377">
                  <c:v>1.6765627252422258E-2</c:v>
                </c:pt>
                <c:pt idx="378">
                  <c:v>1.6755924963177325E-2</c:v>
                </c:pt>
                <c:pt idx="379">
                  <c:v>1.6746273873347928E-2</c:v>
                </c:pt>
                <c:pt idx="380">
                  <c:v>1.6736673578728163E-2</c:v>
                </c:pt>
                <c:pt idx="381">
                  <c:v>1.6727123679355742E-2</c:v>
                </c:pt>
                <c:pt idx="382">
                  <c:v>1.6717623779456479E-2</c:v>
                </c:pt>
                <c:pt idx="383">
                  <c:v>1.6708173487389587E-2</c:v>
                </c:pt>
                <c:pt idx="384">
                  <c:v>1.6698772415593876E-2</c:v>
                </c:pt>
                <c:pt idx="385">
                  <c:v>1.6689420180534768E-2</c:v>
                </c:pt>
                <c:pt idx="386">
                  <c:v>1.6680116402652129E-2</c:v>
                </c:pt>
                <c:pt idx="387">
                  <c:v>1.6670860706308938E-2</c:v>
                </c:pt>
                <c:pt idx="388">
                  <c:v>1.666165271974071E-2</c:v>
                </c:pt>
                <c:pt idx="389">
                  <c:v>1.6652492075005736E-2</c:v>
                </c:pt>
                <c:pt idx="390">
                  <c:v>1.6643378407936074E-2</c:v>
                </c:pt>
                <c:pt idx="391">
                  <c:v>1.6634311358089272E-2</c:v>
                </c:pt>
                <c:pt idx="392">
                  <c:v>1.6625290568700875E-2</c:v>
                </c:pt>
                <c:pt idx="393">
                  <c:v>1.6616315686637604E-2</c:v>
                </c:pt>
                <c:pt idx="394">
                  <c:v>1.6607386362351307E-2</c:v>
                </c:pt>
                <c:pt idx="395">
                  <c:v>1.6598502249833551E-2</c:v>
                </c:pt>
                <c:pt idx="396">
                  <c:v>1.6589663006570932E-2</c:v>
                </c:pt>
                <c:pt idx="397">
                  <c:v>1.6580868293501073E-2</c:v>
                </c:pt>
                <c:pt idx="398">
                  <c:v>1.6572117774969253E-2</c:v>
                </c:pt>
                <c:pt idx="399">
                  <c:v>1.6563411118685714E-2</c:v>
                </c:pt>
                <c:pt idx="400">
                  <c:v>1.6554747995683593E-2</c:v>
                </c:pt>
                <c:pt idx="401">
                  <c:v>1.6546128080277486E-2</c:v>
                </c:pt>
                <c:pt idx="402">
                  <c:v>1.6537551050022657E-2</c:v>
                </c:pt>
                <c:pt idx="403">
                  <c:v>1.6529016585674804E-2</c:v>
                </c:pt>
                <c:pt idx="404">
                  <c:v>1.6520524371150452E-2</c:v>
                </c:pt>
                <c:pt idx="405">
                  <c:v>1.6512074093487948E-2</c:v>
                </c:pt>
                <c:pt idx="406">
                  <c:v>1.6503665442809009E-2</c:v>
                </c:pt>
                <c:pt idx="407">
                  <c:v>1.6495298112280819E-2</c:v>
                </c:pt>
                <c:pt idx="408">
                  <c:v>1.6486971798078748E-2</c:v>
                </c:pt>
                <c:pt idx="409">
                  <c:v>1.647868619934955E-2</c:v>
                </c:pt>
                <c:pt idx="410">
                  <c:v>1.6470441018175127E-2</c:v>
                </c:pt>
                <c:pt idx="411">
                  <c:v>1.6462235959536834E-2</c:v>
                </c:pt>
                <c:pt idx="412">
                  <c:v>1.6454070731280284E-2</c:v>
                </c:pt>
                <c:pt idx="413">
                  <c:v>1.6445945044080663E-2</c:v>
                </c:pt>
                <c:pt idx="414">
                  <c:v>1.6437858611408573E-2</c:v>
                </c:pt>
                <c:pt idx="415">
                  <c:v>1.6429811149496352E-2</c:v>
                </c:pt>
                <c:pt idx="416">
                  <c:v>1.6421802377304867E-2</c:v>
                </c:pt>
                <c:pt idx="417">
                  <c:v>1.6413832016490791E-2</c:v>
                </c:pt>
                <c:pt idx="418">
                  <c:v>1.6405899791374395E-2</c:v>
                </c:pt>
                <c:pt idx="419">
                  <c:v>1.6398005428907719E-2</c:v>
                </c:pt>
                <c:pt idx="420">
                  <c:v>1.6390148658643265E-2</c:v>
                </c:pt>
                <c:pt idx="421">
                  <c:v>1.6382329212703106E-2</c:v>
                </c:pt>
                <c:pt idx="422">
                  <c:v>1.6374546825748446E-2</c:v>
                </c:pt>
                <c:pt idx="423">
                  <c:v>1.6366801234949602E-2</c:v>
                </c:pt>
                <c:pt idx="424">
                  <c:v>1.635909217995641E-2</c:v>
                </c:pt>
                <c:pt idx="425">
                  <c:v>1.635141940286907E-2</c:v>
                </c:pt>
                <c:pt idx="426">
                  <c:v>1.6343782648209366E-2</c:v>
                </c:pt>
                <c:pt idx="427">
                  <c:v>1.6336181662892333E-2</c:v>
                </c:pt>
                <c:pt idx="428">
                  <c:v>1.6328616196198281E-2</c:v>
                </c:pt>
                <c:pt idx="429">
                  <c:v>1.6321085999745223E-2</c:v>
                </c:pt>
                <c:pt idx="430">
                  <c:v>1.6313590827461713E-2</c:v>
                </c:pt>
                <c:pt idx="431">
                  <c:v>1.6306130435560034E-2</c:v>
                </c:pt>
                <c:pt idx="432">
                  <c:v>1.6298704582509746E-2</c:v>
                </c:pt>
                <c:pt idx="433">
                  <c:v>1.6291313029011656E-2</c:v>
                </c:pt>
                <c:pt idx="434">
                  <c:v>1.6283955537972086E-2</c:v>
                </c:pt>
                <c:pt idx="435">
                  <c:v>1.6276631874477521E-2</c:v>
                </c:pt>
                <c:pt idx="436">
                  <c:v>1.6269341805769631E-2</c:v>
                </c:pt>
                <c:pt idx="437">
                  <c:v>1.6262085101220583E-2</c:v>
                </c:pt>
                <c:pt idx="438">
                  <c:v>1.6254861532308748E-2</c:v>
                </c:pt>
                <c:pt idx="439">
                  <c:v>1.6247670872594686E-2</c:v>
                </c:pt>
                <c:pt idx="440">
                  <c:v>1.6240512897697512E-2</c:v>
                </c:pt>
                <c:pt idx="441">
                  <c:v>1.6233387385271521E-2</c:v>
                </c:pt>
                <c:pt idx="442">
                  <c:v>1.6226294114983209E-2</c:v>
                </c:pt>
                <c:pt idx="443">
                  <c:v>1.6219232868488521E-2</c:v>
                </c:pt>
                <c:pt idx="444">
                  <c:v>1.6212203429410477E-2</c:v>
                </c:pt>
                <c:pt idx="445">
                  <c:v>1.6205205583317051E-2</c:v>
                </c:pt>
                <c:pt idx="446">
                  <c:v>1.6198239117699381E-2</c:v>
                </c:pt>
                <c:pt idx="447">
                  <c:v>1.6191303821950252E-2</c:v>
                </c:pt>
                <c:pt idx="448">
                  <c:v>1.6184399487342852E-2</c:v>
                </c:pt>
                <c:pt idx="449">
                  <c:v>1.6177525907009875E-2</c:v>
                </c:pt>
                <c:pt idx="450">
                  <c:v>1.6170682875922826E-2</c:v>
                </c:pt>
                <c:pt idx="451">
                  <c:v>1.6163870190871642E-2</c:v>
                </c:pt>
                <c:pt idx="452">
                  <c:v>1.615708765044457E-2</c:v>
                </c:pt>
                <c:pt idx="453">
                  <c:v>1.615033505500835E-2</c:v>
                </c:pt>
                <c:pt idx="454">
                  <c:v>1.6143612206688588E-2</c:v>
                </c:pt>
                <c:pt idx="455">
                  <c:v>1.6136918909350453E-2</c:v>
                </c:pt>
                <c:pt idx="456">
                  <c:v>1.6130254968579588E-2</c:v>
                </c:pt>
                <c:pt idx="457">
                  <c:v>1.6123620191663302E-2</c:v>
                </c:pt>
                <c:pt idx="458">
                  <c:v>1.6117014387571977E-2</c:v>
                </c:pt>
                <c:pt idx="459">
                  <c:v>1.6110437366940743E-2</c:v>
                </c:pt>
                <c:pt idx="460">
                  <c:v>1.6103888942051389E-2</c:v>
                </c:pt>
                <c:pt idx="461">
                  <c:v>1.609736892681448E-2</c:v>
                </c:pt>
                <c:pt idx="462">
                  <c:v>1.6090877136751756E-2</c:v>
                </c:pt>
                <c:pt idx="463">
                  <c:v>1.608441338897872E-2</c:v>
                </c:pt>
                <c:pt idx="464">
                  <c:v>1.6077977502187469E-2</c:v>
                </c:pt>
                <c:pt idx="465">
                  <c:v>1.6071569296629729E-2</c:v>
                </c:pt>
                <c:pt idx="466">
                  <c:v>1.6065188594100128E-2</c:v>
                </c:pt>
                <c:pt idx="467">
                  <c:v>1.6058835217919693E-2</c:v>
                </c:pt>
                <c:pt idx="468">
                  <c:v>1.6052508992919517E-2</c:v>
                </c:pt>
                <c:pt idx="469">
                  <c:v>1.6046209745424669E-2</c:v>
                </c:pt>
                <c:pt idx="470">
                  <c:v>1.6039937303238314E-2</c:v>
                </c:pt>
                <c:pt idx="471">
                  <c:v>1.6033691495625994E-2</c:v>
                </c:pt>
                <c:pt idx="472">
                  <c:v>1.6027472153300169E-2</c:v>
                </c:pt>
                <c:pt idx="473">
                  <c:v>1.6021279108404896E-2</c:v>
                </c:pt>
                <c:pt idx="474">
                  <c:v>1.6015112194500743E-2</c:v>
                </c:pt>
                <c:pt idx="475">
                  <c:v>1.6008971246549871E-2</c:v>
                </c:pt>
                <c:pt idx="476">
                  <c:v>1.6002856100901314E-2</c:v>
                </c:pt>
                <c:pt idx="477">
                  <c:v>1.5996766595276442E-2</c:v>
                </c:pt>
                <c:pt idx="478">
                  <c:v>1.5990702568754601E-2</c:v>
                </c:pt>
                <c:pt idx="479">
                  <c:v>1.5984663861758949E-2</c:v>
                </c:pt>
                <c:pt idx="480">
                  <c:v>1.5978650316042443E-2</c:v>
                </c:pt>
                <c:pt idx="481">
                  <c:v>1.5972661774674032E-2</c:v>
                </c:pt>
                <c:pt idx="482">
                  <c:v>1.5966698082024992E-2</c:v>
                </c:pt>
                <c:pt idx="483">
                  <c:v>1.5960759083755455E-2</c:v>
                </c:pt>
                <c:pt idx="484">
                  <c:v>1.5954844626801076E-2</c:v>
                </c:pt>
                <c:pt idx="485">
                  <c:v>1.594895455935991E-2</c:v>
                </c:pt>
                <c:pt idx="486">
                  <c:v>1.5943088730879414E-2</c:v>
                </c:pt>
                <c:pt idx="487">
                  <c:v>1.5937246992043595E-2</c:v>
                </c:pt>
                <c:pt idx="488">
                  <c:v>1.5931429194760385E-2</c:v>
                </c:pt>
                <c:pt idx="489">
                  <c:v>1.5925635192149089E-2</c:v>
                </c:pt>
                <c:pt idx="490">
                  <c:v>1.5919864838528044E-2</c:v>
                </c:pt>
                <c:pt idx="491">
                  <c:v>1.5914117989402399E-2</c:v>
                </c:pt>
                <c:pt idx="492">
                  <c:v>1.590839450145206E-2</c:v>
                </c:pt>
                <c:pt idx="493">
                  <c:v>1.5902694232519776E-2</c:v>
                </c:pt>
                <c:pt idx="494">
                  <c:v>1.5897017041599366E-2</c:v>
                </c:pt>
                <c:pt idx="495">
                  <c:v>1.5891362788824089E-2</c:v>
                </c:pt>
                <c:pt idx="496">
                  <c:v>1.588573133545516E-2</c:v>
                </c:pt>
                <c:pt idx="497">
                  <c:v>1.5880122543870417E-2</c:v>
                </c:pt>
                <c:pt idx="498">
                  <c:v>1.5874536277553079E-2</c:v>
                </c:pt>
                <c:pt idx="499">
                  <c:v>1.5868972401080702E-2</c:v>
                </c:pt>
                <c:pt idx="500">
                  <c:v>1.5863430780114218E-2</c:v>
                </c:pt>
                <c:pt idx="501">
                  <c:v>1.5857911281387117E-2</c:v>
                </c:pt>
                <c:pt idx="502">
                  <c:v>1.5852413772694786E-2</c:v>
                </c:pt>
                <c:pt idx="503">
                  <c:v>1.5846938122883934E-2</c:v>
                </c:pt>
                <c:pt idx="504">
                  <c:v>1.5841484201842174E-2</c:v>
                </c:pt>
                <c:pt idx="505">
                  <c:v>1.5836051880487707E-2</c:v>
                </c:pt>
                <c:pt idx="506">
                  <c:v>1.5830641030759148E-2</c:v>
                </c:pt>
                <c:pt idx="507">
                  <c:v>1.5825251525605454E-2</c:v>
                </c:pt>
                <c:pt idx="508">
                  <c:v>1.5819883238975988E-2</c:v>
                </c:pt>
                <c:pt idx="509">
                  <c:v>1.5814536045810686E-2</c:v>
                </c:pt>
                <c:pt idx="510">
                  <c:v>1.5809209822030344E-2</c:v>
                </c:pt>
                <c:pt idx="511">
                  <c:v>1.5803904444527027E-2</c:v>
                </c:pt>
                <c:pt idx="512">
                  <c:v>1.5798619791154586E-2</c:v>
                </c:pt>
                <c:pt idx="513">
                  <c:v>1.5793355740719269E-2</c:v>
                </c:pt>
                <c:pt idx="514">
                  <c:v>1.5788112172970471E-2</c:v>
                </c:pt>
                <c:pt idx="515">
                  <c:v>1.578288896859157E-2</c:v>
                </c:pt>
                <c:pt idx="516">
                  <c:v>1.5777686009190883E-2</c:v>
                </c:pt>
                <c:pt idx="517">
                  <c:v>1.5772503177292712E-2</c:v>
                </c:pt>
                <c:pt idx="518">
                  <c:v>1.5767340356328513E-2</c:v>
                </c:pt>
                <c:pt idx="519">
                  <c:v>1.5762197430628143E-2</c:v>
                </c:pt>
                <c:pt idx="520">
                  <c:v>1.5757074285411239E-2</c:v>
                </c:pt>
                <c:pt idx="521">
                  <c:v>1.5751970806778655E-2</c:v>
                </c:pt>
                <c:pt idx="522">
                  <c:v>1.5746886881704055E-2</c:v>
                </c:pt>
                <c:pt idx="523">
                  <c:v>1.5741822398025532E-2</c:v>
                </c:pt>
                <c:pt idx="524">
                  <c:v>1.5736777244437384E-2</c:v>
                </c:pt>
                <c:pt idx="525">
                  <c:v>1.5731751310481955E-2</c:v>
                </c:pt>
                <c:pt idx="526">
                  <c:v>1.5726744486541565E-2</c:v>
                </c:pt>
                <c:pt idx="527">
                  <c:v>1.5721756663830549E-2</c:v>
                </c:pt>
                <c:pt idx="528">
                  <c:v>1.571678773438738E-2</c:v>
                </c:pt>
                <c:pt idx="529">
                  <c:v>1.5711837591066868E-2</c:v>
                </c:pt>
                <c:pt idx="530">
                  <c:v>1.570690612753247E-2</c:v>
                </c:pt>
                <c:pt idx="531">
                  <c:v>1.5701993238248675E-2</c:v>
                </c:pt>
                <c:pt idx="532">
                  <c:v>1.5697098818473466E-2</c:v>
                </c:pt>
                <c:pt idx="533">
                  <c:v>1.569222276425088E-2</c:v>
                </c:pt>
                <c:pt idx="534">
                  <c:v>1.5687364972403663E-2</c:v>
                </c:pt>
                <c:pt idx="535">
                  <c:v>1.5682525340525968E-2</c:v>
                </c:pt>
                <c:pt idx="536">
                  <c:v>1.5677703766976178E-2</c:v>
                </c:pt>
                <c:pt idx="537">
                  <c:v>1.5672900150869772E-2</c:v>
                </c:pt>
                <c:pt idx="538">
                  <c:v>1.5668114392072312E-2</c:v>
                </c:pt>
                <c:pt idx="539">
                  <c:v>1.5663346391192465E-2</c:v>
                </c:pt>
                <c:pt idx="540">
                  <c:v>1.5658596049575143E-2</c:v>
                </c:pt>
                <c:pt idx="541">
                  <c:v>1.5653863269294663E-2</c:v>
                </c:pt>
                <c:pt idx="542">
                  <c:v>1.5649147953148063E-2</c:v>
                </c:pt>
                <c:pt idx="543">
                  <c:v>1.5644450004648411E-2</c:v>
                </c:pt>
                <c:pt idx="544">
                  <c:v>1.5639769328018242E-2</c:v>
                </c:pt>
                <c:pt idx="545">
                  <c:v>1.563510582818305E-2</c:v>
                </c:pt>
                <c:pt idx="546">
                  <c:v>1.5630459410764831E-2</c:v>
                </c:pt>
                <c:pt idx="547">
                  <c:v>1.5625829982075748E-2</c:v>
                </c:pt>
                <c:pt idx="548">
                  <c:v>1.5621217449111807E-2</c:v>
                </c:pt>
                <c:pt idx="549">
                  <c:v>1.5616621719546645E-2</c:v>
                </c:pt>
              </c:numCache>
            </c:numRef>
          </c:yVal>
          <c:smooth val="0"/>
          <c:extLst>
            <c:ext xmlns:c16="http://schemas.microsoft.com/office/drawing/2014/chart" uri="{C3380CC4-5D6E-409C-BE32-E72D297353CC}">
              <c16:uniqueId val="{00000000-7BD5-4C36-AD4D-BC3CB4E0E9A0}"/>
            </c:ext>
          </c:extLst>
        </c:ser>
        <c:dLbls>
          <c:showLegendKey val="0"/>
          <c:showVal val="0"/>
          <c:showCatName val="0"/>
          <c:showSerName val="0"/>
          <c:showPercent val="0"/>
          <c:showBubbleSize val="0"/>
        </c:dLbls>
        <c:axId val="963589368"/>
        <c:axId val="963590352"/>
      </c:scatterChart>
      <c:valAx>
        <c:axId val="963589368"/>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90352"/>
        <c:crosses val="autoZero"/>
        <c:crossBetween val="midCat"/>
      </c:valAx>
      <c:valAx>
        <c:axId val="96359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89368"/>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Curves!$BI$55</c:f>
              <c:strCache>
                <c:ptCount val="1"/>
                <c:pt idx="0">
                  <c:v>Zero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Curves!$BH$56:$BH$605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Curves!$BI$56:$BI$605</c:f>
              <c:numCache>
                <c:formatCode>General</c:formatCode>
                <c:ptCount val="550"/>
                <c:pt idx="0">
                  <c:v>-3.9035411038777291E-4</c:v>
                </c:pt>
                <c:pt idx="1">
                  <c:v>-3.9035411038777291E-4</c:v>
                </c:pt>
                <c:pt idx="2">
                  <c:v>-3.9035411038777291E-4</c:v>
                </c:pt>
                <c:pt idx="3">
                  <c:v>-3.9035411038777291E-4</c:v>
                </c:pt>
                <c:pt idx="4">
                  <c:v>-3.9035411038777291E-4</c:v>
                </c:pt>
                <c:pt idx="5">
                  <c:v>-3.9035411038777291E-4</c:v>
                </c:pt>
                <c:pt idx="6">
                  <c:v>-3.6295133797939558E-4</c:v>
                </c:pt>
                <c:pt idx="7">
                  <c:v>-3.4337792911626891E-4</c:v>
                </c:pt>
                <c:pt idx="8">
                  <c:v>-3.2869787246892396E-4</c:v>
                </c:pt>
                <c:pt idx="9">
                  <c:v>-3.1728005063209999E-4</c:v>
                </c:pt>
                <c:pt idx="10">
                  <c:v>-3.0814579316264094E-4</c:v>
                </c:pt>
                <c:pt idx="11">
                  <c:v>-3.0067230977853809E-4</c:v>
                </c:pt>
                <c:pt idx="12">
                  <c:v>-2.9444440695845233E-4</c:v>
                </c:pt>
                <c:pt idx="13">
                  <c:v>-2.8917464303376426E-4</c:v>
                </c:pt>
                <c:pt idx="14">
                  <c:v>-2.7017980365500046E-4</c:v>
                </c:pt>
                <c:pt idx="15">
                  <c:v>-2.4358308031641651E-4</c:v>
                </c:pt>
                <c:pt idx="16">
                  <c:v>-2.2031094739515547E-4</c:v>
                </c:pt>
                <c:pt idx="17">
                  <c:v>-1.9977671246463108E-4</c:v>
                </c:pt>
                <c:pt idx="18">
                  <c:v>-1.8152405919305383E-4</c:v>
                </c:pt>
                <c:pt idx="19">
                  <c:v>-1.6519273784480052E-4</c:v>
                </c:pt>
                <c:pt idx="20">
                  <c:v>-1.5049454863137252E-4</c:v>
                </c:pt>
                <c:pt idx="21">
                  <c:v>-1.3719618696208052E-4</c:v>
                </c:pt>
                <c:pt idx="22">
                  <c:v>-1.2510676726272416E-4</c:v>
                </c:pt>
                <c:pt idx="23">
                  <c:v>-1.1406860145026835E-4</c:v>
                </c:pt>
                <c:pt idx="24">
                  <c:v>-1.0395028278885053E-4</c:v>
                </c:pt>
                <c:pt idx="25">
                  <c:v>-9.4641429620346139E-5</c:v>
                </c:pt>
                <c:pt idx="26">
                  <c:v>-8.6048642080188226E-5</c:v>
                </c:pt>
                <c:pt idx="27">
                  <c:v>-7.5995701615718194E-5</c:v>
                </c:pt>
                <c:pt idx="28">
                  <c:v>-6.3965128135055844E-5</c:v>
                </c:pt>
                <c:pt idx="29">
                  <c:v>-5.2764249377197771E-5</c:v>
                </c:pt>
                <c:pt idx="30">
                  <c:v>-4.2310095869863636E-5</c:v>
                </c:pt>
                <c:pt idx="31">
                  <c:v>-3.2530403879131638E-5</c:v>
                </c:pt>
                <c:pt idx="32">
                  <c:v>-2.3361942637820396E-5</c:v>
                </c:pt>
                <c:pt idx="33">
                  <c:v>-1.4749145714164434E-5</c:v>
                </c:pt>
                <c:pt idx="34">
                  <c:v>-6.6429839036646493E-6</c:v>
                </c:pt>
                <c:pt idx="35">
                  <c:v>9.9996866052085282E-7</c:v>
                </c:pt>
                <c:pt idx="36">
                  <c:v>8.2183127489182767E-6</c:v>
                </c:pt>
                <c:pt idx="37">
                  <c:v>1.5046476075780663E-5</c:v>
                </c:pt>
                <c:pt idx="38">
                  <c:v>2.1515262385439801E-5</c:v>
                </c:pt>
                <c:pt idx="39">
                  <c:v>2.7652316063834375E-5</c:v>
                </c:pt>
                <c:pt idx="40">
                  <c:v>3.3482517058309182E-5</c:v>
                </c:pt>
                <c:pt idx="41">
                  <c:v>3.9028318004273054E-5</c:v>
                </c:pt>
                <c:pt idx="42">
                  <c:v>4.4310033190905307E-5</c:v>
                </c:pt>
                <c:pt idx="43">
                  <c:v>4.9346087206066307E-5</c:v>
                </c:pt>
                <c:pt idx="44">
                  <c:v>5.415322967508358E-5</c:v>
                </c:pt>
                <c:pt idx="45">
                  <c:v>5.8746721367700128E-5</c:v>
                </c:pt>
                <c:pt idx="46">
                  <c:v>6.314049603020291E-5</c:v>
                </c:pt>
                <c:pt idx="47">
                  <c:v>6.7347301558131077E-5</c:v>
                </c:pt>
                <c:pt idx="48">
                  <c:v>7.1378823522395601E-5</c:v>
                </c:pt>
                <c:pt idx="49">
                  <c:v>7.524579356975135E-5</c:v>
                </c:pt>
                <c:pt idx="50">
                  <c:v>7.8958084815212849E-5</c:v>
                </c:pt>
                <c:pt idx="51">
                  <c:v>8.2524796011832768E-5</c:v>
                </c:pt>
                <c:pt idx="52">
                  <c:v>8.5954326008582676E-5</c:v>
                </c:pt>
                <c:pt idx="53">
                  <c:v>8.8166997462690944E-5</c:v>
                </c:pt>
                <c:pt idx="54">
                  <c:v>8.9497239750445558E-5</c:v>
                </c:pt>
                <c:pt idx="55">
                  <c:v>9.077910959137274E-5</c:v>
                </c:pt>
                <c:pt idx="56">
                  <c:v>9.2015198366552546E-5</c:v>
                </c:pt>
                <c:pt idx="57">
                  <c:v>9.3207915605761108E-5</c:v>
                </c:pt>
                <c:pt idx="58">
                  <c:v>9.4359504664307315E-5</c:v>
                </c:pt>
                <c:pt idx="59">
                  <c:v>9.5472056805614652E-5</c:v>
                </c:pt>
                <c:pt idx="60">
                  <c:v>9.6547523875545086E-5</c:v>
                </c:pt>
                <c:pt idx="61">
                  <c:v>9.758772973006797E-5</c:v>
                </c:pt>
                <c:pt idx="62">
                  <c:v>9.8594380557025615E-5</c:v>
                </c:pt>
                <c:pt idx="63">
                  <c:v>9.9569074214873486E-5</c:v>
                </c:pt>
                <c:pt idx="64">
                  <c:v>1.005133086959136E-4</c:v>
                </c:pt>
                <c:pt idx="65">
                  <c:v>1.0142848980830633E-4</c:v>
                </c:pt>
                <c:pt idx="66">
                  <c:v>1.0231593815971745E-4</c:v>
                </c:pt>
                <c:pt idx="67">
                  <c:v>1.0317689551556406E-4</c:v>
                </c:pt>
                <c:pt idx="68">
                  <c:v>1.0401253059623873E-4</c:v>
                </c:pt>
                <c:pt idx="69">
                  <c:v>1.0482394437022717E-4</c:v>
                </c:pt>
                <c:pt idx="70">
                  <c:v>1.0561217489353022E-4</c:v>
                </c:pt>
                <c:pt idx="71">
                  <c:v>1.0637820174012053E-4</c:v>
                </c:pt>
                <c:pt idx="72">
                  <c:v>1.0712295006319443E-4</c:v>
                </c:pt>
                <c:pt idx="73">
                  <c:v>1.0784729432262245E-4</c:v>
                </c:pt>
                <c:pt idx="74">
                  <c:v>1.0855206171017403E-4</c:v>
                </c:pt>
                <c:pt idx="75">
                  <c:v>1.0923803530072427E-4</c:v>
                </c:pt>
                <c:pt idx="76">
                  <c:v>1.0990595695468108E-4</c:v>
                </c:pt>
                <c:pt idx="77">
                  <c:v>1.1055652999424938E-4</c:v>
                </c:pt>
                <c:pt idx="78">
                  <c:v>1.1119042167382876E-4</c:v>
                </c:pt>
                <c:pt idx="79">
                  <c:v>1.1180826546278588E-4</c:v>
                </c:pt>
                <c:pt idx="80">
                  <c:v>1.1241066315701907E-4</c:v>
                </c:pt>
                <c:pt idx="81">
                  <c:v>1.1299818683411069E-4</c:v>
                </c:pt>
                <c:pt idx="82">
                  <c:v>1.1357138066541958E-4</c:v>
                </c:pt>
                <c:pt idx="83">
                  <c:v>1.1413076259717889E-4</c:v>
                </c:pt>
                <c:pt idx="84">
                  <c:v>1.1467682591151534E-4</c:v>
                </c:pt>
                <c:pt idx="85">
                  <c:v>1.1521004067727916E-4</c:v>
                </c:pt>
                <c:pt idx="86">
                  <c:v>1.1573085509965313E-4</c:v>
                </c:pt>
                <c:pt idx="87">
                  <c:v>1.1623969677668517E-4</c:v>
                </c:pt>
                <c:pt idx="88">
                  <c:v>1.167369738701483E-4</c:v>
                </c:pt>
                <c:pt idx="89">
                  <c:v>1.1722307619746622E-4</c:v>
                </c:pt>
                <c:pt idx="90">
                  <c:v>1.176983762508437E-4</c:v>
                </c:pt>
                <c:pt idx="91">
                  <c:v>1.1816323014920193E-4</c:v>
                </c:pt>
                <c:pt idx="92">
                  <c:v>1.1861797852803061E-4</c:v>
                </c:pt>
                <c:pt idx="93">
                  <c:v>1.1906294737183072E-4</c:v>
                </c:pt>
                <c:pt idx="94">
                  <c:v>1.1949844879342232E-4</c:v>
                </c:pt>
                <c:pt idx="95">
                  <c:v>1.1992478176403304E-4</c:v>
                </c:pt>
                <c:pt idx="96">
                  <c:v>1.2034223279775603E-4</c:v>
                </c:pt>
                <c:pt idx="97">
                  <c:v>1.2075107659367033E-4</c:v>
                </c:pt>
                <c:pt idx="98">
                  <c:v>1.2115157663864756E-4</c:v>
                </c:pt>
                <c:pt idx="99">
                  <c:v>1.2154398577362528E-4</c:v>
                </c:pt>
                <c:pt idx="100">
                  <c:v>1.2192854672590344E-4</c:v>
                </c:pt>
                <c:pt idx="101">
                  <c:v>1.2230549260981965E-4</c:v>
                </c:pt>
                <c:pt idx="102">
                  <c:v>1.2267504739797279E-4</c:v>
                </c:pt>
                <c:pt idx="103">
                  <c:v>1.2303742636499677E-4</c:v>
                </c:pt>
                <c:pt idx="104">
                  <c:v>1.2339283650573179E-4</c:v>
                </c:pt>
                <c:pt idx="105">
                  <c:v>1.2512393204936159E-4</c:v>
                </c:pt>
                <c:pt idx="106">
                  <c:v>1.2864824953349427E-4</c:v>
                </c:pt>
                <c:pt idx="107">
                  <c:v>1.3210669192446567E-4</c:v>
                </c:pt>
                <c:pt idx="108">
                  <c:v>1.3550108908597452E-4</c:v>
                </c:pt>
                <c:pt idx="109">
                  <c:v>1.3883320373075852E-4</c:v>
                </c:pt>
                <c:pt idx="110">
                  <c:v>1.4210473447291003E-4</c:v>
                </c:pt>
                <c:pt idx="111">
                  <c:v>1.4531731871520294E-4</c:v>
                </c:pt>
                <c:pt idx="112">
                  <c:v>1.484725353817407E-4</c:v>
                </c:pt>
                <c:pt idx="113">
                  <c:v>1.5157190750550784E-4</c:v>
                </c:pt>
                <c:pt idx="114">
                  <c:v>1.5461690467973523E-4</c:v>
                </c:pt>
                <c:pt idx="115">
                  <c:v>1.5760894538136729E-4</c:v>
                </c:pt>
                <c:pt idx="116">
                  <c:v>1.6054939917435059E-4</c:v>
                </c:pt>
                <c:pt idx="117">
                  <c:v>1.6343958879993243E-4</c:v>
                </c:pt>
                <c:pt idx="118">
                  <c:v>1.6628079216067388E-4</c:v>
                </c:pt>
                <c:pt idx="119">
                  <c:v>1.6907424420442815E-4</c:v>
                </c:pt>
                <c:pt idx="120">
                  <c:v>1.7182113871411979E-4</c:v>
                </c:pt>
                <c:pt idx="121">
                  <c:v>1.7452263000877527E-4</c:v>
                </c:pt>
                <c:pt idx="122">
                  <c:v>1.7717983456089534E-4</c:v>
                </c:pt>
                <c:pt idx="123">
                  <c:v>1.7979383253493219E-4</c:v>
                </c:pt>
                <c:pt idx="124">
                  <c:v>1.8236566925132328E-4</c:v>
                </c:pt>
                <c:pt idx="125">
                  <c:v>1.8489635658025207E-4</c:v>
                </c:pt>
                <c:pt idx="126">
                  <c:v>1.8738687426903919E-4</c:v>
                </c:pt>
                <c:pt idx="127">
                  <c:v>1.8983817120682176E-4</c:v>
                </c:pt>
                <c:pt idx="128">
                  <c:v>1.9225116662995156E-4</c:v>
                </c:pt>
                <c:pt idx="129">
                  <c:v>1.9462675127132731E-4</c:v>
                </c:pt>
                <c:pt idx="130">
                  <c:v>1.9696578845668192E-4</c:v>
                </c:pt>
                <c:pt idx="131">
                  <c:v>1.9926911515065707E-4</c:v>
                </c:pt>
                <c:pt idx="132">
                  <c:v>2.0153754295532952E-4</c:v>
                </c:pt>
                <c:pt idx="133">
                  <c:v>2.0377185906369119E-4</c:v>
                </c:pt>
                <c:pt idx="134">
                  <c:v>2.0597282717043549E-4</c:v>
                </c:pt>
                <c:pt idx="135">
                  <c:v>2.0814118834226508E-4</c:v>
                </c:pt>
                <c:pt idx="136">
                  <c:v>2.1027766184980305E-4</c:v>
                </c:pt>
                <c:pt idx="137">
                  <c:v>2.1238294596307041E-4</c:v>
                </c:pt>
                <c:pt idx="138">
                  <c:v>2.144577187123773E-4</c:v>
                </c:pt>
                <c:pt idx="139">
                  <c:v>2.1650263861637043E-4</c:v>
                </c:pt>
                <c:pt idx="140">
                  <c:v>2.1851834537887801E-4</c:v>
                </c:pt>
                <c:pt idx="141">
                  <c:v>2.2050546055610174E-4</c:v>
                </c:pt>
                <c:pt idx="142">
                  <c:v>2.2246458819561818E-4</c:v>
                </c:pt>
                <c:pt idx="143">
                  <c:v>2.2439631544856785E-4</c:v>
                </c:pt>
                <c:pt idx="144">
                  <c:v>2.2630121315633773E-4</c:v>
                </c:pt>
                <c:pt idx="145">
                  <c:v>2.2817983641296592E-4</c:v>
                </c:pt>
                <c:pt idx="146">
                  <c:v>2.300327251044348E-4</c:v>
                </c:pt>
                <c:pt idx="147">
                  <c:v>2.3186040442595179E-4</c:v>
                </c:pt>
                <c:pt idx="148">
                  <c:v>2.3366338537825904E-4</c:v>
                </c:pt>
                <c:pt idx="149">
                  <c:v>2.3544216524395818E-4</c:v>
                </c:pt>
                <c:pt idx="150">
                  <c:v>2.3719722804478127E-4</c:v>
                </c:pt>
                <c:pt idx="151">
                  <c:v>2.3892904498069289E-4</c:v>
                </c:pt>
                <c:pt idx="152">
                  <c:v>2.4063807485165821E-4</c:v>
                </c:pt>
                <c:pt idx="153">
                  <c:v>2.4232476446287238E-4</c:v>
                </c:pt>
                <c:pt idx="154">
                  <c:v>2.439895490142007E-4</c:v>
                </c:pt>
                <c:pt idx="155">
                  <c:v>2.4563285247454405E-4</c:v>
                </c:pt>
                <c:pt idx="156">
                  <c:v>2.4725508794180617E-4</c:v>
                </c:pt>
                <c:pt idx="157">
                  <c:v>2.4885665798910308E-4</c:v>
                </c:pt>
                <c:pt idx="158">
                  <c:v>2.5331198502185422E-4</c:v>
                </c:pt>
                <c:pt idx="159">
                  <c:v>2.5771127020513673E-4</c:v>
                </c:pt>
                <c:pt idx="160">
                  <c:v>2.6205556432362816E-4</c:v>
                </c:pt>
                <c:pt idx="161">
                  <c:v>2.6634589205555467E-4</c:v>
                </c:pt>
                <c:pt idx="162">
                  <c:v>2.705832527784449E-4</c:v>
                </c:pt>
                <c:pt idx="163">
                  <c:v>2.7476862134522608E-4</c:v>
                </c:pt>
                <c:pt idx="164">
                  <c:v>2.7890294883192458E-4</c:v>
                </c:pt>
                <c:pt idx="165">
                  <c:v>2.8298716325817825E-4</c:v>
                </c:pt>
                <c:pt idx="166">
                  <c:v>2.8702217028170595E-4</c:v>
                </c:pt>
                <c:pt idx="167">
                  <c:v>2.910088538678261E-4</c:v>
                </c:pt>
                <c:pt idx="168">
                  <c:v>2.9494807693506396E-4</c:v>
                </c:pt>
                <c:pt idx="169">
                  <c:v>2.9884068197783741E-4</c:v>
                </c:pt>
                <c:pt idx="170">
                  <c:v>3.026874916671665E-4</c:v>
                </c:pt>
                <c:pt idx="171">
                  <c:v>3.0648930943030453E-4</c:v>
                </c:pt>
                <c:pt idx="172">
                  <c:v>3.1024692001015034E-4</c:v>
                </c:pt>
                <c:pt idx="173">
                  <c:v>3.1396109000525799E-4</c:v>
                </c:pt>
                <c:pt idx="174">
                  <c:v>3.1763256839122648E-4</c:v>
                </c:pt>
                <c:pt idx="175">
                  <c:v>3.2126208702421254E-4</c:v>
                </c:pt>
                <c:pt idx="176">
                  <c:v>3.2485036112727826E-4</c:v>
                </c:pt>
                <c:pt idx="177">
                  <c:v>3.2839808976025281E-4</c:v>
                </c:pt>
                <c:pt idx="178">
                  <c:v>3.3190595627375578E-4</c:v>
                </c:pt>
                <c:pt idx="179">
                  <c:v>3.3537462874800184E-4</c:v>
                </c:pt>
                <c:pt idx="180">
                  <c:v>3.3880476041697825E-4</c:v>
                </c:pt>
                <c:pt idx="181">
                  <c:v>3.4219699007856277E-4</c:v>
                </c:pt>
                <c:pt idx="182">
                  <c:v>3.4555194249111899E-4</c:v>
                </c:pt>
                <c:pt idx="183">
                  <c:v>3.488702287570897E-4</c:v>
                </c:pt>
                <c:pt idx="184">
                  <c:v>3.5215244669408266E-4</c:v>
                </c:pt>
                <c:pt idx="185">
                  <c:v>3.5539918119391881E-4</c:v>
                </c:pt>
                <c:pt idx="186">
                  <c:v>3.5861100457010081E-4</c:v>
                </c:pt>
                <c:pt idx="187">
                  <c:v>3.6178847689413116E-4</c:v>
                </c:pt>
                <c:pt idx="188">
                  <c:v>3.6493214632109743E-4</c:v>
                </c:pt>
                <c:pt idx="189">
                  <c:v>3.6804254940492115E-4</c:v>
                </c:pt>
                <c:pt idx="190">
                  <c:v>3.7112021140365192E-4</c:v>
                </c:pt>
                <c:pt idx="191">
                  <c:v>3.7416564657517099E-4</c:v>
                </c:pt>
                <c:pt idx="192">
                  <c:v>3.7717935846365324E-4</c:v>
                </c:pt>
                <c:pt idx="193">
                  <c:v>3.8016184017712542E-4</c:v>
                </c:pt>
                <c:pt idx="194">
                  <c:v>3.8311357465643808E-4</c:v>
                </c:pt>
                <c:pt idx="195">
                  <c:v>3.8603503493596288E-4</c:v>
                </c:pt>
                <c:pt idx="196">
                  <c:v>3.8892668439630894E-4</c:v>
                </c:pt>
                <c:pt idx="197">
                  <c:v>3.9178897700934177E-4</c:v>
                </c:pt>
                <c:pt idx="198">
                  <c:v>3.946223575757783E-4</c:v>
                </c:pt>
                <c:pt idx="199">
                  <c:v>3.9742726195561746E-4</c:v>
                </c:pt>
                <c:pt idx="200">
                  <c:v>4.002041172916583E-4</c:v>
                </c:pt>
                <c:pt idx="201">
                  <c:v>4.0295334222634546E-4</c:v>
                </c:pt>
                <c:pt idx="202">
                  <c:v>4.0567534711217438E-4</c:v>
                </c:pt>
                <c:pt idx="203">
                  <c:v>4.0837053421587685E-4</c:v>
                </c:pt>
                <c:pt idx="204">
                  <c:v>4.1103929791660185E-4</c:v>
                </c:pt>
                <c:pt idx="205">
                  <c:v>4.1368202489829541E-4</c:v>
                </c:pt>
                <c:pt idx="206">
                  <c:v>4.1629909433647734E-4</c:v>
                </c:pt>
                <c:pt idx="207">
                  <c:v>4.1889087807960441E-4</c:v>
                </c:pt>
                <c:pt idx="208">
                  <c:v>4.214577408252014E-4</c:v>
                </c:pt>
                <c:pt idx="209">
                  <c:v>4.2400004029093628E-4</c:v>
                </c:pt>
                <c:pt idx="210">
                  <c:v>4.2877525386341369E-4</c:v>
                </c:pt>
                <c:pt idx="211">
                  <c:v>4.3350520474800034E-4</c:v>
                </c:pt>
                <c:pt idx="212">
                  <c:v>4.3819053345443051E-4</c:v>
                </c:pt>
                <c:pt idx="213">
                  <c:v>4.4283186846408686E-4</c:v>
                </c:pt>
                <c:pt idx="214">
                  <c:v>4.4742982651103594E-4</c:v>
                </c:pt>
                <c:pt idx="215">
                  <c:v>4.5198501285522271E-4</c:v>
                </c:pt>
                <c:pt idx="216">
                  <c:v>4.5649802154807442E-4</c:v>
                </c:pt>
                <c:pt idx="217">
                  <c:v>4.6096943569076166E-4</c:v>
                </c:pt>
                <c:pt idx="218">
                  <c:v>4.6539982768535094E-4</c:v>
                </c:pt>
                <c:pt idx="219">
                  <c:v>4.6978975947907633E-4</c:v>
                </c:pt>
                <c:pt idx="220">
                  <c:v>4.7413978280194956E-4</c:v>
                </c:pt>
                <c:pt idx="221">
                  <c:v>4.7845043939791898E-4</c:v>
                </c:pt>
                <c:pt idx="222">
                  <c:v>4.8272226124978064E-4</c:v>
                </c:pt>
                <c:pt idx="223">
                  <c:v>4.8695577079803826E-4</c:v>
                </c:pt>
                <c:pt idx="224">
                  <c:v>4.9115148115390058E-4</c:v>
                </c:pt>
                <c:pt idx="225">
                  <c:v>4.9530989630659956E-4</c:v>
                </c:pt>
                <c:pt idx="226">
                  <c:v>4.9943151132520402E-4</c:v>
                </c:pt>
                <c:pt idx="227">
                  <c:v>5.0351681255509848E-4</c:v>
                </c:pt>
                <c:pt idx="228">
                  <c:v>5.0756627780929183E-4</c:v>
                </c:pt>
                <c:pt idx="229">
                  <c:v>5.115803765547149E-4</c:v>
                </c:pt>
                <c:pt idx="230">
                  <c:v>5.1555957009365627E-4</c:v>
                </c:pt>
                <c:pt idx="231">
                  <c:v>5.1950431174048537E-4</c:v>
                </c:pt>
                <c:pt idx="232">
                  <c:v>5.2341504699380766E-4</c:v>
                </c:pt>
                <c:pt idx="233">
                  <c:v>5.2729221370418267E-4</c:v>
                </c:pt>
                <c:pt idx="234">
                  <c:v>5.3113624223754597E-4</c:v>
                </c:pt>
                <c:pt idx="235">
                  <c:v>5.3494755563445514E-4</c:v>
                </c:pt>
                <c:pt idx="236">
                  <c:v>5.3872656976528877E-4</c:v>
                </c:pt>
                <c:pt idx="237">
                  <c:v>5.4247369348151637E-4</c:v>
                </c:pt>
                <c:pt idx="238">
                  <c:v>5.4618932876315362E-4</c:v>
                </c:pt>
                <c:pt idx="239">
                  <c:v>5.4987387086251793E-4</c:v>
                </c:pt>
                <c:pt idx="240">
                  <c:v>5.535277084443873E-4</c:v>
                </c:pt>
                <c:pt idx="241">
                  <c:v>5.5715122372267307E-4</c:v>
                </c:pt>
                <c:pt idx="242">
                  <c:v>5.6074479259370005E-4</c:v>
                </c:pt>
                <c:pt idx="243">
                  <c:v>5.6430878476619996E-4</c:v>
                </c:pt>
                <c:pt idx="244">
                  <c:v>5.6784356388810565E-4</c:v>
                </c:pt>
                <c:pt idx="245">
                  <c:v>5.7134948767024075E-4</c:v>
                </c:pt>
                <c:pt idx="246">
                  <c:v>5.748269080069928E-4</c:v>
                </c:pt>
                <c:pt idx="247">
                  <c:v>5.7827617109405425E-4</c:v>
                </c:pt>
                <c:pt idx="248">
                  <c:v>5.8169761754331688E-4</c:v>
                </c:pt>
                <c:pt idx="249">
                  <c:v>5.850915824949952E-4</c:v>
                </c:pt>
                <c:pt idx="250">
                  <c:v>5.8845839572705999E-4</c:v>
                </c:pt>
                <c:pt idx="251">
                  <c:v>5.9179838176205669E-4</c:v>
                </c:pt>
                <c:pt idx="252">
                  <c:v>5.9511185997137867E-4</c:v>
                </c:pt>
                <c:pt idx="253">
                  <c:v>5.9839914467706959E-4</c:v>
                </c:pt>
                <c:pt idx="254">
                  <c:v>6.0166054525121978E-4</c:v>
                </c:pt>
                <c:pt idx="255">
                  <c:v>6.0489636621302351E-4</c:v>
                </c:pt>
                <c:pt idx="256">
                  <c:v>6.0810690732356347E-4</c:v>
                </c:pt>
                <c:pt idx="257">
                  <c:v>6.1129246367837915E-4</c:v>
                </c:pt>
                <c:pt idx="258">
                  <c:v>6.1445332579788611E-4</c:v>
                </c:pt>
                <c:pt idx="259">
                  <c:v>6.1758977971569824E-4</c:v>
                </c:pt>
                <c:pt idx="260">
                  <c:v>6.2070210706491173E-4</c:v>
                </c:pt>
                <c:pt idx="261">
                  <c:v>6.2379058516240707E-4</c:v>
                </c:pt>
                <c:pt idx="262">
                  <c:v>6.3054497141560586E-4</c:v>
                </c:pt>
                <c:pt idx="263">
                  <c:v>6.3786056949260126E-4</c:v>
                </c:pt>
                <c:pt idx="264">
                  <c:v>6.451207463720436E-4</c:v>
                </c:pt>
                <c:pt idx="265">
                  <c:v>6.5232612946371682E-4</c:v>
                </c:pt>
                <c:pt idx="266">
                  <c:v>6.5947733674267053E-4</c:v>
                </c:pt>
                <c:pt idx="267">
                  <c:v>6.6657497692590158E-4</c:v>
                </c:pt>
                <c:pt idx="268">
                  <c:v>6.7361964964507881E-4</c:v>
                </c:pt>
                <c:pt idx="269">
                  <c:v>6.8061194561541455E-4</c:v>
                </c:pt>
                <c:pt idx="270">
                  <c:v>6.8755244680078498E-4</c:v>
                </c:pt>
                <c:pt idx="271">
                  <c:v>6.9444172657519309E-4</c:v>
                </c:pt>
                <c:pt idx="272">
                  <c:v>7.0128034988067172E-4</c:v>
                </c:pt>
                <c:pt idx="273">
                  <c:v>7.0806887338171467E-4</c:v>
                </c:pt>
                <c:pt idx="274">
                  <c:v>7.1480784561632677E-4</c:v>
                </c:pt>
                <c:pt idx="275">
                  <c:v>7.214978071437779E-4</c:v>
                </c:pt>
                <c:pt idx="276">
                  <c:v>7.2813929068914597E-4</c:v>
                </c:pt>
                <c:pt idx="277">
                  <c:v>7.3473282128472814E-4</c:v>
                </c:pt>
                <c:pt idx="278">
                  <c:v>7.4127891640839941E-4</c:v>
                </c:pt>
                <c:pt idx="279">
                  <c:v>7.4777808611899838E-4</c:v>
                </c:pt>
                <c:pt idx="280">
                  <c:v>7.5423083318880684E-4</c:v>
                </c:pt>
                <c:pt idx="281">
                  <c:v>7.6063765323320742E-4</c:v>
                </c:pt>
                <c:pt idx="282">
                  <c:v>7.669990348375767E-4</c:v>
                </c:pt>
                <c:pt idx="283">
                  <c:v>7.7331545968149134E-4</c:v>
                </c:pt>
                <c:pt idx="284">
                  <c:v>7.7958740266030819E-4</c:v>
                </c:pt>
                <c:pt idx="285">
                  <c:v>7.8581533200418536E-4</c:v>
                </c:pt>
                <c:pt idx="286">
                  <c:v>7.9199970939460929E-4</c:v>
                </c:pt>
                <c:pt idx="287">
                  <c:v>7.9814099007847962E-4</c:v>
                </c:pt>
                <c:pt idx="288">
                  <c:v>8.0423962297982321E-4</c:v>
                </c:pt>
                <c:pt idx="289">
                  <c:v>8.1029605080918516E-4</c:v>
                </c:pt>
                <c:pt idx="290">
                  <c:v>8.1631071017075803E-4</c:v>
                </c:pt>
                <c:pt idx="291">
                  <c:v>8.2228403166730339E-4</c:v>
                </c:pt>
                <c:pt idx="292">
                  <c:v>8.2821644000291301E-4</c:v>
                </c:pt>
                <c:pt idx="293">
                  <c:v>8.3410835408367261E-4</c:v>
                </c:pt>
                <c:pt idx="294">
                  <c:v>8.399601871162634E-4</c:v>
                </c:pt>
                <c:pt idx="295">
                  <c:v>8.4577234670456562E-4</c:v>
                </c:pt>
                <c:pt idx="296">
                  <c:v>8.5154523494429806E-4</c:v>
                </c:pt>
                <c:pt idx="297">
                  <c:v>8.5727924851574939E-4</c:v>
                </c:pt>
                <c:pt idx="298">
                  <c:v>8.629747787746411E-4</c:v>
                </c:pt>
                <c:pt idx="299">
                  <c:v>8.6863221184116531E-4</c:v>
                </c:pt>
                <c:pt idx="300">
                  <c:v>8.7425192868724607E-4</c:v>
                </c:pt>
                <c:pt idx="301">
                  <c:v>8.7983430522205718E-4</c:v>
                </c:pt>
                <c:pt idx="302">
                  <c:v>8.8537971237584304E-4</c:v>
                </c:pt>
                <c:pt idx="303">
                  <c:v>8.9088851618207934E-4</c:v>
                </c:pt>
                <c:pt idx="304">
                  <c:v>8.963610778580112E-4</c:v>
                </c:pt>
                <c:pt idx="305">
                  <c:v>9.0179775388360905E-4</c:v>
                </c:pt>
                <c:pt idx="306">
                  <c:v>9.0719889607897427E-4</c:v>
                </c:pt>
                <c:pt idx="307">
                  <c:v>9.1256485168023332E-4</c:v>
                </c:pt>
                <c:pt idx="308">
                  <c:v>9.1789596341395132E-4</c:v>
                </c:pt>
                <c:pt idx="309">
                  <c:v>9.2319256957010482E-4</c:v>
                </c:pt>
                <c:pt idx="310">
                  <c:v>9.2845500407363793E-4</c:v>
                </c:pt>
                <c:pt idx="311">
                  <c:v>9.3368359655464036E-4</c:v>
                </c:pt>
                <c:pt idx="312">
                  <c:v>9.3887867241717509E-4</c:v>
                </c:pt>
                <c:pt idx="313">
                  <c:v>9.4404055290678594E-4</c:v>
                </c:pt>
                <c:pt idx="314">
                  <c:v>9.4916955517671767E-4</c:v>
                </c:pt>
                <c:pt idx="315">
                  <c:v>9.5426599235287212E-4</c:v>
                </c:pt>
                <c:pt idx="316">
                  <c:v>9.5933017359753239E-4</c:v>
                </c:pt>
                <c:pt idx="317">
                  <c:v>9.6436240417187887E-4</c:v>
                </c:pt>
                <c:pt idx="318">
                  <c:v>9.6936298549732999E-4</c:v>
                </c:pt>
                <c:pt idx="319">
                  <c:v>9.7433221521572519E-4</c:v>
                </c:pt>
                <c:pt idx="320">
                  <c:v>9.7927038724838046E-4</c:v>
                </c:pt>
                <c:pt idx="321">
                  <c:v>9.8417779185404103E-4</c:v>
                </c:pt>
                <c:pt idx="322">
                  <c:v>9.8905471568575313E-4</c:v>
                </c:pt>
                <c:pt idx="323">
                  <c:v>9.9390144184668115E-4</c:v>
                </c:pt>
                <c:pt idx="324">
                  <c:v>9.9871824994488684E-4</c:v>
                </c:pt>
                <c:pt idx="325">
                  <c:v>1.0035054161471036E-3</c:v>
                </c:pt>
                <c:pt idx="326">
                  <c:v>1.0082632132315157E-3</c:v>
                </c:pt>
                <c:pt idx="327">
                  <c:v>1.0129919106395707E-3</c:v>
                </c:pt>
                <c:pt idx="328">
                  <c:v>1.0176917745268444E-3</c:v>
                </c:pt>
                <c:pt idx="329">
                  <c:v>1.0223630678129797E-3</c:v>
                </c:pt>
                <c:pt idx="330">
                  <c:v>1.0270060502307143E-3</c:v>
                </c:pt>
                <c:pt idx="331">
                  <c:v>1.0316209783740216E-3</c:v>
                </c:pt>
                <c:pt idx="332">
                  <c:v>1.036208105745381E-3</c:v>
                </c:pt>
                <c:pt idx="333">
                  <c:v>1.040767682802198E-3</c:v>
                </c:pt>
                <c:pt idx="334">
                  <c:v>1.045299957002387E-3</c:v>
                </c:pt>
                <c:pt idx="335">
                  <c:v>1.0498051728491426E-3</c:v>
                </c:pt>
                <c:pt idx="336">
                  <c:v>1.0542835719349051E-3</c:v>
                </c:pt>
                <c:pt idx="337">
                  <c:v>1.0587353929845504E-3</c:v>
                </c:pt>
                <c:pt idx="338">
                  <c:v>1.0631608718978073E-3</c:v>
                </c:pt>
                <c:pt idx="339">
                  <c:v>1.0675602417909271E-3</c:v>
                </c:pt>
                <c:pt idx="340">
                  <c:v>1.0719337330376169E-3</c:v>
                </c:pt>
                <c:pt idx="341">
                  <c:v>1.0762815733092524E-3</c:v>
                </c:pt>
                <c:pt idx="342">
                  <c:v>1.0806039876143875E-3</c:v>
                </c:pt>
                <c:pt idx="343">
                  <c:v>1.084901198337568E-3</c:v>
                </c:pt>
                <c:pt idx="344">
                  <c:v>1.0891734252774748E-3</c:v>
                </c:pt>
                <c:pt idx="345">
                  <c:v>1.0934208856843962E-3</c:v>
                </c:pt>
                <c:pt idx="346">
                  <c:v>1.097643794297058E-3</c:v>
                </c:pt>
                <c:pt idx="347">
                  <c:v>1.1018423633788112E-3</c:v>
                </c:pt>
                <c:pt idx="348">
                  <c:v>1.1060168027531979E-3</c:v>
                </c:pt>
                <c:pt idx="349">
                  <c:v>1.1101673198389062E-3</c:v>
                </c:pt>
                <c:pt idx="350">
                  <c:v>1.1142941196841249E-3</c:v>
                </c:pt>
                <c:pt idx="351">
                  <c:v>1.1183974050003108E-3</c:v>
                </c:pt>
                <c:pt idx="352">
                  <c:v>1.1224773761953819E-3</c:v>
                </c:pt>
                <c:pt idx="353">
                  <c:v>1.126534231406345E-3</c:v>
                </c:pt>
                <c:pt idx="354">
                  <c:v>1.1305681665313707E-3</c:v>
                </c:pt>
                <c:pt idx="355">
                  <c:v>1.1345793752613258E-3</c:v>
                </c:pt>
                <c:pt idx="356">
                  <c:v>1.1385680491107753E-3</c:v>
                </c:pt>
                <c:pt idx="357">
                  <c:v>1.1425343774484635E-3</c:v>
                </c:pt>
                <c:pt idx="358">
                  <c:v>1.146478547527282E-3</c:v>
                </c:pt>
                <c:pt idx="359">
                  <c:v>1.1504007445137388E-3</c:v>
                </c:pt>
                <c:pt idx="360">
                  <c:v>1.1543011515169378E-3</c:v>
                </c:pt>
                <c:pt idx="361">
                  <c:v>1.1581799496170721E-3</c:v>
                </c:pt>
                <c:pt idx="362">
                  <c:v>1.1620373178934484E-3</c:v>
                </c:pt>
                <c:pt idx="363">
                  <c:v>1.1658734334520494E-3</c:v>
                </c:pt>
                <c:pt idx="364">
                  <c:v>1.1696884714526351E-3</c:v>
                </c:pt>
                <c:pt idx="365">
                  <c:v>1.1734826051354101E-3</c:v>
                </c:pt>
                <c:pt idx="366">
                  <c:v>1.1799726416436658E-3</c:v>
                </c:pt>
                <c:pt idx="367">
                  <c:v>1.1900396214642897E-3</c:v>
                </c:pt>
                <c:pt idx="368">
                  <c:v>1.2000518894380631E-3</c:v>
                </c:pt>
                <c:pt idx="369">
                  <c:v>1.2100098903767475E-3</c:v>
                </c:pt>
                <c:pt idx="370">
                  <c:v>1.2199140642833312E-3</c:v>
                </c:pt>
                <c:pt idx="371">
                  <c:v>1.2297648464168335E-3</c:v>
                </c:pt>
                <c:pt idx="372">
                  <c:v>1.2395626673560698E-3</c:v>
                </c:pt>
                <c:pt idx="373">
                  <c:v>1.249307953062388E-3</c:v>
                </c:pt>
                <c:pt idx="374">
                  <c:v>1.2590011249413997E-3</c:v>
                </c:pt>
                <c:pt idx="375">
                  <c:v>1.268642599903723E-3</c:v>
                </c:pt>
                <c:pt idx="376">
                  <c:v>1.2782327904247578E-3</c:v>
                </c:pt>
                <c:pt idx="377">
                  <c:v>1.2877721046035057E-3</c:v>
                </c:pt>
                <c:pt idx="378">
                  <c:v>1.2972609462204613E-3</c:v>
                </c:pt>
                <c:pt idx="379">
                  <c:v>1.3066997147945833E-3</c:v>
                </c:pt>
                <c:pt idx="380">
                  <c:v>1.3160888056393677E-3</c:v>
                </c:pt>
                <c:pt idx="381">
                  <c:v>1.325428609918038E-3</c:v>
                </c:pt>
                <c:pt idx="382">
                  <c:v>1.3347195146978673E-3</c:v>
                </c:pt>
                <c:pt idx="383">
                  <c:v>1.3439619030036502E-3</c:v>
                </c:pt>
                <c:pt idx="384">
                  <c:v>1.3531561538703406E-3</c:v>
                </c:pt>
                <c:pt idx="385">
                  <c:v>1.3623026423948659E-3</c:v>
                </c:pt>
                <c:pt idx="386">
                  <c:v>1.3714017397871401E-3</c:v>
                </c:pt>
                <c:pt idx="387">
                  <c:v>1.3804538134202815E-3</c:v>
                </c:pt>
                <c:pt idx="388">
                  <c:v>1.3894592268800555E-3</c:v>
                </c:pt>
                <c:pt idx="389">
                  <c:v>1.3984183400135586E-3</c:v>
                </c:pt>
                <c:pt idx="390">
                  <c:v>1.4073315089771464E-3</c:v>
                </c:pt>
                <c:pt idx="391">
                  <c:v>1.4161990862836312E-3</c:v>
                </c:pt>
                <c:pt idx="392">
                  <c:v>1.4250214208487563E-3</c:v>
                </c:pt>
                <c:pt idx="393">
                  <c:v>1.4337988580369599E-3</c:v>
                </c:pt>
                <c:pt idx="394">
                  <c:v>1.4425317397064412E-3</c:v>
                </c:pt>
                <c:pt idx="395">
                  <c:v>1.4512204042535458E-3</c:v>
                </c:pt>
                <c:pt idx="396">
                  <c:v>1.4598651866564733E-3</c:v>
                </c:pt>
                <c:pt idx="397">
                  <c:v>1.4684664185183279E-3</c:v>
                </c:pt>
                <c:pt idx="398">
                  <c:v>1.47702442810952E-3</c:v>
                </c:pt>
                <c:pt idx="399">
                  <c:v>1.4855395404095276E-3</c:v>
                </c:pt>
                <c:pt idx="400">
                  <c:v>1.4940120771480356E-3</c:v>
                </c:pt>
                <c:pt idx="401">
                  <c:v>1.5024423568454539E-3</c:v>
                </c:pt>
                <c:pt idx="402">
                  <c:v>1.5108306948528351E-3</c:v>
                </c:pt>
                <c:pt idx="403">
                  <c:v>1.5191774033911972E-3</c:v>
                </c:pt>
                <c:pt idx="404">
                  <c:v>1.5274827915902605E-3</c:v>
                </c:pt>
                <c:pt idx="405">
                  <c:v>1.5357471655266122E-3</c:v>
                </c:pt>
                <c:pt idx="406">
                  <c:v>1.543970828261307E-3</c:v>
                </c:pt>
                <c:pt idx="407">
                  <c:v>1.5521540798769126E-3</c:v>
                </c:pt>
                <c:pt idx="408">
                  <c:v>1.5602972175140098E-3</c:v>
                </c:pt>
                <c:pt idx="409">
                  <c:v>1.5684005354071606E-3</c:v>
                </c:pt>
                <c:pt idx="410">
                  <c:v>1.5764643249203453E-3</c:v>
                </c:pt>
                <c:pt idx="411">
                  <c:v>1.5844888745818839E-3</c:v>
                </c:pt>
                <c:pt idx="412">
                  <c:v>1.5924744701188522E-3</c:v>
                </c:pt>
                <c:pt idx="413">
                  <c:v>1.600421394490992E-3</c:v>
                </c:pt>
                <c:pt idx="414">
                  <c:v>1.6083299279241363E-3</c:v>
                </c:pt>
                <c:pt idx="415">
                  <c:v>1.6162003479431451E-3</c:v>
                </c:pt>
                <c:pt idx="416">
                  <c:v>1.62403292940437E-3</c:v>
                </c:pt>
                <c:pt idx="417">
                  <c:v>1.6318279445276514E-3</c:v>
                </c:pt>
                <c:pt idx="418">
                  <c:v>1.6395856629278552E-3</c:v>
                </c:pt>
                <c:pt idx="419">
                  <c:v>1.6473063516459574E-3</c:v>
                </c:pt>
                <c:pt idx="420">
                  <c:v>1.6549902751796877E-3</c:v>
                </c:pt>
                <c:pt idx="421">
                  <c:v>1.662637695513733E-3</c:v>
                </c:pt>
                <c:pt idx="422">
                  <c:v>1.6702488721495122E-3</c:v>
                </c:pt>
                <c:pt idx="423">
                  <c:v>1.6778240621345317E-3</c:v>
                </c:pt>
                <c:pt idx="424">
                  <c:v>1.6853635200913199E-3</c:v>
                </c:pt>
                <c:pt idx="425">
                  <c:v>1.6928674982459582E-3</c:v>
                </c:pt>
                <c:pt idx="426">
                  <c:v>1.7003362464562096E-3</c:v>
                </c:pt>
                <c:pt idx="427">
                  <c:v>1.707770012239246E-3</c:v>
                </c:pt>
                <c:pt idx="428">
                  <c:v>1.7151690407989967E-3</c:v>
                </c:pt>
                <c:pt idx="429">
                  <c:v>1.722533575053108E-3</c:v>
                </c:pt>
                <c:pt idx="430">
                  <c:v>1.7298638556595255E-3</c:v>
                </c:pt>
                <c:pt idx="431">
                  <c:v>1.7371601210427118E-3</c:v>
                </c:pt>
                <c:pt idx="432">
                  <c:v>1.7444226074194943E-3</c:v>
                </c:pt>
                <c:pt idx="433">
                  <c:v>1.7516515488245591E-3</c:v>
                </c:pt>
                <c:pt idx="434">
                  <c:v>1.7588471771355918E-3</c:v>
                </c:pt>
                <c:pt idx="435">
                  <c:v>1.7660097220980678E-3</c:v>
                </c:pt>
                <c:pt idx="436">
                  <c:v>1.7731394113497075E-3</c:v>
                </c:pt>
                <c:pt idx="437">
                  <c:v>1.7802364704445886E-3</c:v>
                </c:pt>
                <c:pt idx="438">
                  <c:v>1.7873011228769359E-3</c:v>
                </c:pt>
                <c:pt idx="439">
                  <c:v>1.79433359010458E-3</c:v>
                </c:pt>
                <c:pt idx="440">
                  <c:v>1.8013340915720986E-3</c:v>
                </c:pt>
                <c:pt idx="441">
                  <c:v>1.8083028447336417E-3</c:v>
                </c:pt>
                <c:pt idx="442">
                  <c:v>1.8152400650754492E-3</c:v>
                </c:pt>
                <c:pt idx="443">
                  <c:v>1.8221459661380618E-3</c:v>
                </c:pt>
                <c:pt idx="444">
                  <c:v>1.8290207595382298E-3</c:v>
                </c:pt>
                <c:pt idx="445">
                  <c:v>1.8358646549905327E-3</c:v>
                </c:pt>
                <c:pt idx="446">
                  <c:v>1.8426778603286989E-3</c:v>
                </c:pt>
                <c:pt idx="447">
                  <c:v>1.8494605815266496E-3</c:v>
                </c:pt>
                <c:pt idx="448">
                  <c:v>1.8562130227192527E-3</c:v>
                </c:pt>
                <c:pt idx="449">
                  <c:v>1.8629353862228016E-3</c:v>
                </c:pt>
                <c:pt idx="450">
                  <c:v>1.8696278725552234E-3</c:v>
                </c:pt>
                <c:pt idx="451">
                  <c:v>1.876290680456016E-3</c:v>
                </c:pt>
                <c:pt idx="452">
                  <c:v>1.8829240069059201E-3</c:v>
                </c:pt>
                <c:pt idx="453">
                  <c:v>1.8895280471463323E-3</c:v>
                </c:pt>
                <c:pt idx="454">
                  <c:v>1.8961029946984612E-3</c:v>
                </c:pt>
                <c:pt idx="455">
                  <c:v>1.902649041382229E-3</c:v>
                </c:pt>
                <c:pt idx="456">
                  <c:v>1.9091663773349273E-3</c:v>
                </c:pt>
                <c:pt idx="457">
                  <c:v>1.9156551910296271E-3</c:v>
                </c:pt>
                <c:pt idx="458">
                  <c:v>1.9221156692933454E-3</c:v>
                </c:pt>
                <c:pt idx="459">
                  <c:v>1.9285479973249783E-3</c:v>
                </c:pt>
                <c:pt idx="460">
                  <c:v>1.9349523587129951E-3</c:v>
                </c:pt>
                <c:pt idx="461">
                  <c:v>1.9413289354529076E-3</c:v>
                </c:pt>
                <c:pt idx="462">
                  <c:v>1.9476779079645088E-3</c:v>
                </c:pt>
                <c:pt idx="463">
                  <c:v>1.9539994551088899E-3</c:v>
                </c:pt>
                <c:pt idx="464">
                  <c:v>1.9602937542052344E-3</c:v>
                </c:pt>
                <c:pt idx="465">
                  <c:v>1.9665609810474009E-3</c:v>
                </c:pt>
                <c:pt idx="466">
                  <c:v>1.9728013099202884E-3</c:v>
                </c:pt>
                <c:pt idx="467">
                  <c:v>1.9790149136159887E-3</c:v>
                </c:pt>
                <c:pt idx="468">
                  <c:v>1.985201963449743E-3</c:v>
                </c:pt>
                <c:pt idx="469">
                  <c:v>1.9913626292756767E-3</c:v>
                </c:pt>
                <c:pt idx="470">
                  <c:v>1.9974970795023509E-3</c:v>
                </c:pt>
                <c:pt idx="471">
                  <c:v>2.0036054811081055E-3</c:v>
                </c:pt>
                <c:pt idx="472">
                  <c:v>2.0096879996562081E-3</c:v>
                </c:pt>
                <c:pt idx="473">
                  <c:v>2.0157447993098166E-3</c:v>
                </c:pt>
                <c:pt idx="474">
                  <c:v>2.0217760428467425E-3</c:v>
                </c:pt>
                <c:pt idx="475">
                  <c:v>2.0277818916740395E-3</c:v>
                </c:pt>
                <c:pt idx="476">
                  <c:v>2.0337625058423976E-3</c:v>
                </c:pt>
                <c:pt idx="477">
                  <c:v>2.039718044060365E-3</c:v>
                </c:pt>
                <c:pt idx="478">
                  <c:v>2.0456486637083827E-3</c:v>
                </c:pt>
                <c:pt idx="479">
                  <c:v>2.0515545208526498E-3</c:v>
                </c:pt>
                <c:pt idx="480">
                  <c:v>2.0574357702588171E-3</c:v>
                </c:pt>
                <c:pt idx="481">
                  <c:v>2.0632925654054985E-3</c:v>
                </c:pt>
                <c:pt idx="482">
                  <c:v>2.0691250584976306E-3</c:v>
                </c:pt>
                <c:pt idx="483">
                  <c:v>2.0749334004796492E-3</c:v>
                </c:pt>
                <c:pt idx="484">
                  <c:v>2.0807177410485191E-3</c:v>
                </c:pt>
                <c:pt idx="485">
                  <c:v>2.0864782286665893E-3</c:v>
                </c:pt>
                <c:pt idx="486">
                  <c:v>2.0922150105742972E-3</c:v>
                </c:pt>
                <c:pt idx="487">
                  <c:v>2.0979282328027131E-3</c:v>
                </c:pt>
                <c:pt idx="488">
                  <c:v>2.1036180401859303E-3</c:v>
                </c:pt>
                <c:pt idx="489">
                  <c:v>2.1092845763733062E-3</c:v>
                </c:pt>
                <c:pt idx="490">
                  <c:v>2.1149279838415498E-3</c:v>
                </c:pt>
                <c:pt idx="491">
                  <c:v>2.1205484039066645E-3</c:v>
                </c:pt>
                <c:pt idx="492">
                  <c:v>2.1261459767357421E-3</c:v>
                </c:pt>
                <c:pt idx="493">
                  <c:v>2.1317208413586162E-3</c:v>
                </c:pt>
                <c:pt idx="494">
                  <c:v>2.1372731356793734E-3</c:v>
                </c:pt>
                <c:pt idx="495">
                  <c:v>2.1428029964877236E-3</c:v>
                </c:pt>
                <c:pt idx="496">
                  <c:v>2.1483105594702337E-3</c:v>
                </c:pt>
                <c:pt idx="497">
                  <c:v>2.1537959592214254E-3</c:v>
                </c:pt>
                <c:pt idx="498">
                  <c:v>2.1592593292547417E-3</c:v>
                </c:pt>
                <c:pt idx="499">
                  <c:v>2.1647008020133749E-3</c:v>
                </c:pt>
                <c:pt idx="500">
                  <c:v>2.1701205088809732E-3</c:v>
                </c:pt>
                <c:pt idx="501">
                  <c:v>2.175518580192215E-3</c:v>
                </c:pt>
                <c:pt idx="502">
                  <c:v>2.1808951452432519E-3</c:v>
                </c:pt>
                <c:pt idx="503">
                  <c:v>2.1862503323020377E-3</c:v>
                </c:pt>
                <c:pt idx="504">
                  <c:v>2.1915842686185271E-3</c:v>
                </c:pt>
                <c:pt idx="505">
                  <c:v>2.1968970804347532E-3</c:v>
                </c:pt>
                <c:pt idx="506">
                  <c:v>2.2021888929947887E-3</c:v>
                </c:pt>
                <c:pt idx="507">
                  <c:v>2.2074598305545871E-3</c:v>
                </c:pt>
                <c:pt idx="508">
                  <c:v>2.2127100163917097E-3</c:v>
                </c:pt>
                <c:pt idx="509">
                  <c:v>2.2179395728149334E-3</c:v>
                </c:pt>
                <c:pt idx="510">
                  <c:v>2.2231486211737525E-3</c:v>
                </c:pt>
                <c:pt idx="511">
                  <c:v>2.2283372818677626E-3</c:v>
                </c:pt>
                <c:pt idx="512">
                  <c:v>2.2335056743559368E-3</c:v>
                </c:pt>
                <c:pt idx="513">
                  <c:v>2.238653917165794E-3</c:v>
                </c:pt>
                <c:pt idx="514">
                  <c:v>2.2437821279024605E-3</c:v>
                </c:pt>
                <c:pt idx="515">
                  <c:v>2.2488904232576263E-3</c:v>
                </c:pt>
                <c:pt idx="516">
                  <c:v>2.253978919018392E-3</c:v>
                </c:pt>
                <c:pt idx="517">
                  <c:v>2.259047730076021E-3</c:v>
                </c:pt>
                <c:pt idx="518">
                  <c:v>2.2640969704345862E-3</c:v>
                </c:pt>
                <c:pt idx="519">
                  <c:v>2.2691267532195156E-3</c:v>
                </c:pt>
                <c:pt idx="520">
                  <c:v>2.274137190686041E-3</c:v>
                </c:pt>
                <c:pt idx="521">
                  <c:v>2.2791283942275508E-3</c:v>
                </c:pt>
                <c:pt idx="522">
                  <c:v>2.2841004743838441E-3</c:v>
                </c:pt>
                <c:pt idx="523">
                  <c:v>2.3013994805911979E-3</c:v>
                </c:pt>
                <c:pt idx="524">
                  <c:v>2.3186324600573027E-3</c:v>
                </c:pt>
                <c:pt idx="525">
                  <c:v>2.3357997900778221E-3</c:v>
                </c:pt>
                <c:pt idx="526">
                  <c:v>2.3529018450792519E-3</c:v>
                </c:pt>
                <c:pt idx="527">
                  <c:v>2.3699389966461413E-3</c:v>
                </c:pt>
                <c:pt idx="528">
                  <c:v>2.3869116135480043E-3</c:v>
                </c:pt>
                <c:pt idx="529">
                  <c:v>2.4038200617659306E-3</c:v>
                </c:pt>
                <c:pt idx="530">
                  <c:v>2.4206647045188811E-3</c:v>
                </c:pt>
                <c:pt idx="531">
                  <c:v>2.437445902289712E-3</c:v>
                </c:pt>
                <c:pt idx="532">
                  <c:v>2.4541640128508779E-3</c:v>
                </c:pt>
                <c:pt idx="533">
                  <c:v>2.4708193912898633E-3</c:v>
                </c:pt>
                <c:pt idx="534">
                  <c:v>2.48741239003432E-3</c:v>
                </c:pt>
                <c:pt idx="535">
                  <c:v>2.5039433588769284E-3</c:v>
                </c:pt>
                <c:pt idx="536">
                  <c:v>2.5204126449999754E-3</c:v>
                </c:pt>
                <c:pt idx="537">
                  <c:v>2.5368205929996585E-3</c:v>
                </c:pt>
                <c:pt idx="538">
                  <c:v>2.5531675449101243E-3</c:v>
                </c:pt>
                <c:pt idx="539">
                  <c:v>2.5694538402272313E-3</c:v>
                </c:pt>
                <c:pt idx="540">
                  <c:v>2.5856798159320507E-3</c:v>
                </c:pt>
                <c:pt idx="541">
                  <c:v>2.6018458065141174E-3</c:v>
                </c:pt>
                <c:pt idx="542">
                  <c:v>2.6179521439944047E-3</c:v>
                </c:pt>
                <c:pt idx="543">
                  <c:v>2.633999157948061E-3</c:v>
                </c:pt>
                <c:pt idx="544">
                  <c:v>2.6499871755268885E-3</c:v>
                </c:pt>
                <c:pt idx="545">
                  <c:v>2.6659165214815727E-3</c:v>
                </c:pt>
                <c:pt idx="546">
                  <c:v>2.6817875181836762E-3</c:v>
                </c:pt>
                <c:pt idx="547">
                  <c:v>2.69760048564738E-3</c:v>
                </c:pt>
                <c:pt idx="548">
                  <c:v>2.7133557415509996E-3</c:v>
                </c:pt>
                <c:pt idx="549">
                  <c:v>2.7290536012582476E-3</c:v>
                </c:pt>
              </c:numCache>
            </c:numRef>
          </c:yVal>
          <c:smooth val="0"/>
          <c:extLst>
            <c:ext xmlns:c16="http://schemas.microsoft.com/office/drawing/2014/chart" uri="{C3380CC4-5D6E-409C-BE32-E72D297353CC}">
              <c16:uniqueId val="{00000000-4E4C-4D05-9F66-6740C51A15AC}"/>
            </c:ext>
          </c:extLst>
        </c:ser>
        <c:dLbls>
          <c:showLegendKey val="0"/>
          <c:showVal val="0"/>
          <c:showCatName val="0"/>
          <c:showSerName val="0"/>
          <c:showPercent val="0"/>
          <c:showBubbleSize val="0"/>
        </c:dLbls>
        <c:axId val="808157392"/>
        <c:axId val="808160016"/>
      </c:scatterChart>
      <c:valAx>
        <c:axId val="808157392"/>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60016"/>
        <c:crosses val="autoZero"/>
        <c:crossBetween val="midCat"/>
      </c:valAx>
      <c:valAx>
        <c:axId val="80816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57392"/>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Curves!$BR$55</c:f>
              <c:strCache>
                <c:ptCount val="1"/>
                <c:pt idx="0">
                  <c:v>Hazard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Curves!$BQ$56:$BQ$605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Curves!$BR$56:$BR$605</c:f>
              <c:numCache>
                <c:formatCode>General</c:formatCode>
                <c:ptCount val="550"/>
                <c:pt idx="0">
                  <c:v>9.2939818770129863E-3</c:v>
                </c:pt>
                <c:pt idx="1">
                  <c:v>9.2939818770129863E-3</c:v>
                </c:pt>
                <c:pt idx="2">
                  <c:v>9.2939818770129863E-3</c:v>
                </c:pt>
                <c:pt idx="3">
                  <c:v>9.2939818770129863E-3</c:v>
                </c:pt>
                <c:pt idx="4">
                  <c:v>9.2939818770129863E-3</c:v>
                </c:pt>
                <c:pt idx="5">
                  <c:v>9.2939818770129863E-3</c:v>
                </c:pt>
                <c:pt idx="6">
                  <c:v>9.2939818770129863E-3</c:v>
                </c:pt>
                <c:pt idx="7">
                  <c:v>9.2939818770129863E-3</c:v>
                </c:pt>
                <c:pt idx="8">
                  <c:v>9.2939818770129863E-3</c:v>
                </c:pt>
                <c:pt idx="9">
                  <c:v>9.2939818770129863E-3</c:v>
                </c:pt>
                <c:pt idx="10">
                  <c:v>9.2939818770129863E-3</c:v>
                </c:pt>
                <c:pt idx="11">
                  <c:v>9.2939818770129863E-3</c:v>
                </c:pt>
                <c:pt idx="12">
                  <c:v>9.2939818770129863E-3</c:v>
                </c:pt>
                <c:pt idx="13">
                  <c:v>9.2939818770129863E-3</c:v>
                </c:pt>
                <c:pt idx="14">
                  <c:v>9.2939818770129863E-3</c:v>
                </c:pt>
                <c:pt idx="15">
                  <c:v>9.2939818770129863E-3</c:v>
                </c:pt>
                <c:pt idx="16">
                  <c:v>9.2939818770129863E-3</c:v>
                </c:pt>
                <c:pt idx="17">
                  <c:v>9.2939818770129863E-3</c:v>
                </c:pt>
                <c:pt idx="18">
                  <c:v>9.2939818770129863E-3</c:v>
                </c:pt>
                <c:pt idx="19">
                  <c:v>9.2939818770129863E-3</c:v>
                </c:pt>
                <c:pt idx="20">
                  <c:v>9.2939818770129863E-3</c:v>
                </c:pt>
                <c:pt idx="21">
                  <c:v>9.2939818770129863E-3</c:v>
                </c:pt>
                <c:pt idx="22">
                  <c:v>9.2939818770129863E-3</c:v>
                </c:pt>
                <c:pt idx="23">
                  <c:v>9.2939818770129863E-3</c:v>
                </c:pt>
                <c:pt idx="24">
                  <c:v>9.2939818770129863E-3</c:v>
                </c:pt>
                <c:pt idx="25">
                  <c:v>9.2939818770129863E-3</c:v>
                </c:pt>
                <c:pt idx="26">
                  <c:v>9.2939818770129863E-3</c:v>
                </c:pt>
                <c:pt idx="27">
                  <c:v>9.2939818770129863E-3</c:v>
                </c:pt>
                <c:pt idx="28">
                  <c:v>9.2939818770129863E-3</c:v>
                </c:pt>
                <c:pt idx="29">
                  <c:v>9.2939818770129863E-3</c:v>
                </c:pt>
                <c:pt idx="30">
                  <c:v>9.2939818770129863E-3</c:v>
                </c:pt>
                <c:pt idx="31">
                  <c:v>9.2939818770129863E-3</c:v>
                </c:pt>
                <c:pt idx="32">
                  <c:v>9.2939818770129863E-3</c:v>
                </c:pt>
                <c:pt idx="33">
                  <c:v>9.2939818770129863E-3</c:v>
                </c:pt>
                <c:pt idx="34">
                  <c:v>9.2939818770129863E-3</c:v>
                </c:pt>
                <c:pt idx="35">
                  <c:v>9.2939818770129863E-3</c:v>
                </c:pt>
                <c:pt idx="36">
                  <c:v>9.2939818770129863E-3</c:v>
                </c:pt>
                <c:pt idx="37">
                  <c:v>9.2939818770129863E-3</c:v>
                </c:pt>
                <c:pt idx="38">
                  <c:v>9.2939818770129863E-3</c:v>
                </c:pt>
                <c:pt idx="39">
                  <c:v>9.2939818770129863E-3</c:v>
                </c:pt>
                <c:pt idx="40">
                  <c:v>9.2939818770129863E-3</c:v>
                </c:pt>
                <c:pt idx="41">
                  <c:v>9.2939818770129863E-3</c:v>
                </c:pt>
                <c:pt idx="42">
                  <c:v>9.2939818770129863E-3</c:v>
                </c:pt>
                <c:pt idx="43">
                  <c:v>9.2939818770129863E-3</c:v>
                </c:pt>
                <c:pt idx="44">
                  <c:v>9.2939818770129863E-3</c:v>
                </c:pt>
                <c:pt idx="45">
                  <c:v>9.2939818770129863E-3</c:v>
                </c:pt>
                <c:pt idx="46">
                  <c:v>9.2939818770129863E-3</c:v>
                </c:pt>
                <c:pt idx="47">
                  <c:v>9.2939818770129863E-3</c:v>
                </c:pt>
                <c:pt idx="48">
                  <c:v>9.2939818770129863E-3</c:v>
                </c:pt>
                <c:pt idx="49">
                  <c:v>9.2939818770129863E-3</c:v>
                </c:pt>
                <c:pt idx="50">
                  <c:v>9.2939818770129863E-3</c:v>
                </c:pt>
                <c:pt idx="51">
                  <c:v>9.2939818770129863E-3</c:v>
                </c:pt>
                <c:pt idx="52">
                  <c:v>9.2939818770129863E-3</c:v>
                </c:pt>
                <c:pt idx="53">
                  <c:v>9.2939818770129863E-3</c:v>
                </c:pt>
                <c:pt idx="54">
                  <c:v>9.2939818770129863E-3</c:v>
                </c:pt>
                <c:pt idx="55">
                  <c:v>9.2939818770129863E-3</c:v>
                </c:pt>
                <c:pt idx="56">
                  <c:v>9.2939818770129863E-3</c:v>
                </c:pt>
                <c:pt idx="57">
                  <c:v>9.2939818770129863E-3</c:v>
                </c:pt>
                <c:pt idx="58">
                  <c:v>9.2939818770129863E-3</c:v>
                </c:pt>
                <c:pt idx="59">
                  <c:v>9.3325234893005485E-3</c:v>
                </c:pt>
                <c:pt idx="60">
                  <c:v>9.3982048202406031E-3</c:v>
                </c:pt>
                <c:pt idx="61">
                  <c:v>9.4617326649203259E-3</c:v>
                </c:pt>
                <c:pt idx="62">
                  <c:v>9.5232112242878003E-3</c:v>
                </c:pt>
                <c:pt idx="63">
                  <c:v>9.5827380833578956E-3</c:v>
                </c:pt>
                <c:pt idx="64">
                  <c:v>9.6404047280820495E-3</c:v>
                </c:pt>
                <c:pt idx="65">
                  <c:v>9.6962970145070011E-3</c:v>
                </c:pt>
                <c:pt idx="66">
                  <c:v>9.7504955952827082E-3</c:v>
                </c:pt>
                <c:pt idx="67">
                  <c:v>9.8030763079755591E-3</c:v>
                </c:pt>
                <c:pt idx="68">
                  <c:v>9.8541105291186232E-3</c:v>
                </c:pt>
                <c:pt idx="69">
                  <c:v>9.9036654974749283E-3</c:v>
                </c:pt>
                <c:pt idx="70">
                  <c:v>9.951804609592484E-3</c:v>
                </c:pt>
                <c:pt idx="71">
                  <c:v>9.9985876903827837E-3</c:v>
                </c:pt>
                <c:pt idx="72">
                  <c:v>1.004407124115113E-2</c:v>
                </c:pt>
                <c:pt idx="73">
                  <c:v>1.0088308667240893E-2</c:v>
                </c:pt>
                <c:pt idx="74">
                  <c:v>1.0131350487220121E-2</c:v>
                </c:pt>
                <c:pt idx="75">
                  <c:v>1.0173244525333235E-2</c:v>
                </c:pt>
                <c:pt idx="76">
                  <c:v>1.0214036088759164E-2</c:v>
                </c:pt>
                <c:pt idx="77">
                  <c:v>1.0253768131057146E-2</c:v>
                </c:pt>
                <c:pt idx="78">
                  <c:v>1.0292481403039795E-2</c:v>
                </c:pt>
                <c:pt idx="79">
                  <c:v>1.033021459218744E-2</c:v>
                </c:pt>
                <c:pt idx="80">
                  <c:v>1.0367004451606394E-2</c:v>
                </c:pt>
                <c:pt idx="81">
                  <c:v>1.0402885919434756E-2</c:v>
                </c:pt>
                <c:pt idx="82">
                  <c:v>1.0437892229511208E-2</c:v>
                </c:pt>
                <c:pt idx="83">
                  <c:v>1.0472055014043647E-2</c:v>
                </c:pt>
                <c:pt idx="84">
                  <c:v>1.0505404398944363E-2</c:v>
                </c:pt>
                <c:pt idx="85">
                  <c:v>1.0537969092435652E-2</c:v>
                </c:pt>
                <c:pt idx="86">
                  <c:v>1.0569776467473655E-2</c:v>
                </c:pt>
                <c:pt idx="87">
                  <c:v>1.0600852638487793E-2</c:v>
                </c:pt>
                <c:pt idx="88">
                  <c:v>1.0631222532887974E-2</c:v>
                </c:pt>
                <c:pt idx="89">
                  <c:v>1.0660909957751073E-2</c:v>
                </c:pt>
                <c:pt idx="90">
                  <c:v>1.0689937662061657E-2</c:v>
                </c:pt>
                <c:pt idx="91">
                  <c:v>1.0718327394848935E-2</c:v>
                </c:pt>
                <c:pt idx="92">
                  <c:v>1.074609995953214E-2</c:v>
                </c:pt>
                <c:pt idx="93">
                  <c:v>1.0773275264759791E-2</c:v>
                </c:pt>
                <c:pt idx="94">
                  <c:v>1.0799872372003876E-2</c:v>
                </c:pt>
                <c:pt idx="95">
                  <c:v>1.0825909540148086E-2</c:v>
                </c:pt>
                <c:pt idx="96">
                  <c:v>1.085140426728929E-2</c:v>
                </c:pt>
                <c:pt idx="97">
                  <c:v>1.0876373329953358E-2</c:v>
                </c:pt>
                <c:pt idx="98">
                  <c:v>1.0900832819909993E-2</c:v>
                </c:pt>
                <c:pt idx="99">
                  <c:v>1.0924798178756396E-2</c:v>
                </c:pt>
                <c:pt idx="100">
                  <c:v>1.094828423042587E-2</c:v>
                </c:pt>
                <c:pt idx="101">
                  <c:v>1.0971305211765255E-2</c:v>
                </c:pt>
                <c:pt idx="102">
                  <c:v>1.0993874801313672E-2</c:v>
                </c:pt>
                <c:pt idx="103">
                  <c:v>1.1016006146404838E-2</c:v>
                </c:pt>
                <c:pt idx="104">
                  <c:v>1.103771188870579E-2</c:v>
                </c:pt>
                <c:pt idx="105">
                  <c:v>1.1059004188296246E-2</c:v>
                </c:pt>
                <c:pt idx="106">
                  <c:v>1.1079894746384997E-2</c:v>
                </c:pt>
                <c:pt idx="107">
                  <c:v>1.1100394826752461E-2</c:v>
                </c:pt>
                <c:pt idx="108">
                  <c:v>1.1120515276002012E-2</c:v>
                </c:pt>
                <c:pt idx="109">
                  <c:v>1.1140266542696523E-2</c:v>
                </c:pt>
                <c:pt idx="110">
                  <c:v>1.1159658695451134E-2</c:v>
                </c:pt>
                <c:pt idx="111">
                  <c:v>1.1170507582954684E-2</c:v>
                </c:pt>
                <c:pt idx="112">
                  <c:v>1.1170335143450928E-2</c:v>
                </c:pt>
                <c:pt idx="113">
                  <c:v>1.1170165755973783E-2</c:v>
                </c:pt>
                <c:pt idx="114">
                  <c:v>1.1169999340206769E-2</c:v>
                </c:pt>
                <c:pt idx="115">
                  <c:v>1.1169835818627002E-2</c:v>
                </c:pt>
                <c:pt idx="116">
                  <c:v>1.1169675116384822E-2</c:v>
                </c:pt>
                <c:pt idx="117">
                  <c:v>1.1169517161189515E-2</c:v>
                </c:pt>
                <c:pt idx="118">
                  <c:v>1.1169361883200906E-2</c:v>
                </c:pt>
                <c:pt idx="119">
                  <c:v>1.1169209214926394E-2</c:v>
                </c:pt>
                <c:pt idx="120">
                  <c:v>1.1169059091123121E-2</c:v>
                </c:pt>
                <c:pt idx="121">
                  <c:v>1.116891144870503E-2</c:v>
                </c:pt>
                <c:pt idx="122">
                  <c:v>1.1168766226654445E-2</c:v>
                </c:pt>
                <c:pt idx="123">
                  <c:v>1.1168623365938017E-2</c:v>
                </c:pt>
                <c:pt idx="124">
                  <c:v>1.1168482809426694E-2</c:v>
                </c:pt>
                <c:pt idx="125">
                  <c:v>1.1168344501819553E-2</c:v>
                </c:pt>
                <c:pt idx="126">
                  <c:v>1.1168208389571253E-2</c:v>
                </c:pt>
                <c:pt idx="127">
                  <c:v>1.1168074420822929E-2</c:v>
                </c:pt>
                <c:pt idx="128">
                  <c:v>1.1167942545336292E-2</c:v>
                </c:pt>
                <c:pt idx="129">
                  <c:v>1.116781271443085E-2</c:v>
                </c:pt>
                <c:pt idx="130">
                  <c:v>1.1167684880923949E-2</c:v>
                </c:pt>
                <c:pt idx="131">
                  <c:v>1.1167558999073643E-2</c:v>
                </c:pt>
                <c:pt idx="132">
                  <c:v>1.11674350245241E-2</c:v>
                </c:pt>
                <c:pt idx="133">
                  <c:v>1.1167312914253495E-2</c:v>
                </c:pt>
                <c:pt idx="134">
                  <c:v>1.1167192626524245E-2</c:v>
                </c:pt>
                <c:pt idx="135">
                  <c:v>1.1167074120835428E-2</c:v>
                </c:pt>
                <c:pt idx="136">
                  <c:v>1.116695735787733E-2</c:v>
                </c:pt>
                <c:pt idx="137">
                  <c:v>1.1166842299487958E-2</c:v>
                </c:pt>
                <c:pt idx="138">
                  <c:v>1.116672890861148E-2</c:v>
                </c:pt>
                <c:pt idx="139">
                  <c:v>1.1166617149258403E-2</c:v>
                </c:pt>
                <c:pt idx="140">
                  <c:v>1.1166506986467513E-2</c:v>
                </c:pt>
                <c:pt idx="141">
                  <c:v>1.1166398386269403E-2</c:v>
                </c:pt>
                <c:pt idx="142">
                  <c:v>1.1166291315651547E-2</c:v>
                </c:pt>
                <c:pt idx="143">
                  <c:v>1.1166185742524851E-2</c:v>
                </c:pt>
                <c:pt idx="144">
                  <c:v>1.1166081635691579E-2</c:v>
                </c:pt>
                <c:pt idx="145">
                  <c:v>1.1165978964814629E-2</c:v>
                </c:pt>
                <c:pt idx="146">
                  <c:v>1.1165877700388049E-2</c:v>
                </c:pt>
                <c:pt idx="147">
                  <c:v>1.116577781370877E-2</c:v>
                </c:pt>
                <c:pt idx="148">
                  <c:v>1.1165679276849479E-2</c:v>
                </c:pt>
                <c:pt idx="149">
                  <c:v>1.1165582062632596E-2</c:v>
                </c:pt>
                <c:pt idx="150">
                  <c:v>1.1165486144605269E-2</c:v>
                </c:pt>
                <c:pt idx="151">
                  <c:v>1.1165391497015394E-2</c:v>
                </c:pt>
                <c:pt idx="152">
                  <c:v>1.1165298094788542E-2</c:v>
                </c:pt>
                <c:pt idx="153">
                  <c:v>1.1165205913505831E-2</c:v>
                </c:pt>
                <c:pt idx="154">
                  <c:v>1.1165114929382637E-2</c:v>
                </c:pt>
                <c:pt idx="155">
                  <c:v>1.1165025119248129E-2</c:v>
                </c:pt>
                <c:pt idx="156">
                  <c:v>1.1164936460525602E-2</c:v>
                </c:pt>
                <c:pt idx="157">
                  <c:v>1.1164848931213552E-2</c:v>
                </c:pt>
                <c:pt idx="158">
                  <c:v>1.1164762509867478E-2</c:v>
                </c:pt>
                <c:pt idx="159">
                  <c:v>1.1164677175582361E-2</c:v>
                </c:pt>
                <c:pt idx="160">
                  <c:v>1.1164592907975807E-2</c:v>
                </c:pt>
                <c:pt idx="161">
                  <c:v>1.1164509687171821E-2</c:v>
                </c:pt>
                <c:pt idx="162">
                  <c:v>1.1164427493785168E-2</c:v>
                </c:pt>
                <c:pt idx="163">
                  <c:v>1.1164346308906324E-2</c:v>
                </c:pt>
                <c:pt idx="164">
                  <c:v>1.1164266114086979E-2</c:v>
                </c:pt>
                <c:pt idx="165">
                  <c:v>1.1164186891326052E-2</c:v>
                </c:pt>
                <c:pt idx="166">
                  <c:v>1.116410862305622E-2</c:v>
                </c:pt>
                <c:pt idx="167">
                  <c:v>1.1164031292130937E-2</c:v>
                </c:pt>
                <c:pt idx="168">
                  <c:v>1.1163954881811903E-2</c:v>
                </c:pt>
                <c:pt idx="169">
                  <c:v>1.1163879375757007E-2</c:v>
                </c:pt>
                <c:pt idx="170">
                  <c:v>1.1163804758008634E-2</c:v>
                </c:pt>
                <c:pt idx="171">
                  <c:v>1.1163731012982467E-2</c:v>
                </c:pt>
                <c:pt idx="172">
                  <c:v>1.1163658125456602E-2</c:v>
                </c:pt>
                <c:pt idx="173">
                  <c:v>1.1163586080561096E-2</c:v>
                </c:pt>
                <c:pt idx="174">
                  <c:v>1.1163514863767834E-2</c:v>
                </c:pt>
                <c:pt idx="175">
                  <c:v>1.1163444460880785E-2</c:v>
                </c:pt>
                <c:pt idx="176">
                  <c:v>1.1163374858026539E-2</c:v>
                </c:pt>
                <c:pt idx="177">
                  <c:v>1.1163306041645225E-2</c:v>
                </c:pt>
                <c:pt idx="178">
                  <c:v>1.1163237998481679E-2</c:v>
                </c:pt>
                <c:pt idx="179">
                  <c:v>1.1163170715576943E-2</c:v>
                </c:pt>
                <c:pt idx="180">
                  <c:v>1.1163104180260036E-2</c:v>
                </c:pt>
                <c:pt idx="181">
                  <c:v>1.1163038380140003E-2</c:v>
                </c:pt>
                <c:pt idx="182">
                  <c:v>1.1162973303098209E-2</c:v>
                </c:pt>
                <c:pt idx="183">
                  <c:v>1.1162908937280919E-2</c:v>
                </c:pt>
                <c:pt idx="184">
                  <c:v>1.1162845271092075E-2</c:v>
                </c:pt>
                <c:pt idx="185">
                  <c:v>1.1162782293186357E-2</c:v>
                </c:pt>
                <c:pt idx="186">
                  <c:v>1.1162719992462418E-2</c:v>
                </c:pt>
                <c:pt idx="187">
                  <c:v>1.1162658358056382E-2</c:v>
                </c:pt>
                <c:pt idx="188">
                  <c:v>1.1162597379335519E-2</c:v>
                </c:pt>
                <c:pt idx="189">
                  <c:v>1.1162537045892124E-2</c:v>
                </c:pt>
                <c:pt idx="190">
                  <c:v>1.1162477347537607E-2</c:v>
                </c:pt>
                <c:pt idx="191">
                  <c:v>1.1162418274296749E-2</c:v>
                </c:pt>
                <c:pt idx="192">
                  <c:v>1.1162359816402151E-2</c:v>
                </c:pt>
                <c:pt idx="193">
                  <c:v>1.1162301964288844E-2</c:v>
                </c:pt>
                <c:pt idx="194">
                  <c:v>1.1162244708589076E-2</c:v>
                </c:pt>
                <c:pt idx="195">
                  <c:v>1.1162188040127252E-2</c:v>
                </c:pt>
                <c:pt idx="196">
                  <c:v>1.1162131949915041E-2</c:v>
                </c:pt>
                <c:pt idx="197">
                  <c:v>1.1162076429146611E-2</c:v>
                </c:pt>
                <c:pt idx="198">
                  <c:v>1.1162021469194022E-2</c:v>
                </c:pt>
                <c:pt idx="199">
                  <c:v>1.1161967061602761E-2</c:v>
                </c:pt>
                <c:pt idx="200">
                  <c:v>1.1161913198087419E-2</c:v>
                </c:pt>
                <c:pt idx="201">
                  <c:v>1.116185987052745E-2</c:v>
                </c:pt>
                <c:pt idx="202">
                  <c:v>1.1161807070963127E-2</c:v>
                </c:pt>
                <c:pt idx="203">
                  <c:v>1.1161754791591552E-2</c:v>
                </c:pt>
                <c:pt idx="204">
                  <c:v>1.1161703024762838E-2</c:v>
                </c:pt>
                <c:pt idx="205">
                  <c:v>1.1161651762976356E-2</c:v>
                </c:pt>
                <c:pt idx="206">
                  <c:v>1.1161600998877121E-2</c:v>
                </c:pt>
                <c:pt idx="207">
                  <c:v>1.1161550725252274E-2</c:v>
                </c:pt>
                <c:pt idx="208">
                  <c:v>1.1161500935027666E-2</c:v>
                </c:pt>
                <c:pt idx="209">
                  <c:v>1.1161451621264539E-2</c:v>
                </c:pt>
                <c:pt idx="210">
                  <c:v>1.1161402777156298E-2</c:v>
                </c:pt>
                <c:pt idx="211">
                  <c:v>1.1161354396025384E-2</c:v>
                </c:pt>
                <c:pt idx="212">
                  <c:v>1.1161306471320237E-2</c:v>
                </c:pt>
                <c:pt idx="213">
                  <c:v>1.1161258996612319E-2</c:v>
                </c:pt>
                <c:pt idx="214">
                  <c:v>1.1161211965593261E-2</c:v>
                </c:pt>
                <c:pt idx="215">
                  <c:v>1.1161165372072056E-2</c:v>
                </c:pt>
                <c:pt idx="216">
                  <c:v>1.116111920997234E-2</c:v>
                </c:pt>
                <c:pt idx="217">
                  <c:v>1.1161073473329767E-2</c:v>
                </c:pt>
                <c:pt idx="218">
                  <c:v>1.1161028156289419E-2</c:v>
                </c:pt>
                <c:pt idx="219">
                  <c:v>1.1160983253103321E-2</c:v>
                </c:pt>
                <c:pt idx="220">
                  <c:v>1.1160938758128005E-2</c:v>
                </c:pt>
                <c:pt idx="221">
                  <c:v>1.1160894665822148E-2</c:v>
                </c:pt>
                <c:pt idx="222">
                  <c:v>1.1160850970744273E-2</c:v>
                </c:pt>
                <c:pt idx="223">
                  <c:v>1.1160807667550504E-2</c:v>
                </c:pt>
                <c:pt idx="224">
                  <c:v>1.1160764750992395E-2</c:v>
                </c:pt>
                <c:pt idx="225">
                  <c:v>1.1160722215914803E-2</c:v>
                </c:pt>
                <c:pt idx="226">
                  <c:v>1.1160680057253824E-2</c:v>
                </c:pt>
                <c:pt idx="227">
                  <c:v>1.1160638270034794E-2</c:v>
                </c:pt>
                <c:pt idx="228">
                  <c:v>1.1160596849370315E-2</c:v>
                </c:pt>
                <c:pt idx="229">
                  <c:v>1.1160555790458366E-2</c:v>
                </c:pt>
                <c:pt idx="230">
                  <c:v>1.1160515088580434E-2</c:v>
                </c:pt>
                <c:pt idx="231">
                  <c:v>1.116047473909971E-2</c:v>
                </c:pt>
                <c:pt idx="232">
                  <c:v>1.116043473745934E-2</c:v>
                </c:pt>
                <c:pt idx="233">
                  <c:v>1.1160395079180692E-2</c:v>
                </c:pt>
                <c:pt idx="234">
                  <c:v>1.1160355759861689E-2</c:v>
                </c:pt>
                <c:pt idx="235">
                  <c:v>1.1160316775175188E-2</c:v>
                </c:pt>
                <c:pt idx="236">
                  <c:v>1.1160278120867383E-2</c:v>
                </c:pt>
                <c:pt idx="237">
                  <c:v>1.1160239792756273E-2</c:v>
                </c:pt>
                <c:pt idx="238">
                  <c:v>1.1160201786730129E-2</c:v>
                </c:pt>
                <c:pt idx="239">
                  <c:v>1.1160164098746043E-2</c:v>
                </c:pt>
                <c:pt idx="240">
                  <c:v>1.1160126724828492E-2</c:v>
                </c:pt>
                <c:pt idx="241">
                  <c:v>1.1160089661067935E-2</c:v>
                </c:pt>
                <c:pt idx="242">
                  <c:v>1.1160052903619449E-2</c:v>
                </c:pt>
                <c:pt idx="243">
                  <c:v>1.1160016448701397E-2</c:v>
                </c:pt>
                <c:pt idx="244">
                  <c:v>1.1159980292594154E-2</c:v>
                </c:pt>
                <c:pt idx="245">
                  <c:v>1.1159944431638808E-2</c:v>
                </c:pt>
                <c:pt idx="246">
                  <c:v>1.1159908862235942E-2</c:v>
                </c:pt>
                <c:pt idx="247">
                  <c:v>1.1159873580844432E-2</c:v>
                </c:pt>
                <c:pt idx="248">
                  <c:v>1.1159838583980279E-2</c:v>
                </c:pt>
                <c:pt idx="249">
                  <c:v>1.1159803868215435E-2</c:v>
                </c:pt>
                <c:pt idx="250">
                  <c:v>1.1159769430176707E-2</c:v>
                </c:pt>
                <c:pt idx="251">
                  <c:v>1.1159735266544664E-2</c:v>
                </c:pt>
                <c:pt idx="252">
                  <c:v>1.1159701374052559E-2</c:v>
                </c:pt>
                <c:pt idx="253">
                  <c:v>1.1159667749485291E-2</c:v>
                </c:pt>
                <c:pt idx="254">
                  <c:v>1.1159634389678395E-2</c:v>
                </c:pt>
                <c:pt idx="255">
                  <c:v>1.1159601291517043E-2</c:v>
                </c:pt>
                <c:pt idx="256">
                  <c:v>1.115956845193508E-2</c:v>
                </c:pt>
                <c:pt idx="257">
                  <c:v>1.1159535867914063E-2</c:v>
                </c:pt>
                <c:pt idx="258">
                  <c:v>1.1159503536482355E-2</c:v>
                </c:pt>
                <c:pt idx="259">
                  <c:v>1.1159471454714215E-2</c:v>
                </c:pt>
                <c:pt idx="260">
                  <c:v>1.1159439619728907E-2</c:v>
                </c:pt>
                <c:pt idx="261">
                  <c:v>1.1159408028689845E-2</c:v>
                </c:pt>
                <c:pt idx="262">
                  <c:v>1.1159376678803751E-2</c:v>
                </c:pt>
                <c:pt idx="263">
                  <c:v>1.1159345567319836E-2</c:v>
                </c:pt>
                <c:pt idx="264">
                  <c:v>1.1159314691528982E-2</c:v>
                </c:pt>
                <c:pt idx="265">
                  <c:v>1.1159284048762963E-2</c:v>
                </c:pt>
                <c:pt idx="266">
                  <c:v>1.1159253636393678E-2</c:v>
                </c:pt>
                <c:pt idx="267">
                  <c:v>1.1159223451832408E-2</c:v>
                </c:pt>
                <c:pt idx="268">
                  <c:v>1.1162624202501139E-2</c:v>
                </c:pt>
                <c:pt idx="269">
                  <c:v>1.116656932817885E-2</c:v>
                </c:pt>
                <c:pt idx="270">
                  <c:v>1.117048523070339E-2</c:v>
                </c:pt>
                <c:pt idx="271">
                  <c:v>1.1174372233578306E-2</c:v>
                </c:pt>
                <c:pt idx="272">
                  <c:v>1.1178230655549728E-2</c:v>
                </c:pt>
                <c:pt idx="273">
                  <c:v>1.118206081069352E-2</c:v>
                </c:pt>
                <c:pt idx="274">
                  <c:v>1.1185863008500498E-2</c:v>
                </c:pt>
                <c:pt idx="275">
                  <c:v>1.1189637553959788E-2</c:v>
                </c:pt>
                <c:pt idx="276">
                  <c:v>1.1193384747640388E-2</c:v>
                </c:pt>
                <c:pt idx="277">
                  <c:v>1.1197104885770947E-2</c:v>
                </c:pt>
                <c:pt idx="278">
                  <c:v>1.1200798260317835E-2</c:v>
                </c:pt>
                <c:pt idx="279">
                  <c:v>1.1204465159061516E-2</c:v>
                </c:pt>
                <c:pt idx="280">
                  <c:v>1.1208105865671315E-2</c:v>
                </c:pt>
                <c:pt idx="281">
                  <c:v>1.1211720659778553E-2</c:v>
                </c:pt>
                <c:pt idx="282">
                  <c:v>1.1215309817048153E-2</c:v>
                </c:pt>
                <c:pt idx="283">
                  <c:v>1.1218873609248706E-2</c:v>
                </c:pt>
                <c:pt idx="284">
                  <c:v>1.122241230432109E-2</c:v>
                </c:pt>
                <c:pt idx="285">
                  <c:v>1.1225926166445596E-2</c:v>
                </c:pt>
                <c:pt idx="286">
                  <c:v>1.1229415456107693E-2</c:v>
                </c:pt>
                <c:pt idx="287">
                  <c:v>1.1232880430162387E-2</c:v>
                </c:pt>
                <c:pt idx="288">
                  <c:v>1.1236321341897259E-2</c:v>
                </c:pt>
                <c:pt idx="289">
                  <c:v>1.1239738441094171E-2</c:v>
                </c:pt>
                <c:pt idx="290">
                  <c:v>1.1243131974089727E-2</c:v>
                </c:pt>
                <c:pt idx="291">
                  <c:v>1.1246502183834455E-2</c:v>
                </c:pt>
                <c:pt idx="292">
                  <c:v>1.1249849309950792E-2</c:v>
                </c:pt>
                <c:pt idx="293">
                  <c:v>1.1253173588789888E-2</c:v>
                </c:pt>
                <c:pt idx="294">
                  <c:v>1.1256475253487217E-2</c:v>
                </c:pt>
                <c:pt idx="295">
                  <c:v>1.1259754534017112E-2</c:v>
                </c:pt>
                <c:pt idx="296">
                  <c:v>1.1263011657246124E-2</c:v>
                </c:pt>
                <c:pt idx="297">
                  <c:v>1.126624684698538E-2</c:v>
                </c:pt>
                <c:pt idx="298">
                  <c:v>1.1269460324041821E-2</c:v>
                </c:pt>
                <c:pt idx="299">
                  <c:v>1.1272652306268456E-2</c:v>
                </c:pt>
                <c:pt idx="300">
                  <c:v>1.1275823008613581E-2</c:v>
                </c:pt>
                <c:pt idx="301">
                  <c:v>1.1278972643169034E-2</c:v>
                </c:pt>
                <c:pt idx="302">
                  <c:v>1.1282101419217498E-2</c:v>
                </c:pt>
                <c:pt idx="303">
                  <c:v>1.1285209543278843E-2</c:v>
                </c:pt>
                <c:pt idx="304">
                  <c:v>1.1288297219155575E-2</c:v>
                </c:pt>
                <c:pt idx="305">
                  <c:v>1.1291364647977378E-2</c:v>
                </c:pt>
                <c:pt idx="306">
                  <c:v>1.1294412028244789E-2</c:v>
                </c:pt>
                <c:pt idx="307">
                  <c:v>1.1297439555872021E-2</c:v>
                </c:pt>
                <c:pt idx="308">
                  <c:v>1.1300447424228949E-2</c:v>
                </c:pt>
                <c:pt idx="309">
                  <c:v>1.130343582418227E-2</c:v>
                </c:pt>
                <c:pt idx="310">
                  <c:v>1.1306404944135894E-2</c:v>
                </c:pt>
                <c:pt idx="311">
                  <c:v>1.1309354970070521E-2</c:v>
                </c:pt>
                <c:pt idx="312">
                  <c:v>1.131228608558249E-2</c:v>
                </c:pt>
                <c:pt idx="313">
                  <c:v>1.1315198471921861E-2</c:v>
                </c:pt>
                <c:pt idx="314">
                  <c:v>1.1318092308029772E-2</c:v>
                </c:pt>
                <c:pt idx="315">
                  <c:v>1.1320967770575089E-2</c:v>
                </c:pt>
                <c:pt idx="316">
                  <c:v>1.1323825033990376E-2</c:v>
                </c:pt>
                <c:pt idx="317">
                  <c:v>1.1326664270507139E-2</c:v>
                </c:pt>
                <c:pt idx="318">
                  <c:v>1.1329485650190469E-2</c:v>
                </c:pt>
                <c:pt idx="319">
                  <c:v>1.1332289340972959E-2</c:v>
                </c:pt>
                <c:pt idx="320">
                  <c:v>1.1335075508688059E-2</c:v>
                </c:pt>
                <c:pt idx="321">
                  <c:v>1.1337844317102757E-2</c:v>
                </c:pt>
                <c:pt idx="322">
                  <c:v>1.134059592794966E-2</c:v>
                </c:pt>
                <c:pt idx="323">
                  <c:v>1.1343330500958501E-2</c:v>
                </c:pt>
                <c:pt idx="324">
                  <c:v>1.1346048193887038E-2</c:v>
                </c:pt>
                <c:pt idx="325">
                  <c:v>1.1348749162551403E-2</c:v>
                </c:pt>
                <c:pt idx="326">
                  <c:v>1.1351433560855863E-2</c:v>
                </c:pt>
                <c:pt idx="327">
                  <c:v>1.135410154082207E-2</c:v>
                </c:pt>
                <c:pt idx="328">
                  <c:v>1.135675325261775E-2</c:v>
                </c:pt>
                <c:pt idx="329">
                  <c:v>1.1359388844584884E-2</c:v>
                </c:pt>
                <c:pt idx="330">
                  <c:v>1.1362008463267372E-2</c:v>
                </c:pt>
                <c:pt idx="331">
                  <c:v>1.136461225343818E-2</c:v>
                </c:pt>
                <c:pt idx="332">
                  <c:v>1.1367200358126031E-2</c:v>
                </c:pt>
                <c:pt idx="333">
                  <c:v>1.1369772918641587E-2</c:v>
                </c:pt>
                <c:pt idx="334">
                  <c:v>1.1372330074603155E-2</c:v>
                </c:pt>
                <c:pt idx="335">
                  <c:v>1.1374871963961967E-2</c:v>
                </c:pt>
                <c:pt idx="336">
                  <c:v>1.1377398723026975E-2</c:v>
                </c:pt>
                <c:pt idx="337">
                  <c:v>1.1379910486489227E-2</c:v>
                </c:pt>
                <c:pt idx="338">
                  <c:v>1.1382407387445783E-2</c:v>
                </c:pt>
                <c:pt idx="339">
                  <c:v>1.1384889557423245E-2</c:v>
                </c:pt>
                <c:pt idx="340">
                  <c:v>1.1387357126400837E-2</c:v>
                </c:pt>
                <c:pt idx="341">
                  <c:v>1.138981022283311E-2</c:v>
                </c:pt>
                <c:pt idx="342">
                  <c:v>1.1392248973672211E-2</c:v>
                </c:pt>
                <c:pt idx="343">
                  <c:v>1.1394673504389798E-2</c:v>
                </c:pt>
                <c:pt idx="344">
                  <c:v>1.1397083938998565E-2</c:v>
                </c:pt>
                <c:pt idx="345">
                  <c:v>1.1399480400073367E-2</c:v>
                </c:pt>
                <c:pt idx="346">
                  <c:v>1.1401863008772016E-2</c:v>
                </c:pt>
                <c:pt idx="347">
                  <c:v>1.1404231884855684E-2</c:v>
                </c:pt>
                <c:pt idx="348">
                  <c:v>1.1406587146708986E-2</c:v>
                </c:pt>
                <c:pt idx="349">
                  <c:v>1.1408928911359691E-2</c:v>
                </c:pt>
                <c:pt idx="350">
                  <c:v>1.1411257294498109E-2</c:v>
                </c:pt>
                <c:pt idx="351">
                  <c:v>1.1413572410496136E-2</c:v>
                </c:pt>
                <c:pt idx="352">
                  <c:v>1.1415874372425991E-2</c:v>
                </c:pt>
                <c:pt idx="353">
                  <c:v>1.1418163292078622E-2</c:v>
                </c:pt>
                <c:pt idx="354">
                  <c:v>1.1420439279981806E-2</c:v>
                </c:pt>
                <c:pt idx="355">
                  <c:v>1.1422702445417928E-2</c:v>
                </c:pt>
                <c:pt idx="356">
                  <c:v>1.1424952896441487E-2</c:v>
                </c:pt>
                <c:pt idx="357">
                  <c:v>1.1427190739896289E-2</c:v>
                </c:pt>
                <c:pt idx="358">
                  <c:v>1.1429416081432347E-2</c:v>
                </c:pt>
                <c:pt idx="359">
                  <c:v>1.1431629025522524E-2</c:v>
                </c:pt>
                <c:pt idx="360">
                  <c:v>1.1433829675478863E-2</c:v>
                </c:pt>
                <c:pt idx="361">
                  <c:v>1.1436018133468687E-2</c:v>
                </c:pt>
                <c:pt idx="362">
                  <c:v>1.1438194500530392E-2</c:v>
                </c:pt>
                <c:pt idx="363">
                  <c:v>1.1440358876588999E-2</c:v>
                </c:pt>
                <c:pt idx="364">
                  <c:v>1.1442511360471462E-2</c:v>
                </c:pt>
                <c:pt idx="365">
                  <c:v>1.1444652049921691E-2</c:v>
                </c:pt>
                <c:pt idx="366">
                  <c:v>1.1446781041615362E-2</c:v>
                </c:pt>
                <c:pt idx="367">
                  <c:v>1.1448898431174463E-2</c:v>
                </c:pt>
                <c:pt idx="368">
                  <c:v>1.1451004313181612E-2</c:v>
                </c:pt>
                <c:pt idx="369">
                  <c:v>1.1453098781194142E-2</c:v>
                </c:pt>
                <c:pt idx="370">
                  <c:v>1.1455181927757956E-2</c:v>
                </c:pt>
                <c:pt idx="371">
                  <c:v>1.1457253844421155E-2</c:v>
                </c:pt>
                <c:pt idx="372">
                  <c:v>1.1459314621747459E-2</c:v>
                </c:pt>
                <c:pt idx="373">
                  <c:v>1.1461364349329381E-2</c:v>
                </c:pt>
                <c:pt idx="374">
                  <c:v>1.1463403115801244E-2</c:v>
                </c:pt>
                <c:pt idx="375">
                  <c:v>1.1465431008851921E-2</c:v>
                </c:pt>
                <c:pt idx="376">
                  <c:v>1.1467448115237436E-2</c:v>
                </c:pt>
                <c:pt idx="377">
                  <c:v>1.1469454520793319E-2</c:v>
                </c:pt>
                <c:pt idx="378">
                  <c:v>1.1471450310446789E-2</c:v>
                </c:pt>
                <c:pt idx="379">
                  <c:v>1.1473435568228737E-2</c:v>
                </c:pt>
                <c:pt idx="380">
                  <c:v>1.1475410377285517E-2</c:v>
                </c:pt>
                <c:pt idx="381">
                  <c:v>1.1477374819890557E-2</c:v>
                </c:pt>
                <c:pt idx="382">
                  <c:v>1.1479328977455778E-2</c:v>
                </c:pt>
                <c:pt idx="383">
                  <c:v>1.1481272930542854E-2</c:v>
                </c:pt>
                <c:pt idx="384">
                  <c:v>1.1483206758874265E-2</c:v>
                </c:pt>
                <c:pt idx="385">
                  <c:v>1.1485130541344216E-2</c:v>
                </c:pt>
                <c:pt idx="386">
                  <c:v>1.1487044356029348E-2</c:v>
                </c:pt>
                <c:pt idx="387">
                  <c:v>1.1488948280199314E-2</c:v>
                </c:pt>
                <c:pt idx="388">
                  <c:v>1.1490842390327164E-2</c:v>
                </c:pt>
                <c:pt idx="389">
                  <c:v>1.14927267620996E-2</c:v>
                </c:pt>
                <c:pt idx="390">
                  <c:v>1.149460147042705E-2</c:v>
                </c:pt>
                <c:pt idx="391">
                  <c:v>1.1496466589453594E-2</c:v>
                </c:pt>
                <c:pt idx="392">
                  <c:v>1.1498322192566737E-2</c:v>
                </c:pt>
                <c:pt idx="393">
                  <c:v>1.1500168352407037E-2</c:v>
                </c:pt>
                <c:pt idx="394">
                  <c:v>1.1502005140877588E-2</c:v>
                </c:pt>
                <c:pt idx="395">
                  <c:v>1.1503832629153358E-2</c:v>
                </c:pt>
                <c:pt idx="396">
                  <c:v>1.150565088769036E-2</c:v>
                </c:pt>
                <c:pt idx="397">
                  <c:v>1.1507459986234727E-2</c:v>
                </c:pt>
                <c:pt idx="398">
                  <c:v>1.1509259993831636E-2</c:v>
                </c:pt>
                <c:pt idx="399">
                  <c:v>1.1511050978834078E-2</c:v>
                </c:pt>
                <c:pt idx="400">
                  <c:v>1.1512833008911507E-2</c:v>
                </c:pt>
                <c:pt idx="401">
                  <c:v>1.1514606151058374E-2</c:v>
                </c:pt>
                <c:pt idx="402">
                  <c:v>1.1516370471602519E-2</c:v>
                </c:pt>
                <c:pt idx="403">
                  <c:v>1.1518126036213444E-2</c:v>
                </c:pt>
                <c:pt idx="404">
                  <c:v>1.1519872909910456E-2</c:v>
                </c:pt>
                <c:pt idx="405">
                  <c:v>1.1521611157070689E-2</c:v>
                </c:pt>
                <c:pt idx="406">
                  <c:v>1.1523340841437028E-2</c:v>
                </c:pt>
                <c:pt idx="407">
                  <c:v>1.1525062026125896E-2</c:v>
                </c:pt>
                <c:pt idx="408">
                  <c:v>1.1526774773634913E-2</c:v>
                </c:pt>
                <c:pt idx="409">
                  <c:v>1.1528479145850491E-2</c:v>
                </c:pt>
                <c:pt idx="410">
                  <c:v>1.1530175204055257E-2</c:v>
                </c:pt>
                <c:pt idx="411">
                  <c:v>1.1531863008935427E-2</c:v>
                </c:pt>
                <c:pt idx="412">
                  <c:v>1.1533542620588023E-2</c:v>
                </c:pt>
                <c:pt idx="413">
                  <c:v>1.1535214098528018E-2</c:v>
                </c:pt>
                <c:pt idx="414">
                  <c:v>1.1536877501695353E-2</c:v>
                </c:pt>
                <c:pt idx="415">
                  <c:v>1.1538532888461885E-2</c:v>
                </c:pt>
                <c:pt idx="416">
                  <c:v>1.154018031663819E-2</c:v>
                </c:pt>
                <c:pt idx="417">
                  <c:v>1.1541819843480317E-2</c:v>
                </c:pt>
                <c:pt idx="418">
                  <c:v>1.1543451525696405E-2</c:v>
                </c:pt>
                <c:pt idx="419">
                  <c:v>1.1545075419453229E-2</c:v>
                </c:pt>
                <c:pt idx="420">
                  <c:v>1.1546691580382637E-2</c:v>
                </c:pt>
                <c:pt idx="421">
                  <c:v>1.1548300063587917E-2</c:v>
                </c:pt>
                <c:pt idx="422">
                  <c:v>1.1549900923650045E-2</c:v>
                </c:pt>
                <c:pt idx="423">
                  <c:v>1.1551494214633863E-2</c:v>
                </c:pt>
                <c:pt idx="424">
                  <c:v>1.1553079990094172E-2</c:v>
                </c:pt>
                <c:pt idx="425">
                  <c:v>1.1554658303081727E-2</c:v>
                </c:pt>
                <c:pt idx="426">
                  <c:v>1.1556229206149154E-2</c:v>
                </c:pt>
                <c:pt idx="427">
                  <c:v>1.155779275135678E-2</c:v>
                </c:pt>
                <c:pt idx="428">
                  <c:v>1.1559348990278389E-2</c:v>
                </c:pt>
                <c:pt idx="429">
                  <c:v>1.156089797400689E-2</c:v>
                </c:pt>
                <c:pt idx="430">
                  <c:v>1.156243975315991E-2</c:v>
                </c:pt>
                <c:pt idx="431">
                  <c:v>1.1563974377885304E-2</c:v>
                </c:pt>
                <c:pt idx="432">
                  <c:v>1.1565501897866601E-2</c:v>
                </c:pt>
                <c:pt idx="433">
                  <c:v>1.1567022362328353E-2</c:v>
                </c:pt>
                <c:pt idx="434">
                  <c:v>1.1568535820041432E-2</c:v>
                </c:pt>
                <c:pt idx="435">
                  <c:v>1.1570042319328247E-2</c:v>
                </c:pt>
                <c:pt idx="436">
                  <c:v>1.1571541908067874E-2</c:v>
                </c:pt>
                <c:pt idx="437">
                  <c:v>1.1573034633701141E-2</c:v>
                </c:pt>
                <c:pt idx="438">
                  <c:v>1.1574520543235624E-2</c:v>
                </c:pt>
                <c:pt idx="439">
                  <c:v>1.1575999683250588E-2</c:v>
                </c:pt>
                <c:pt idx="440">
                  <c:v>1.1577472099901849E-2</c:v>
                </c:pt>
                <c:pt idx="441">
                  <c:v>1.1578937838926575E-2</c:v>
                </c:pt>
                <c:pt idx="442">
                  <c:v>1.158039694564802E-2</c:v>
                </c:pt>
                <c:pt idx="443">
                  <c:v>1.1581849464980202E-2</c:v>
                </c:pt>
                <c:pt idx="444">
                  <c:v>1.1583295441432511E-2</c:v>
                </c:pt>
                <c:pt idx="445">
                  <c:v>1.1584734919114249E-2</c:v>
                </c:pt>
                <c:pt idx="446">
                  <c:v>1.1586167941739115E-2</c:v>
                </c:pt>
                <c:pt idx="447">
                  <c:v>1.1587594552629645E-2</c:v>
                </c:pt>
                <c:pt idx="448">
                  <c:v>1.1589014794721554E-2</c:v>
                </c:pt>
                <c:pt idx="449">
                  <c:v>1.1590428710568064E-2</c:v>
                </c:pt>
                <c:pt idx="450">
                  <c:v>1.1591836342344151E-2</c:v>
                </c:pt>
                <c:pt idx="451">
                  <c:v>1.1593237731850715E-2</c:v>
                </c:pt>
                <c:pt idx="452">
                  <c:v>1.1594632920518757E-2</c:v>
                </c:pt>
                <c:pt idx="453">
                  <c:v>1.1596021949413424E-2</c:v>
                </c:pt>
                <c:pt idx="454">
                  <c:v>1.159740485923808E-2</c:v>
                </c:pt>
                <c:pt idx="455">
                  <c:v>1.1598781690338225E-2</c:v>
                </c:pt>
                <c:pt idx="456">
                  <c:v>1.160015248270548E-2</c:v>
                </c:pt>
                <c:pt idx="457">
                  <c:v>1.1601517275981408E-2</c:v>
                </c:pt>
                <c:pt idx="458">
                  <c:v>1.1602876109461374E-2</c:v>
                </c:pt>
                <c:pt idx="459">
                  <c:v>1.1604229022098287E-2</c:v>
                </c:pt>
                <c:pt idx="460">
                  <c:v>1.1605576052506348E-2</c:v>
                </c:pt>
                <c:pt idx="461">
                  <c:v>1.1606917238964695E-2</c:v>
                </c:pt>
                <c:pt idx="462">
                  <c:v>1.1608252619421059E-2</c:v>
                </c:pt>
                <c:pt idx="463">
                  <c:v>1.1609582231495327E-2</c:v>
                </c:pt>
                <c:pt idx="464">
                  <c:v>1.1610906112483062E-2</c:v>
                </c:pt>
                <c:pt idx="465">
                  <c:v>1.1612224299359026E-2</c:v>
                </c:pt>
                <c:pt idx="466">
                  <c:v>1.1613536828780583E-2</c:v>
                </c:pt>
                <c:pt idx="467">
                  <c:v>1.1614843737091127E-2</c:v>
                </c:pt>
                <c:pt idx="468">
                  <c:v>1.1616145060323423E-2</c:v>
                </c:pt>
                <c:pt idx="469">
                  <c:v>1.1617440834202915E-2</c:v>
                </c:pt>
                <c:pt idx="470">
                  <c:v>1.1618731094151005E-2</c:v>
                </c:pt>
                <c:pt idx="471">
                  <c:v>1.1620015875288275E-2</c:v>
                </c:pt>
                <c:pt idx="472">
                  <c:v>1.1621295212437675E-2</c:v>
                </c:pt>
                <c:pt idx="473">
                  <c:v>1.1622569140127671E-2</c:v>
                </c:pt>
                <c:pt idx="474">
                  <c:v>1.1623837692595347E-2</c:v>
                </c:pt>
                <c:pt idx="475">
                  <c:v>1.1625100903789471E-2</c:v>
                </c:pt>
                <c:pt idx="476">
                  <c:v>1.1626358807373538E-2</c:v>
                </c:pt>
                <c:pt idx="477">
                  <c:v>1.1627611436728739E-2</c:v>
                </c:pt>
                <c:pt idx="478">
                  <c:v>1.1628858824956935E-2</c:v>
                </c:pt>
                <c:pt idx="479">
                  <c:v>1.1630101004883549E-2</c:v>
                </c:pt>
                <c:pt idx="480">
                  <c:v>1.1631338009060469E-2</c:v>
                </c:pt>
                <c:pt idx="481">
                  <c:v>1.1632569869768879E-2</c:v>
                </c:pt>
                <c:pt idx="482">
                  <c:v>1.1633796619022066E-2</c:v>
                </c:pt>
                <c:pt idx="483">
                  <c:v>1.1635018288568203E-2</c:v>
                </c:pt>
                <c:pt idx="484">
                  <c:v>1.1636234909893069E-2</c:v>
                </c:pt>
                <c:pt idx="485">
                  <c:v>1.1637446514222787E-2</c:v>
                </c:pt>
                <c:pt idx="486">
                  <c:v>1.1638653132526454E-2</c:v>
                </c:pt>
                <c:pt idx="487">
                  <c:v>1.1639854795518816E-2</c:v>
                </c:pt>
                <c:pt idx="488">
                  <c:v>1.1641051533662844E-2</c:v>
                </c:pt>
                <c:pt idx="489">
                  <c:v>1.1642243377172339E-2</c:v>
                </c:pt>
                <c:pt idx="490">
                  <c:v>1.1643430356014447E-2</c:v>
                </c:pt>
                <c:pt idx="491">
                  <c:v>1.1644612499912187E-2</c:v>
                </c:pt>
                <c:pt idx="492">
                  <c:v>1.1645789838346928E-2</c:v>
                </c:pt>
                <c:pt idx="493">
                  <c:v>1.1646962400560838E-2</c:v>
                </c:pt>
                <c:pt idx="494">
                  <c:v>1.1648130215559311E-2</c:v>
                </c:pt>
                <c:pt idx="495">
                  <c:v>1.1649293312113342E-2</c:v>
                </c:pt>
                <c:pt idx="496">
                  <c:v>1.1650451718761914E-2</c:v>
                </c:pt>
                <c:pt idx="497">
                  <c:v>1.1651605463814316E-2</c:v>
                </c:pt>
                <c:pt idx="498">
                  <c:v>1.1652754575352449E-2</c:v>
                </c:pt>
                <c:pt idx="499">
                  <c:v>1.165389908123312E-2</c:v>
                </c:pt>
                <c:pt idx="500">
                  <c:v>1.1655039009090262E-2</c:v>
                </c:pt>
                <c:pt idx="501">
                  <c:v>1.1656174386337197E-2</c:v>
                </c:pt>
                <c:pt idx="502">
                  <c:v>1.165730524016881E-2</c:v>
                </c:pt>
                <c:pt idx="503">
                  <c:v>1.1658431597563712E-2</c:v>
                </c:pt>
                <c:pt idx="504">
                  <c:v>1.1659553485286415E-2</c:v>
                </c:pt>
                <c:pt idx="505">
                  <c:v>1.1660670929889422E-2</c:v>
                </c:pt>
                <c:pt idx="506">
                  <c:v>1.166178395771534E-2</c:v>
                </c:pt>
                <c:pt idx="507">
                  <c:v>1.1662892594898951E-2</c:v>
                </c:pt>
                <c:pt idx="508">
                  <c:v>1.1663996867369238E-2</c:v>
                </c:pt>
                <c:pt idx="509">
                  <c:v>1.1665096800851432E-2</c:v>
                </c:pt>
                <c:pt idx="510">
                  <c:v>1.1666192420868988E-2</c:v>
                </c:pt>
                <c:pt idx="511">
                  <c:v>1.1667283752745575E-2</c:v>
                </c:pt>
                <c:pt idx="512">
                  <c:v>1.1668370821607021E-2</c:v>
                </c:pt>
                <c:pt idx="513">
                  <c:v>1.1669453652383234E-2</c:v>
                </c:pt>
                <c:pt idx="514">
                  <c:v>1.1670532269810125E-2</c:v>
                </c:pt>
                <c:pt idx="515">
                  <c:v>1.1671606698431477E-2</c:v>
                </c:pt>
                <c:pt idx="516">
                  <c:v>1.1672676962600806E-2</c:v>
                </c:pt>
                <c:pt idx="517">
                  <c:v>1.1673743086483213E-2</c:v>
                </c:pt>
                <c:pt idx="518">
                  <c:v>1.1674805094057194E-2</c:v>
                </c:pt>
                <c:pt idx="519">
                  <c:v>1.1675863009116438E-2</c:v>
                </c:pt>
                <c:pt idx="520">
                  <c:v>1.1676916855271609E-2</c:v>
                </c:pt>
                <c:pt idx="521">
                  <c:v>1.1677966655952096E-2</c:v>
                </c:pt>
                <c:pt idx="522">
                  <c:v>1.1679012434407754E-2</c:v>
                </c:pt>
                <c:pt idx="523">
                  <c:v>1.1680054213710616E-2</c:v>
                </c:pt>
                <c:pt idx="524">
                  <c:v>1.1681092016756597E-2</c:v>
                </c:pt>
                <c:pt idx="525">
                  <c:v>1.1682125866267169E-2</c:v>
                </c:pt>
                <c:pt idx="526">
                  <c:v>1.1683155784791005E-2</c:v>
                </c:pt>
                <c:pt idx="527">
                  <c:v>1.1684181794705643E-2</c:v>
                </c:pt>
                <c:pt idx="528">
                  <c:v>1.1685203918219089E-2</c:v>
                </c:pt>
                <c:pt idx="529">
                  <c:v>1.1686222177371426E-2</c:v>
                </c:pt>
                <c:pt idx="530">
                  <c:v>1.1687236594036397E-2</c:v>
                </c:pt>
                <c:pt idx="531">
                  <c:v>1.1688247189922967E-2</c:v>
                </c:pt>
                <c:pt idx="532">
                  <c:v>1.1689253986576879E-2</c:v>
                </c:pt>
                <c:pt idx="533">
                  <c:v>1.1690257005382187E-2</c:v>
                </c:pt>
                <c:pt idx="534">
                  <c:v>1.1691256267562754E-2</c:v>
                </c:pt>
                <c:pt idx="535">
                  <c:v>1.169225179418377E-2</c:v>
                </c:pt>
                <c:pt idx="536">
                  <c:v>1.169324360615321E-2</c:v>
                </c:pt>
                <c:pt idx="537">
                  <c:v>1.1694231724223325E-2</c:v>
                </c:pt>
                <c:pt idx="538">
                  <c:v>1.1695216168992066E-2</c:v>
                </c:pt>
                <c:pt idx="539">
                  <c:v>1.169619696090452E-2</c:v>
                </c:pt>
                <c:pt idx="540">
                  <c:v>1.1697174120254339E-2</c:v>
                </c:pt>
                <c:pt idx="541">
                  <c:v>1.1698147667185115E-2</c:v>
                </c:pt>
                <c:pt idx="542">
                  <c:v>1.1699117621691794E-2</c:v>
                </c:pt>
                <c:pt idx="543">
                  <c:v>1.1700084003622022E-2</c:v>
                </c:pt>
                <c:pt idx="544">
                  <c:v>1.1701046832677506E-2</c:v>
                </c:pt>
                <c:pt idx="545">
                  <c:v>1.1702006128415357E-2</c:v>
                </c:pt>
                <c:pt idx="546">
                  <c:v>1.1702961910249405E-2</c:v>
                </c:pt>
                <c:pt idx="547">
                  <c:v>1.1703914197451516E-2</c:v>
                </c:pt>
                <c:pt idx="548">
                  <c:v>1.1704863009152893E-2</c:v>
                </c:pt>
                <c:pt idx="549">
                  <c:v>1.1705808364345338E-2</c:v>
                </c:pt>
              </c:numCache>
            </c:numRef>
          </c:yVal>
          <c:smooth val="0"/>
          <c:extLst>
            <c:ext xmlns:c16="http://schemas.microsoft.com/office/drawing/2014/chart" uri="{C3380CC4-5D6E-409C-BE32-E72D297353CC}">
              <c16:uniqueId val="{00000000-A686-4F73-B33C-0E2103662917}"/>
            </c:ext>
          </c:extLst>
        </c:ser>
        <c:dLbls>
          <c:showLegendKey val="0"/>
          <c:showVal val="0"/>
          <c:showCatName val="0"/>
          <c:showSerName val="0"/>
          <c:showPercent val="0"/>
          <c:showBubbleSize val="0"/>
        </c:dLbls>
        <c:axId val="963589368"/>
        <c:axId val="963590352"/>
      </c:scatterChart>
      <c:valAx>
        <c:axId val="963589368"/>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90352"/>
        <c:crosses val="autoZero"/>
        <c:crossBetween val="midCat"/>
      </c:valAx>
      <c:valAx>
        <c:axId val="96359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89368"/>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Curves!$CB$55</c:f>
              <c:strCache>
                <c:ptCount val="1"/>
                <c:pt idx="0">
                  <c:v>Zero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Curves!$CA$56:$CA$605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Curves!$CB$56:$CB$605</c:f>
              <c:numCache>
                <c:formatCode>General</c:formatCode>
                <c:ptCount val="550"/>
                <c:pt idx="0">
                  <c:v>1.2554955037058229E-2</c:v>
                </c:pt>
                <c:pt idx="1">
                  <c:v>1.2554955037058229E-2</c:v>
                </c:pt>
                <c:pt idx="2">
                  <c:v>1.2554955037058229E-2</c:v>
                </c:pt>
                <c:pt idx="3">
                  <c:v>1.2554955037058229E-2</c:v>
                </c:pt>
                <c:pt idx="4">
                  <c:v>1.2554955037058229E-2</c:v>
                </c:pt>
                <c:pt idx="5">
                  <c:v>1.2554955037058229E-2</c:v>
                </c:pt>
                <c:pt idx="6">
                  <c:v>1.2738125062839093E-2</c:v>
                </c:pt>
                <c:pt idx="7">
                  <c:v>1.2868960795539711E-2</c:v>
                </c:pt>
                <c:pt idx="8">
                  <c:v>1.2967087595065175E-2</c:v>
                </c:pt>
                <c:pt idx="9">
                  <c:v>1.3043408439140534E-2</c:v>
                </c:pt>
                <c:pt idx="10">
                  <c:v>1.3104465114400823E-2</c:v>
                </c:pt>
                <c:pt idx="11">
                  <c:v>1.3154420575977422E-2</c:v>
                </c:pt>
                <c:pt idx="12">
                  <c:v>1.3196050127291256E-2</c:v>
                </c:pt>
                <c:pt idx="13">
                  <c:v>1.3231275132249115E-2</c:v>
                </c:pt>
                <c:pt idx="14">
                  <c:v>1.3370137923561183E-2</c:v>
                </c:pt>
                <c:pt idx="15">
                  <c:v>1.3566554626975367E-2</c:v>
                </c:pt>
                <c:pt idx="16">
                  <c:v>1.3738419242462782E-2</c:v>
                </c:pt>
                <c:pt idx="17">
                  <c:v>1.3890064491422263E-2</c:v>
                </c:pt>
                <c:pt idx="18">
                  <c:v>1.4024860268275137E-2</c:v>
                </c:pt>
                <c:pt idx="19">
                  <c:v>1.4145467015985602E-2</c:v>
                </c:pt>
                <c:pt idx="20">
                  <c:v>1.4254013088925021E-2</c:v>
                </c:pt>
                <c:pt idx="21">
                  <c:v>1.4352221440632116E-2</c:v>
                </c:pt>
                <c:pt idx="22">
                  <c:v>1.4441501760365835E-2</c:v>
                </c:pt>
                <c:pt idx="23">
                  <c:v>1.4523018574035757E-2</c:v>
                </c:pt>
                <c:pt idx="24">
                  <c:v>1.4597742319899848E-2</c:v>
                </c:pt>
                <c:pt idx="25">
                  <c:v>1.4666488166094812E-2</c:v>
                </c:pt>
                <c:pt idx="26">
                  <c:v>1.4729945870274781E-2</c:v>
                </c:pt>
                <c:pt idx="27">
                  <c:v>1.4786677268916805E-2</c:v>
                </c:pt>
                <c:pt idx="28">
                  <c:v>1.4836751908552756E-2</c:v>
                </c:pt>
                <c:pt idx="29">
                  <c:v>1.4883373124765537E-2</c:v>
                </c:pt>
                <c:pt idx="30">
                  <c:v>1.4926886259897463E-2</c:v>
                </c:pt>
                <c:pt idx="31">
                  <c:v>1.496759209598862E-2</c:v>
                </c:pt>
                <c:pt idx="32">
                  <c:v>1.5005753817324084E-2</c:v>
                </c:pt>
                <c:pt idx="33">
                  <c:v>1.5041602707063456E-2</c:v>
                </c:pt>
                <c:pt idx="34">
                  <c:v>1.5075342838582863E-2</c:v>
                </c:pt>
                <c:pt idx="35">
                  <c:v>1.5107154962586878E-2</c:v>
                </c:pt>
                <c:pt idx="36">
                  <c:v>1.5137199746368448E-2</c:v>
                </c:pt>
                <c:pt idx="37">
                  <c:v>1.5165620487783445E-2</c:v>
                </c:pt>
                <c:pt idx="38">
                  <c:v>1.5192545400702917E-2</c:v>
                </c:pt>
                <c:pt idx="39">
                  <c:v>1.5218089548857287E-2</c:v>
                </c:pt>
                <c:pt idx="40">
                  <c:v>1.5242356489603938E-2</c:v>
                </c:pt>
                <c:pt idx="41">
                  <c:v>1.5265439677143439E-2</c:v>
                </c:pt>
                <c:pt idx="42">
                  <c:v>1.5287423665276295E-2</c:v>
                </c:pt>
                <c:pt idx="43">
                  <c:v>1.5308385142333203E-2</c:v>
                </c:pt>
                <c:pt idx="44">
                  <c:v>1.5328393824978434E-2</c:v>
                </c:pt>
                <c:pt idx="45">
                  <c:v>1.5347513232839432E-2</c:v>
                </c:pt>
                <c:pt idx="46">
                  <c:v>1.5365801362097781E-2</c:v>
                </c:pt>
                <c:pt idx="47">
                  <c:v>1.5383311273089813E-2</c:v>
                </c:pt>
                <c:pt idx="48">
                  <c:v>1.5400091604457178E-2</c:v>
                </c:pt>
                <c:pt idx="49">
                  <c:v>1.5416187024340161E-2</c:v>
                </c:pt>
                <c:pt idx="50">
                  <c:v>1.5431638627427828E-2</c:v>
                </c:pt>
                <c:pt idx="51">
                  <c:v>1.5446484285296366E-2</c:v>
                </c:pt>
                <c:pt idx="52">
                  <c:v>1.5460758956323808E-2</c:v>
                </c:pt>
                <c:pt idx="53">
                  <c:v>1.547289118369864E-2</c:v>
                </c:pt>
                <c:pt idx="54">
                  <c:v>1.5483393511380884E-2</c:v>
                </c:pt>
                <c:pt idx="55">
                  <c:v>1.549351393623832E-2</c:v>
                </c:pt>
                <c:pt idx="56">
                  <c:v>1.5503272917350841E-2</c:v>
                </c:pt>
                <c:pt idx="57">
                  <c:v>1.5512689478073457E-2</c:v>
                </c:pt>
                <c:pt idx="58">
                  <c:v>1.5521781329805634E-2</c:v>
                </c:pt>
                <c:pt idx="59">
                  <c:v>1.5530564983174009E-2</c:v>
                </c:pt>
                <c:pt idx="60">
                  <c:v>1.5539055848096771E-2</c:v>
                </c:pt>
                <c:pt idx="61">
                  <c:v>1.5547268324005676E-2</c:v>
                </c:pt>
                <c:pt idx="62">
                  <c:v>1.5555215881336871E-2</c:v>
                </c:pt>
                <c:pt idx="63">
                  <c:v>1.5562911135260725E-2</c:v>
                </c:pt>
                <c:pt idx="64">
                  <c:v>1.5570365912499459E-2</c:v>
                </c:pt>
                <c:pt idx="65">
                  <c:v>1.5577591311977005E-2</c:v>
                </c:pt>
                <c:pt idx="66">
                  <c:v>1.5584597759955226E-2</c:v>
                </c:pt>
                <c:pt idx="67">
                  <c:v>1.559139506023261E-2</c:v>
                </c:pt>
                <c:pt idx="68">
                  <c:v>1.5597992439913597E-2</c:v>
                </c:pt>
                <c:pt idx="69">
                  <c:v>1.5604398591198035E-2</c:v>
                </c:pt>
                <c:pt idx="70">
                  <c:v>1.5610621709588631E-2</c:v>
                </c:pt>
                <c:pt idx="71">
                  <c:v>1.5616669528869634E-2</c:v>
                </c:pt>
                <c:pt idx="72">
                  <c:v>1.5622549353170607E-2</c:v>
                </c:pt>
                <c:pt idx="73">
                  <c:v>1.562826808639484E-2</c:v>
                </c:pt>
                <c:pt idx="74">
                  <c:v>1.5633832259261668E-2</c:v>
                </c:pt>
                <c:pt idx="75">
                  <c:v>1.5639248054185373E-2</c:v>
                </c:pt>
                <c:pt idx="76">
                  <c:v>1.5644521328190036E-2</c:v>
                </c:pt>
                <c:pt idx="77">
                  <c:v>1.5649657634038736E-2</c:v>
                </c:pt>
                <c:pt idx="78">
                  <c:v>1.5654662239737466E-2</c:v>
                </c:pt>
                <c:pt idx="79">
                  <c:v>1.5659540146557745E-2</c:v>
                </c:pt>
                <c:pt idx="80">
                  <c:v>1.566429610570752E-2</c:v>
                </c:pt>
                <c:pt idx="81">
                  <c:v>1.566893463376718E-2</c:v>
                </c:pt>
                <c:pt idx="82">
                  <c:v>1.5673460026996114E-2</c:v>
                </c:pt>
                <c:pt idx="83">
                  <c:v>1.5677876374605073E-2</c:v>
                </c:pt>
                <c:pt idx="84">
                  <c:v>1.5682187571080485E-2</c:v>
                </c:pt>
                <c:pt idx="85">
                  <c:v>1.568639732763883E-2</c:v>
                </c:pt>
                <c:pt idx="86">
                  <c:v>1.5690509182881864E-2</c:v>
                </c:pt>
                <c:pt idx="87">
                  <c:v>1.5694526512717012E-2</c:v>
                </c:pt>
                <c:pt idx="88">
                  <c:v>1.5698452539601365E-2</c:v>
                </c:pt>
                <c:pt idx="89">
                  <c:v>1.5702290341162467E-2</c:v>
                </c:pt>
                <c:pt idx="90">
                  <c:v>1.5706042858244437E-2</c:v>
                </c:pt>
                <c:pt idx="91">
                  <c:v>1.5709712902423505E-2</c:v>
                </c:pt>
                <c:pt idx="92">
                  <c:v>1.5713303163033467E-2</c:v>
                </c:pt>
                <c:pt idx="93">
                  <c:v>1.5716816213737834E-2</c:v>
                </c:pt>
                <c:pt idx="94">
                  <c:v>1.5720254518682537E-2</c:v>
                </c:pt>
                <c:pt idx="95">
                  <c:v>1.5723620438259981E-2</c:v>
                </c:pt>
                <c:pt idx="96">
                  <c:v>1.5726916234512896E-2</c:v>
                </c:pt>
                <c:pt idx="97">
                  <c:v>1.5730144076203895E-2</c:v>
                </c:pt>
                <c:pt idx="98">
                  <c:v>1.5733306043574671E-2</c:v>
                </c:pt>
                <c:pt idx="99">
                  <c:v>1.5736404132816743E-2</c:v>
                </c:pt>
                <c:pt idx="100">
                  <c:v>1.5739440260273973E-2</c:v>
                </c:pt>
                <c:pt idx="101">
                  <c:v>1.5742416266395415E-2</c:v>
                </c:pt>
                <c:pt idx="102">
                  <c:v>1.5745333919455654E-2</c:v>
                </c:pt>
                <c:pt idx="103">
                  <c:v>1.5748194919058413E-2</c:v>
                </c:pt>
                <c:pt idx="104">
                  <c:v>1.5751000899438043E-2</c:v>
                </c:pt>
                <c:pt idx="105">
                  <c:v>1.5764785671659821E-2</c:v>
                </c:pt>
                <c:pt idx="106">
                  <c:v>1.5792881235653339E-2</c:v>
                </c:pt>
                <c:pt idx="107">
                  <c:v>1.5820451648918002E-2</c:v>
                </c:pt>
                <c:pt idx="108">
                  <c:v>1.5847511498974069E-2</c:v>
                </c:pt>
                <c:pt idx="109">
                  <c:v>1.5874074838019926E-2</c:v>
                </c:pt>
                <c:pt idx="110">
                  <c:v>1.5900155207264951E-2</c:v>
                </c:pt>
                <c:pt idx="111">
                  <c:v>1.5925765659947001E-2</c:v>
                </c:pt>
                <c:pt idx="112">
                  <c:v>1.5950918783116871E-2</c:v>
                </c:pt>
                <c:pt idx="113">
                  <c:v>1.597562671826604E-2</c:v>
                </c:pt>
                <c:pt idx="114">
                  <c:v>1.5999901180868727E-2</c:v>
                </c:pt>
                <c:pt idx="115">
                  <c:v>1.6023753478904411E-2</c:v>
                </c:pt>
                <c:pt idx="116">
                  <c:v>1.6047194530422242E-2</c:v>
                </c:pt>
                <c:pt idx="117">
                  <c:v>1.6070234880204721E-2</c:v>
                </c:pt>
                <c:pt idx="118">
                  <c:v>1.6092884715584111E-2</c:v>
                </c:pt>
                <c:pt idx="119">
                  <c:v>1.6115153881461324E-2</c:v>
                </c:pt>
                <c:pt idx="120">
                  <c:v>1.6137051894573921E-2</c:v>
                </c:pt>
                <c:pt idx="121">
                  <c:v>1.6158587957056554E-2</c:v>
                </c:pt>
                <c:pt idx="122">
                  <c:v>1.6179770969334553E-2</c:v>
                </c:pt>
                <c:pt idx="123">
                  <c:v>1.6200609542388521E-2</c:v>
                </c:pt>
                <c:pt idx="124">
                  <c:v>1.6221112009425488E-2</c:v>
                </c:pt>
                <c:pt idx="125">
                  <c:v>1.6241286436989865E-2</c:v>
                </c:pt>
                <c:pt idx="126">
                  <c:v>1.6261140635545283E-2</c:v>
                </c:pt>
                <c:pt idx="127">
                  <c:v>1.6280682169556523E-2</c:v>
                </c:pt>
                <c:pt idx="128">
                  <c:v>1.6299918367098834E-2</c:v>
                </c:pt>
                <c:pt idx="129">
                  <c:v>1.6318856329020342E-2</c:v>
                </c:pt>
                <c:pt idx="130">
                  <c:v>1.6337502937681509E-2</c:v>
                </c:pt>
                <c:pt idx="131">
                  <c:v>1.6355864865294421E-2</c:v>
                </c:pt>
                <c:pt idx="132">
                  <c:v>1.6373948581882888E-2</c:v>
                </c:pt>
                <c:pt idx="133">
                  <c:v>1.6391760362883565E-2</c:v>
                </c:pt>
                <c:pt idx="134">
                  <c:v>1.6409306296406617E-2</c:v>
                </c:pt>
                <c:pt idx="135">
                  <c:v>1.6426592290173771E-2</c:v>
                </c:pt>
                <c:pt idx="136">
                  <c:v>1.6443624078150233E-2</c:v>
                </c:pt>
                <c:pt idx="137">
                  <c:v>1.6460407226886166E-2</c:v>
                </c:pt>
                <c:pt idx="138">
                  <c:v>1.6476947141582442E-2</c:v>
                </c:pt>
                <c:pt idx="139">
                  <c:v>1.6493249071894599E-2</c:v>
                </c:pt>
                <c:pt idx="140">
                  <c:v>1.6509318117488014E-2</c:v>
                </c:pt>
                <c:pt idx="141">
                  <c:v>1.65251592333567E-2</c:v>
                </c:pt>
                <c:pt idx="142">
                  <c:v>1.6540777234917377E-2</c:v>
                </c:pt>
                <c:pt idx="143">
                  <c:v>1.6556176802889788E-2</c:v>
                </c:pt>
                <c:pt idx="144">
                  <c:v>1.6571362487973699E-2</c:v>
                </c:pt>
                <c:pt idx="145">
                  <c:v>1.658633871533231E-2</c:v>
                </c:pt>
                <c:pt idx="146">
                  <c:v>1.6601109788891493E-2</c:v>
                </c:pt>
                <c:pt idx="147">
                  <c:v>1.6615679895463469E-2</c:v>
                </c:pt>
                <c:pt idx="148">
                  <c:v>1.6630053108703396E-2</c:v>
                </c:pt>
                <c:pt idx="149">
                  <c:v>1.6644233392906545E-2</c:v>
                </c:pt>
                <c:pt idx="150">
                  <c:v>1.6658224606653654E-2</c:v>
                </c:pt>
                <c:pt idx="151">
                  <c:v>1.6672030506311396E-2</c:v>
                </c:pt>
                <c:pt idx="152">
                  <c:v>1.6685654749394693E-2</c:v>
                </c:pt>
                <c:pt idx="153">
                  <c:v>1.6699100897797164E-2</c:v>
                </c:pt>
                <c:pt idx="154">
                  <c:v>1.6712372420895703E-2</c:v>
                </c:pt>
                <c:pt idx="155">
                  <c:v>1.6725472698534909E-2</c:v>
                </c:pt>
                <c:pt idx="156">
                  <c:v>1.6738405023896688E-2</c:v>
                </c:pt>
                <c:pt idx="157">
                  <c:v>1.6751172606260231E-2</c:v>
                </c:pt>
                <c:pt idx="158">
                  <c:v>1.6772070995553966E-2</c:v>
                </c:pt>
                <c:pt idx="159">
                  <c:v>1.6792706512026398E-2</c:v>
                </c:pt>
                <c:pt idx="160">
                  <c:v>1.6813084084542927E-2</c:v>
                </c:pt>
                <c:pt idx="161">
                  <c:v>1.6833208519512661E-2</c:v>
                </c:pt>
                <c:pt idx="162">
                  <c:v>1.6853084504667961E-2</c:v>
                </c:pt>
                <c:pt idx="163">
                  <c:v>1.6872716612704786E-2</c:v>
                </c:pt>
                <c:pt idx="164">
                  <c:v>1.6892109304789946E-2</c:v>
                </c:pt>
                <c:pt idx="165">
                  <c:v>1.6911266933940735E-2</c:v>
                </c:pt>
                <c:pt idx="166">
                  <c:v>1.6930193748282484E-2</c:v>
                </c:pt>
                <c:pt idx="167">
                  <c:v>1.6948893894189E-2</c:v>
                </c:pt>
                <c:pt idx="168">
                  <c:v>1.6967371419310914E-2</c:v>
                </c:pt>
                <c:pt idx="169">
                  <c:v>1.6985630275496471E-2</c:v>
                </c:pt>
                <c:pt idx="170">
                  <c:v>1.7003674321609267E-2</c:v>
                </c:pt>
                <c:pt idx="171">
                  <c:v>1.7021507326247052E-2</c:v>
                </c:pt>
                <c:pt idx="172">
                  <c:v>1.7039132970365793E-2</c:v>
                </c:pt>
                <c:pt idx="173">
                  <c:v>1.7056554849812642E-2</c:v>
                </c:pt>
                <c:pt idx="174">
                  <c:v>1.7073776477771595E-2</c:v>
                </c:pt>
                <c:pt idx="175">
                  <c:v>1.7090801287125305E-2</c:v>
                </c:pt>
                <c:pt idx="176">
                  <c:v>1.7107632632736354E-2</c:v>
                </c:pt>
                <c:pt idx="177">
                  <c:v>1.7124273793651241E-2</c:v>
                </c:pt>
                <c:pt idx="178">
                  <c:v>1.7140727975230002E-2</c:v>
                </c:pt>
                <c:pt idx="179">
                  <c:v>1.7156998311204531E-2</c:v>
                </c:pt>
                <c:pt idx="180">
                  <c:v>1.7173087865668232E-2</c:v>
                </c:pt>
                <c:pt idx="181">
                  <c:v>1.7188999634999737E-2</c:v>
                </c:pt>
                <c:pt idx="182">
                  <c:v>1.7204736549723206E-2</c:v>
                </c:pt>
                <c:pt idx="183">
                  <c:v>1.7220301476307619E-2</c:v>
                </c:pt>
                <c:pt idx="184">
                  <c:v>1.7235697218907414E-2</c:v>
                </c:pt>
                <c:pt idx="185">
                  <c:v>1.7250926521046674E-2</c:v>
                </c:pt>
                <c:pt idx="186">
                  <c:v>1.7265992067248954E-2</c:v>
                </c:pt>
                <c:pt idx="187">
                  <c:v>1.7280896484614849E-2</c:v>
                </c:pt>
                <c:pt idx="188">
                  <c:v>1.7295642344349188E-2</c:v>
                </c:pt>
                <c:pt idx="189">
                  <c:v>1.7310232163239774E-2</c:v>
                </c:pt>
                <c:pt idx="190">
                  <c:v>1.7324668405089411E-2</c:v>
                </c:pt>
                <c:pt idx="191">
                  <c:v>1.7338953482102924E-2</c:v>
                </c:pt>
                <c:pt idx="192">
                  <c:v>1.7353089756230889E-2</c:v>
                </c:pt>
                <c:pt idx="193">
                  <c:v>1.7367079540471505E-2</c:v>
                </c:pt>
                <c:pt idx="194">
                  <c:v>1.7380925100132325E-2</c:v>
                </c:pt>
                <c:pt idx="195">
                  <c:v>1.7394628654053036E-2</c:v>
                </c:pt>
                <c:pt idx="196">
                  <c:v>1.7408192375790877E-2</c:v>
                </c:pt>
                <c:pt idx="197">
                  <c:v>1.7421618394769967E-2</c:v>
                </c:pt>
                <c:pt idx="198">
                  <c:v>1.7434908797395728E-2</c:v>
                </c:pt>
                <c:pt idx="199">
                  <c:v>1.7448065628135799E-2</c:v>
                </c:pt>
                <c:pt idx="200">
                  <c:v>1.7461090890568479E-2</c:v>
                </c:pt>
                <c:pt idx="201">
                  <c:v>1.7473986548399829E-2</c:v>
                </c:pt>
                <c:pt idx="202">
                  <c:v>1.7486754526450678E-2</c:v>
                </c:pt>
                <c:pt idx="203">
                  <c:v>1.749939671161432E-2</c:v>
                </c:pt>
                <c:pt idx="204">
                  <c:v>1.7511914953786168E-2</c:v>
                </c:pt>
                <c:pt idx="205">
                  <c:v>1.752431106676609E-2</c:v>
                </c:pt>
                <c:pt idx="206">
                  <c:v>1.7536586829134559E-2</c:v>
                </c:pt>
                <c:pt idx="207">
                  <c:v>1.7548743985103334E-2</c:v>
                </c:pt>
                <c:pt idx="208">
                  <c:v>1.7560784245341639E-2</c:v>
                </c:pt>
                <c:pt idx="209">
                  <c:v>1.7572709287778619E-2</c:v>
                </c:pt>
                <c:pt idx="210">
                  <c:v>1.7589253640770259E-2</c:v>
                </c:pt>
                <c:pt idx="211">
                  <c:v>1.7605641175250132E-2</c:v>
                </c:pt>
                <c:pt idx="212">
                  <c:v>1.7621874110348119E-2</c:v>
                </c:pt>
                <c:pt idx="213">
                  <c:v>1.7637954623520299E-2</c:v>
                </c:pt>
                <c:pt idx="214">
                  <c:v>1.7653884851522649E-2</c:v>
                </c:pt>
                <c:pt idx="215">
                  <c:v>1.7669666891357537E-2</c:v>
                </c:pt>
                <c:pt idx="216">
                  <c:v>1.7685302801193951E-2</c:v>
                </c:pt>
                <c:pt idx="217">
                  <c:v>1.7700794601262285E-2</c:v>
                </c:pt>
                <c:pt idx="218">
                  <c:v>1.7716144274724489E-2</c:v>
                </c:pt>
                <c:pt idx="219">
                  <c:v>1.7731353768520374E-2</c:v>
                </c:pt>
                <c:pt idx="220">
                  <c:v>1.7746424994190844E-2</c:v>
                </c:pt>
                <c:pt idx="221">
                  <c:v>1.7761359828678772E-2</c:v>
                </c:pt>
                <c:pt idx="222">
                  <c:v>1.7776160115108249E-2</c:v>
                </c:pt>
                <c:pt idx="223">
                  <c:v>1.7790827663542848E-2</c:v>
                </c:pt>
                <c:pt idx="224">
                  <c:v>1.7805364251723563E-2</c:v>
                </c:pt>
                <c:pt idx="225">
                  <c:v>1.7819771625787115E-2</c:v>
                </c:pt>
                <c:pt idx="226">
                  <c:v>1.7834051500965148E-2</c:v>
                </c:pt>
                <c:pt idx="227">
                  <c:v>1.7848205562264963E-2</c:v>
                </c:pt>
                <c:pt idx="228">
                  <c:v>1.7862235465132326E-2</c:v>
                </c:pt>
                <c:pt idx="229">
                  <c:v>1.7876142836096912E-2</c:v>
                </c:pt>
                <c:pt idx="230">
                  <c:v>1.788992927340094E-2</c:v>
                </c:pt>
                <c:pt idx="231">
                  <c:v>1.7903596347611427E-2</c:v>
                </c:pt>
                <c:pt idx="232">
                  <c:v>1.7917145602216647E-2</c:v>
                </c:pt>
                <c:pt idx="233">
                  <c:v>1.7930578554207235E-2</c:v>
                </c:pt>
                <c:pt idx="234">
                  <c:v>1.7943896694642341E-2</c:v>
                </c:pt>
                <c:pt idx="235">
                  <c:v>1.7957101489201412E-2</c:v>
                </c:pt>
                <c:pt idx="236">
                  <c:v>1.7970194378721837E-2</c:v>
                </c:pt>
                <c:pt idx="237">
                  <c:v>1.7983176779723116E-2</c:v>
                </c:pt>
                <c:pt idx="238">
                  <c:v>1.7996050084917649E-2</c:v>
                </c:pt>
                <c:pt idx="239">
                  <c:v>1.8008815663708887E-2</c:v>
                </c:pt>
                <c:pt idx="240">
                  <c:v>1.8021474862676863E-2</c:v>
                </c:pt>
                <c:pt idx="241">
                  <c:v>1.8034029006051742E-2</c:v>
                </c:pt>
                <c:pt idx="242">
                  <c:v>1.804647939617559E-2</c:v>
                </c:pt>
                <c:pt idx="243">
                  <c:v>1.8058827313952742E-2</c:v>
                </c:pt>
                <c:pt idx="244">
                  <c:v>1.8071074019289094E-2</c:v>
                </c:pt>
                <c:pt idx="245">
                  <c:v>1.8083220751520662E-2</c:v>
                </c:pt>
                <c:pt idx="246">
                  <c:v>1.8095268729831648E-2</c:v>
                </c:pt>
                <c:pt idx="247">
                  <c:v>1.8107219153662382E-2</c:v>
                </c:pt>
                <c:pt idx="248">
                  <c:v>1.8119073203107385E-2</c:v>
                </c:pt>
                <c:pt idx="249">
                  <c:v>1.8130832039303834E-2</c:v>
                </c:pt>
                <c:pt idx="250">
                  <c:v>1.8142496804810712E-2</c:v>
                </c:pt>
                <c:pt idx="251">
                  <c:v>1.8154068623978888E-2</c:v>
                </c:pt>
                <c:pt idx="252">
                  <c:v>1.8165548603312397E-2</c:v>
                </c:pt>
                <c:pt idx="253">
                  <c:v>1.8176937831821137E-2</c:v>
                </c:pt>
                <c:pt idx="254">
                  <c:v>1.8188237381365237E-2</c:v>
                </c:pt>
                <c:pt idx="255">
                  <c:v>1.8199448306991346E-2</c:v>
                </c:pt>
                <c:pt idx="256">
                  <c:v>1.8210571647261E-2</c:v>
                </c:pt>
                <c:pt idx="257">
                  <c:v>1.8221608424571361E-2</c:v>
                </c:pt>
                <c:pt idx="258">
                  <c:v>1.8232559645468459E-2</c:v>
                </c:pt>
                <c:pt idx="259">
                  <c:v>1.8243426300953224E-2</c:v>
                </c:pt>
                <c:pt idx="260">
                  <c:v>1.8254209366780415E-2</c:v>
                </c:pt>
                <c:pt idx="261">
                  <c:v>1.8264909803750697E-2</c:v>
                </c:pt>
                <c:pt idx="262">
                  <c:v>1.8280474664419035E-2</c:v>
                </c:pt>
                <c:pt idx="263">
                  <c:v>1.8296742377783708E-2</c:v>
                </c:pt>
                <c:pt idx="264">
                  <c:v>1.8312886850895622E-2</c:v>
                </c:pt>
                <c:pt idx="265">
                  <c:v>1.8328909478927444E-2</c:v>
                </c:pt>
                <c:pt idx="266">
                  <c:v>1.8344811636071805E-2</c:v>
                </c:pt>
                <c:pt idx="267">
                  <c:v>1.8360594675934188E-2</c:v>
                </c:pt>
                <c:pt idx="268">
                  <c:v>1.8376259931917001E-2</c:v>
                </c:pt>
                <c:pt idx="269">
                  <c:v>1.8391808717595111E-2</c:v>
                </c:pt>
                <c:pt idx="270">
                  <c:v>1.8407242327083011E-2</c:v>
                </c:pt>
                <c:pt idx="271">
                  <c:v>1.8422562035393879E-2</c:v>
                </c:pt>
                <c:pt idx="272">
                  <c:v>1.8437769098790694E-2</c:v>
                </c:pt>
                <c:pt idx="273">
                  <c:v>1.845286475512966E-2</c:v>
                </c:pt>
                <c:pt idx="274">
                  <c:v>1.8467850224196079E-2</c:v>
                </c:pt>
                <c:pt idx="275">
                  <c:v>1.8482726708032925E-2</c:v>
                </c:pt>
                <c:pt idx="276">
                  <c:v>1.8497495391262251E-2</c:v>
                </c:pt>
                <c:pt idx="277">
                  <c:v>1.8512157441399672E-2</c:v>
                </c:pt>
                <c:pt idx="278">
                  <c:v>1.8526714009162011E-2</c:v>
                </c:pt>
                <c:pt idx="279">
                  <c:v>1.8541166228768339E-2</c:v>
                </c:pt>
                <c:pt idx="280">
                  <c:v>1.8555515218234623E-2</c:v>
                </c:pt>
                <c:pt idx="281">
                  <c:v>1.8569762079662003E-2</c:v>
                </c:pt>
                <c:pt idx="282">
                  <c:v>1.858390789951897E-2</c:v>
                </c:pt>
                <c:pt idx="283">
                  <c:v>1.8597953748917595E-2</c:v>
                </c:pt>
                <c:pt idx="284">
                  <c:v>1.8611900683883829E-2</c:v>
                </c:pt>
                <c:pt idx="285">
                  <c:v>1.8625749745622228E-2</c:v>
                </c:pt>
                <c:pt idx="286">
                  <c:v>1.8639501960775046E-2</c:v>
                </c:pt>
                <c:pt idx="287">
                  <c:v>1.865315834167593E-2</c:v>
                </c:pt>
                <c:pt idx="288">
                  <c:v>1.8666719886598331E-2</c:v>
                </c:pt>
                <c:pt idx="289">
                  <c:v>1.8680187579998783E-2</c:v>
                </c:pt>
                <c:pt idx="290">
                  <c:v>1.8693562392755089E-2</c:v>
                </c:pt>
                <c:pt idx="291">
                  <c:v>1.8706845282399669E-2</c:v>
                </c:pt>
                <c:pt idx="292">
                  <c:v>1.8720037193348058E-2</c:v>
                </c:pt>
                <c:pt idx="293">
                  <c:v>1.8733139057122733E-2</c:v>
                </c:pt>
                <c:pt idx="294">
                  <c:v>1.874615179257241E-2</c:v>
                </c:pt>
                <c:pt idx="295">
                  <c:v>1.8759076306086836E-2</c:v>
                </c:pt>
                <c:pt idx="296">
                  <c:v>1.8771913491807249E-2</c:v>
                </c:pt>
                <c:pt idx="297">
                  <c:v>1.878466423183257E-2</c:v>
                </c:pt>
                <c:pt idx="298">
                  <c:v>1.879732939642148E-2</c:v>
                </c:pt>
                <c:pt idx="299">
                  <c:v>1.8809909844190401E-2</c:v>
                </c:pt>
                <c:pt idx="300">
                  <c:v>1.8822406422307526E-2</c:v>
                </c:pt>
                <c:pt idx="301">
                  <c:v>1.8834819966683011E-2</c:v>
                </c:pt>
                <c:pt idx="302">
                  <c:v>1.8847151302155342E-2</c:v>
                </c:pt>
                <c:pt idx="303">
                  <c:v>1.8859401242674066E-2</c:v>
                </c:pt>
                <c:pt idx="304">
                  <c:v>1.8871570591478849E-2</c:v>
                </c:pt>
                <c:pt idx="305">
                  <c:v>1.8883660141275078E-2</c:v>
                </c:pt>
                <c:pt idx="306">
                  <c:v>1.8895670674405968E-2</c:v>
                </c:pt>
                <c:pt idx="307">
                  <c:v>1.8907602963021353E-2</c:v>
                </c:pt>
                <c:pt idx="308">
                  <c:v>1.8919457769243125E-2</c:v>
                </c:pt>
                <c:pt idx="309">
                  <c:v>1.8931235845327545E-2</c:v>
                </c:pt>
                <c:pt idx="310">
                  <c:v>1.8942937933824323E-2</c:v>
                </c:pt>
                <c:pt idx="311">
                  <c:v>1.8954564767732694E-2</c:v>
                </c:pt>
                <c:pt idx="312">
                  <c:v>1.8966117070654476E-2</c:v>
                </c:pt>
                <c:pt idx="313">
                  <c:v>1.8977595556944164E-2</c:v>
                </c:pt>
                <c:pt idx="314">
                  <c:v>1.8989000931856216E-2</c:v>
                </c:pt>
                <c:pt idx="315">
                  <c:v>1.900033389168946E-2</c:v>
                </c:pt>
                <c:pt idx="316">
                  <c:v>1.9011595123928825E-2</c:v>
                </c:pt>
                <c:pt idx="317">
                  <c:v>1.9022785307384341E-2</c:v>
                </c:pt>
                <c:pt idx="318">
                  <c:v>1.9033905112327564E-2</c:v>
                </c:pt>
                <c:pt idx="319">
                  <c:v>1.9044955200625373E-2</c:v>
                </c:pt>
                <c:pt idx="320">
                  <c:v>1.9055936225871314E-2</c:v>
                </c:pt>
                <c:pt idx="321">
                  <c:v>1.9066848833514484E-2</c:v>
                </c:pt>
                <c:pt idx="322">
                  <c:v>1.9077693660985953E-2</c:v>
                </c:pt>
                <c:pt idx="323">
                  <c:v>1.9088471337822929E-2</c:v>
                </c:pt>
                <c:pt idx="324">
                  <c:v>1.9099182485790539E-2</c:v>
                </c:pt>
                <c:pt idx="325">
                  <c:v>1.910982771900142E-2</c:v>
                </c:pt>
                <c:pt idx="326">
                  <c:v>1.91204076440331E-2</c:v>
                </c:pt>
                <c:pt idx="327">
                  <c:v>1.9130922860043177E-2</c:v>
                </c:pt>
                <c:pt idx="328">
                  <c:v>1.9141373958882459E-2</c:v>
                </c:pt>
                <c:pt idx="329">
                  <c:v>1.9151761525206E-2</c:v>
                </c:pt>
                <c:pt idx="330">
                  <c:v>1.9162086136582129E-2</c:v>
                </c:pt>
                <c:pt idx="331">
                  <c:v>1.9172348363599486E-2</c:v>
                </c:pt>
                <c:pt idx="332">
                  <c:v>1.9182548769972167E-2</c:v>
                </c:pt>
                <c:pt idx="333">
                  <c:v>1.9192687912642906E-2</c:v>
                </c:pt>
                <c:pt idx="334">
                  <c:v>1.9202766341884479E-2</c:v>
                </c:pt>
                <c:pt idx="335">
                  <c:v>1.9212784601399236E-2</c:v>
                </c:pt>
                <c:pt idx="336">
                  <c:v>1.9222743228416883E-2</c:v>
                </c:pt>
                <c:pt idx="337">
                  <c:v>1.9232642753790503E-2</c:v>
                </c:pt>
                <c:pt idx="338">
                  <c:v>1.9242483702090911E-2</c:v>
                </c:pt>
                <c:pt idx="339">
                  <c:v>1.9252266591699284E-2</c:v>
                </c:pt>
                <c:pt idx="340">
                  <c:v>1.9261991934898193E-2</c:v>
                </c:pt>
                <c:pt idx="341">
                  <c:v>1.9271660237961036E-2</c:v>
                </c:pt>
                <c:pt idx="342">
                  <c:v>1.9281272001239885E-2</c:v>
                </c:pt>
                <c:pt idx="343">
                  <c:v>1.9290827719251807E-2</c:v>
                </c:pt>
                <c:pt idx="344">
                  <c:v>1.9300327880763656E-2</c:v>
                </c:pt>
                <c:pt idx="345">
                  <c:v>1.9309772968875434E-2</c:v>
                </c:pt>
                <c:pt idx="346">
                  <c:v>1.9319163461102178E-2</c:v>
                </c:pt>
                <c:pt idx="347">
                  <c:v>1.9328499829454414E-2</c:v>
                </c:pt>
                <c:pt idx="348">
                  <c:v>1.9337782540517271E-2</c:v>
                </c:pt>
                <c:pt idx="349">
                  <c:v>1.934701205552819E-2</c:v>
                </c:pt>
                <c:pt idx="350">
                  <c:v>1.9356188830453331E-2</c:v>
                </c:pt>
                <c:pt idx="351">
                  <c:v>1.9365313316062661E-2</c:v>
                </c:pt>
                <c:pt idx="352">
                  <c:v>1.9374385958003757E-2</c:v>
                </c:pt>
                <c:pt idx="353">
                  <c:v>1.9383407196874366E-2</c:v>
                </c:pt>
                <c:pt idx="354">
                  <c:v>1.9392377468293726E-2</c:v>
                </c:pt>
                <c:pt idx="355">
                  <c:v>1.9401297202972699E-2</c:v>
                </c:pt>
                <c:pt idx="356">
                  <c:v>1.9410166826782684E-2</c:v>
                </c:pt>
                <c:pt idx="357">
                  <c:v>1.9418986760823428E-2</c:v>
                </c:pt>
                <c:pt idx="358">
                  <c:v>1.9427757421489642E-2</c:v>
                </c:pt>
                <c:pt idx="359">
                  <c:v>1.9436479220536543E-2</c:v>
                </c:pt>
                <c:pt idx="360">
                  <c:v>1.9445152565144303E-2</c:v>
                </c:pt>
                <c:pt idx="361">
                  <c:v>1.9453777857981375E-2</c:v>
                </c:pt>
                <c:pt idx="362">
                  <c:v>1.9462355497266864E-2</c:v>
                </c:pt>
                <c:pt idx="363">
                  <c:v>1.9470885876831771E-2</c:v>
                </c:pt>
                <c:pt idx="364">
                  <c:v>1.9479369386179286E-2</c:v>
                </c:pt>
                <c:pt idx="365">
                  <c:v>1.9487806410544074E-2</c:v>
                </c:pt>
                <c:pt idx="366">
                  <c:v>1.9499823188408753E-2</c:v>
                </c:pt>
                <c:pt idx="367">
                  <c:v>1.9516595783395638E-2</c:v>
                </c:pt>
                <c:pt idx="368">
                  <c:v>1.9533277222974984E-2</c:v>
                </c:pt>
                <c:pt idx="369">
                  <c:v>1.9549868248247674E-2</c:v>
                </c:pt>
                <c:pt idx="370">
                  <c:v>1.9566369592302665E-2</c:v>
                </c:pt>
                <c:pt idx="371">
                  <c:v>1.958278198032502E-2</c:v>
                </c:pt>
                <c:pt idx="372">
                  <c:v>1.9599106129702094E-2</c:v>
                </c:pt>
                <c:pt idx="373">
                  <c:v>1.9615342750128079E-2</c:v>
                </c:pt>
                <c:pt idx="374">
                  <c:v>1.9631492543706872E-2</c:v>
                </c:pt>
                <c:pt idx="375">
                  <c:v>1.9647556205053242E-2</c:v>
                </c:pt>
                <c:pt idx="376">
                  <c:v>1.9663534421392452E-2</c:v>
                </c:pt>
                <c:pt idx="377">
                  <c:v>1.9679427872658244E-2</c:v>
                </c:pt>
                <c:pt idx="378">
                  <c:v>1.9695237231589297E-2</c:v>
                </c:pt>
                <c:pt idx="379">
                  <c:v>1.971096316382414E-2</c:v>
                </c:pt>
                <c:pt idx="380">
                  <c:v>1.9726606327994591E-2</c:v>
                </c:pt>
                <c:pt idx="381">
                  <c:v>1.9742167375817694E-2</c:v>
                </c:pt>
                <c:pt idx="382">
                  <c:v>1.9757646952186222E-2</c:v>
                </c:pt>
                <c:pt idx="383">
                  <c:v>1.9773045695257792E-2</c:v>
                </c:pt>
                <c:pt idx="384">
                  <c:v>1.9788364236542524E-2</c:v>
                </c:pt>
                <c:pt idx="385">
                  <c:v>1.9803603200989412E-2</c:v>
                </c:pt>
                <c:pt idx="386">
                  <c:v>1.9818763207071297E-2</c:v>
                </c:pt>
                <c:pt idx="387">
                  <c:v>1.9833844866868518E-2</c:v>
                </c:pt>
                <c:pt idx="388">
                  <c:v>1.9848848786151323E-2</c:v>
                </c:pt>
                <c:pt idx="389">
                  <c:v>1.986377556446095E-2</c:v>
                </c:pt>
                <c:pt idx="390">
                  <c:v>1.9878625795189498E-2</c:v>
                </c:pt>
                <c:pt idx="391">
                  <c:v>1.9893400065658571E-2</c:v>
                </c:pt>
                <c:pt idx="392">
                  <c:v>1.9908098957196675E-2</c:v>
                </c:pt>
                <c:pt idx="393">
                  <c:v>1.9922723045215501E-2</c:v>
                </c:pt>
                <c:pt idx="394">
                  <c:v>1.9937272899284996E-2</c:v>
                </c:pt>
                <c:pt idx="395">
                  <c:v>1.99517490832073E-2</c:v>
                </c:pt>
                <c:pt idx="396">
                  <c:v>1.9966152155089595E-2</c:v>
                </c:pt>
                <c:pt idx="397">
                  <c:v>1.9980482667415804E-2</c:v>
                </c:pt>
                <c:pt idx="398">
                  <c:v>1.9994741167117264E-2</c:v>
                </c:pt>
                <c:pt idx="399">
                  <c:v>2.0008928195642275E-2</c:v>
                </c:pt>
                <c:pt idx="400">
                  <c:v>2.0023044289024659E-2</c:v>
                </c:pt>
                <c:pt idx="401">
                  <c:v>2.003708997795127E-2</c:v>
                </c:pt>
                <c:pt idx="402">
                  <c:v>2.0051065787828493E-2</c:v>
                </c:pt>
                <c:pt idx="403">
                  <c:v>2.0064972238847768E-2</c:v>
                </c:pt>
                <c:pt idx="404">
                  <c:v>2.0078809846050118E-2</c:v>
                </c:pt>
                <c:pt idx="405">
                  <c:v>2.0092579119389737E-2</c:v>
                </c:pt>
                <c:pt idx="406">
                  <c:v>2.0106280563796649E-2</c:v>
                </c:pt>
                <c:pt idx="407">
                  <c:v>2.0119914679238418E-2</c:v>
                </c:pt>
                <c:pt idx="408">
                  <c:v>2.013348196078096E-2</c:v>
                </c:pt>
                <c:pt idx="409">
                  <c:v>2.0146982898648476E-2</c:v>
                </c:pt>
                <c:pt idx="410">
                  <c:v>2.0160417978282493E-2</c:v>
                </c:pt>
                <c:pt idx="411">
                  <c:v>2.0173787680400047E-2</c:v>
                </c:pt>
                <c:pt idx="412">
                  <c:v>2.0187092481051008E-2</c:v>
                </c:pt>
                <c:pt idx="413">
                  <c:v>2.02003328516746E-2</c:v>
                </c:pt>
                <c:pt idx="414">
                  <c:v>2.0213509259155087E-2</c:v>
                </c:pt>
                <c:pt idx="415">
                  <c:v>2.0226622165876632E-2</c:v>
                </c:pt>
                <c:pt idx="416">
                  <c:v>2.02396720297774E-2</c:v>
                </c:pt>
                <c:pt idx="417">
                  <c:v>2.025265930440286E-2</c:v>
                </c:pt>
                <c:pt idx="418">
                  <c:v>2.0265584438958345E-2</c:v>
                </c:pt>
                <c:pt idx="419">
                  <c:v>2.027844787836082E-2</c:v>
                </c:pt>
                <c:pt idx="420">
                  <c:v>2.0291250063289953E-2</c:v>
                </c:pt>
                <c:pt idx="421">
                  <c:v>2.0303991430238425E-2</c:v>
                </c:pt>
                <c:pt idx="422">
                  <c:v>2.031667241156155E-2</c:v>
                </c:pt>
                <c:pt idx="423">
                  <c:v>2.0329293435526169E-2</c:v>
                </c:pt>
                <c:pt idx="424">
                  <c:v>2.0341854926358878E-2</c:v>
                </c:pt>
                <c:pt idx="425">
                  <c:v>2.0354357304293556E-2</c:v>
                </c:pt>
                <c:pt idx="426">
                  <c:v>2.0366800985618209E-2</c:v>
                </c:pt>
                <c:pt idx="427">
                  <c:v>2.0379186382721199E-2</c:v>
                </c:pt>
                <c:pt idx="428">
                  <c:v>2.0391513904136793E-2</c:v>
                </c:pt>
                <c:pt idx="429">
                  <c:v>2.0403783954590082E-2</c:v>
                </c:pt>
                <c:pt idx="430">
                  <c:v>2.0415996935041258E-2</c:v>
                </c:pt>
                <c:pt idx="431">
                  <c:v>2.0428153242729317E-2</c:v>
                </c:pt>
                <c:pt idx="432">
                  <c:v>2.0440253271215122E-2</c:v>
                </c:pt>
                <c:pt idx="433">
                  <c:v>2.0452297410423852E-2</c:v>
                </c:pt>
                <c:pt idx="434">
                  <c:v>2.046428604668692E-2</c:v>
                </c:pt>
                <c:pt idx="435">
                  <c:v>2.0476219562783261E-2</c:v>
                </c:pt>
                <c:pt idx="436">
                  <c:v>2.0488098337980085E-2</c:v>
                </c:pt>
                <c:pt idx="437">
                  <c:v>2.0499922748073024E-2</c:v>
                </c:pt>
                <c:pt idx="438">
                  <c:v>2.0511693165425816E-2</c:v>
                </c:pt>
                <c:pt idx="439">
                  <c:v>2.0523409959009347E-2</c:v>
                </c:pt>
                <c:pt idx="440">
                  <c:v>2.0535073494440226E-2</c:v>
                </c:pt>
                <c:pt idx="441">
                  <c:v>2.0546684134018809E-2</c:v>
                </c:pt>
                <c:pt idx="442">
                  <c:v>2.0558242236766725E-2</c:v>
                </c:pt>
                <c:pt idx="443">
                  <c:v>2.0569748158463855E-2</c:v>
                </c:pt>
                <c:pt idx="444">
                  <c:v>2.0581202251684874E-2</c:v>
                </c:pt>
                <c:pt idx="445">
                  <c:v>2.0592604865835234E-2</c:v>
                </c:pt>
                <c:pt idx="446">
                  <c:v>2.0603956347186717E-2</c:v>
                </c:pt>
                <c:pt idx="447">
                  <c:v>2.0615257038912461E-2</c:v>
                </c:pt>
                <c:pt idx="448">
                  <c:v>2.0626507281121576E-2</c:v>
                </c:pt>
                <c:pt idx="449">
                  <c:v>2.0637707410893234E-2</c:v>
                </c:pt>
                <c:pt idx="450">
                  <c:v>2.064885776231035E-2</c:v>
                </c:pt>
                <c:pt idx="451">
                  <c:v>2.0659958666492801E-2</c:v>
                </c:pt>
                <c:pt idx="452">
                  <c:v>2.0671010451630199E-2</c:v>
                </c:pt>
                <c:pt idx="453">
                  <c:v>2.0682013443014229E-2</c:v>
                </c:pt>
                <c:pt idx="454">
                  <c:v>2.0692967963070578E-2</c:v>
                </c:pt>
                <c:pt idx="455">
                  <c:v>2.0703874331390412E-2</c:v>
                </c:pt>
                <c:pt idx="456">
                  <c:v>2.0714732864761477E-2</c:v>
                </c:pt>
                <c:pt idx="457">
                  <c:v>2.0725543877198754E-2</c:v>
                </c:pt>
                <c:pt idx="458">
                  <c:v>2.0736307679974732E-2</c:v>
                </c:pt>
                <c:pt idx="459">
                  <c:v>2.0747024581649287E-2</c:v>
                </c:pt>
                <c:pt idx="460">
                  <c:v>2.0757694888099167E-2</c:v>
                </c:pt>
                <c:pt idx="461">
                  <c:v>2.0768318902547104E-2</c:v>
                </c:pt>
                <c:pt idx="462">
                  <c:v>2.0778896925590498E-2</c:v>
                </c:pt>
                <c:pt idx="463">
                  <c:v>2.0789429255229815E-2</c:v>
                </c:pt>
                <c:pt idx="464">
                  <c:v>2.0799916186896552E-2</c:v>
                </c:pt>
                <c:pt idx="465">
                  <c:v>2.0810358013480853E-2</c:v>
                </c:pt>
                <c:pt idx="466">
                  <c:v>2.0820755025358781E-2</c:v>
                </c:pt>
                <c:pt idx="467">
                  <c:v>2.0831107510419247E-2</c:v>
                </c:pt>
                <c:pt idx="468">
                  <c:v>2.0841415754090563E-2</c:v>
                </c:pt>
                <c:pt idx="469">
                  <c:v>2.0851680039366698E-2</c:v>
                </c:pt>
                <c:pt idx="470">
                  <c:v>2.0861900646833142E-2</c:v>
                </c:pt>
                <c:pt idx="471">
                  <c:v>2.0872077854692511E-2</c:v>
                </c:pt>
                <c:pt idx="472">
                  <c:v>2.0882211938789762E-2</c:v>
                </c:pt>
                <c:pt idx="473">
                  <c:v>2.0892303172637135E-2</c:v>
                </c:pt>
                <c:pt idx="474">
                  <c:v>2.0902351827438735E-2</c:v>
                </c:pt>
                <c:pt idx="475">
                  <c:v>2.0912358172114856E-2</c:v>
                </c:pt>
                <c:pt idx="476">
                  <c:v>2.0922322473325951E-2</c:v>
                </c:pt>
                <c:pt idx="477">
                  <c:v>2.0932244995496327E-2</c:v>
                </c:pt>
                <c:pt idx="478">
                  <c:v>2.094212600083754E-2</c:v>
                </c:pt>
                <c:pt idx="479">
                  <c:v>2.0951965749371481E-2</c:v>
                </c:pt>
                <c:pt idx="480">
                  <c:v>2.0961764498953196E-2</c:v>
                </c:pt>
                <c:pt idx="481">
                  <c:v>2.0971522505293411E-2</c:v>
                </c:pt>
                <c:pt idx="482">
                  <c:v>2.0981240021980759E-2</c:v>
                </c:pt>
                <c:pt idx="483">
                  <c:v>2.0990917300503776E-2</c:v>
                </c:pt>
                <c:pt idx="484">
                  <c:v>2.1000554590272561E-2</c:v>
                </c:pt>
                <c:pt idx="485">
                  <c:v>2.1010152138640239E-2</c:v>
                </c:pt>
                <c:pt idx="486">
                  <c:v>2.1019710190924096E-2</c:v>
                </c:pt>
                <c:pt idx="487">
                  <c:v>2.1029228990426502E-2</c:v>
                </c:pt>
                <c:pt idx="488">
                  <c:v>2.1038708778455539E-2</c:v>
                </c:pt>
                <c:pt idx="489">
                  <c:v>2.1048149794345394E-2</c:v>
                </c:pt>
                <c:pt idx="490">
                  <c:v>2.1057552275476517E-2</c:v>
                </c:pt>
                <c:pt idx="491">
                  <c:v>2.1066916457295498E-2</c:v>
                </c:pt>
                <c:pt idx="492">
                  <c:v>2.1076242573334729E-2</c:v>
                </c:pt>
                <c:pt idx="493">
                  <c:v>2.1085530855231811E-2</c:v>
                </c:pt>
                <c:pt idx="494">
                  <c:v>2.1094781532748741E-2</c:v>
                </c:pt>
                <c:pt idx="495">
                  <c:v>2.1103994833790857E-2</c:v>
                </c:pt>
                <c:pt idx="496">
                  <c:v>2.1113170984425542E-2</c:v>
                </c:pt>
                <c:pt idx="497">
                  <c:v>2.1122310208900735E-2</c:v>
                </c:pt>
                <c:pt idx="498">
                  <c:v>2.1131412729663176E-2</c:v>
                </c:pt>
                <c:pt idx="499">
                  <c:v>2.1140478767376465E-2</c:v>
                </c:pt>
                <c:pt idx="500">
                  <c:v>2.1149508540938902E-2</c:v>
                </c:pt>
                <c:pt idx="501">
                  <c:v>2.1158502267501093E-2</c:v>
                </c:pt>
                <c:pt idx="502">
                  <c:v>2.1167460162483352E-2</c:v>
                </c:pt>
                <c:pt idx="503">
                  <c:v>2.1176382439592925E-2</c:v>
                </c:pt>
                <c:pt idx="504">
                  <c:v>2.1185269310840946E-2</c:v>
                </c:pt>
                <c:pt idx="505">
                  <c:v>2.1194120986559272E-2</c:v>
                </c:pt>
                <c:pt idx="506">
                  <c:v>2.1202937675417054E-2</c:v>
                </c:pt>
                <c:pt idx="507">
                  <c:v>2.1211719584437131E-2</c:v>
                </c:pt>
                <c:pt idx="508">
                  <c:v>2.1220466919012245E-2</c:v>
                </c:pt>
                <c:pt idx="509">
                  <c:v>2.1229179882921053E-2</c:v>
                </c:pt>
                <c:pt idx="510">
                  <c:v>2.1237858678343945E-2</c:v>
                </c:pt>
                <c:pt idx="511">
                  <c:v>2.1246503505878683E-2</c:v>
                </c:pt>
                <c:pt idx="512">
                  <c:v>2.1255114564555869E-2</c:v>
                </c:pt>
                <c:pt idx="513">
                  <c:v>2.1263692051854188E-2</c:v>
                </c:pt>
                <c:pt idx="514">
                  <c:v>2.1272236163715555E-2</c:v>
                </c:pt>
                <c:pt idx="515">
                  <c:v>2.1280747094559987E-2</c:v>
                </c:pt>
                <c:pt idx="516">
                  <c:v>2.1289225037300363E-2</c:v>
                </c:pt>
                <c:pt idx="517">
                  <c:v>2.1297670183357029E-2</c:v>
                </c:pt>
                <c:pt idx="518">
                  <c:v>2.1306082722672162E-2</c:v>
                </c:pt>
                <c:pt idx="519">
                  <c:v>2.1314462843724038E-2</c:v>
                </c:pt>
                <c:pt idx="520">
                  <c:v>2.1322810733541097E-2</c:v>
                </c:pt>
                <c:pt idx="521">
                  <c:v>2.1331126577715867E-2</c:v>
                </c:pt>
                <c:pt idx="522">
                  <c:v>2.1339410560418704E-2</c:v>
                </c:pt>
                <c:pt idx="523">
                  <c:v>2.1355560336922368E-2</c:v>
                </c:pt>
                <c:pt idx="524">
                  <c:v>2.137164847305769E-2</c:v>
                </c:pt>
                <c:pt idx="525">
                  <c:v>2.1387675321055361E-2</c:v>
                </c:pt>
                <c:pt idx="526">
                  <c:v>2.1403641230467493E-2</c:v>
                </c:pt>
                <c:pt idx="527">
                  <c:v>2.1419546548193041E-2</c:v>
                </c:pt>
                <c:pt idx="528">
                  <c:v>2.1435391618502969E-2</c:v>
                </c:pt>
                <c:pt idx="529">
                  <c:v>2.1451176783065039E-2</c:v>
                </c:pt>
                <c:pt idx="530">
                  <c:v>2.1466902380968371E-2</c:v>
                </c:pt>
                <c:pt idx="531">
                  <c:v>2.148256874874778E-2</c:v>
                </c:pt>
                <c:pt idx="532">
                  <c:v>2.1498176220407717E-2</c:v>
                </c:pt>
                <c:pt idx="533">
                  <c:v>2.1513725127446037E-2</c:v>
                </c:pt>
                <c:pt idx="534">
                  <c:v>2.1529215798877479E-2</c:v>
                </c:pt>
                <c:pt idx="535">
                  <c:v>2.1544648561256836E-2</c:v>
                </c:pt>
                <c:pt idx="536">
                  <c:v>2.1560023738701941E-2</c:v>
                </c:pt>
                <c:pt idx="537">
                  <c:v>2.1575341652916344E-2</c:v>
                </c:pt>
                <c:pt idx="538">
                  <c:v>2.1590602623211729E-2</c:v>
                </c:pt>
                <c:pt idx="539">
                  <c:v>2.1605806966530139E-2</c:v>
                </c:pt>
                <c:pt idx="540">
                  <c:v>2.1620954997465885E-2</c:v>
                </c:pt>
                <c:pt idx="541">
                  <c:v>2.163604702828727E-2</c:v>
                </c:pt>
                <c:pt idx="542">
                  <c:v>2.1651083368958022E-2</c:v>
                </c:pt>
                <c:pt idx="543">
                  <c:v>2.1666064327158528E-2</c:v>
                </c:pt>
                <c:pt idx="544">
                  <c:v>2.1680990208306827E-2</c:v>
                </c:pt>
                <c:pt idx="545">
                  <c:v>2.1695861315579355E-2</c:v>
                </c:pt>
                <c:pt idx="546">
                  <c:v>2.1710677949931475E-2</c:v>
                </c:pt>
                <c:pt idx="547">
                  <c:v>2.1725440410117765E-2</c:v>
                </c:pt>
                <c:pt idx="548">
                  <c:v>2.1740148992712139E-2</c:v>
                </c:pt>
                <c:pt idx="549">
                  <c:v>2.1754803992127664E-2</c:v>
                </c:pt>
              </c:numCache>
            </c:numRef>
          </c:yVal>
          <c:smooth val="0"/>
          <c:extLst>
            <c:ext xmlns:c16="http://schemas.microsoft.com/office/drawing/2014/chart" uri="{C3380CC4-5D6E-409C-BE32-E72D297353CC}">
              <c16:uniqueId val="{00000000-E8FD-4BC4-B9E2-B76CCA077279}"/>
            </c:ext>
          </c:extLst>
        </c:ser>
        <c:dLbls>
          <c:showLegendKey val="0"/>
          <c:showVal val="0"/>
          <c:showCatName val="0"/>
          <c:showSerName val="0"/>
          <c:showPercent val="0"/>
          <c:showBubbleSize val="0"/>
        </c:dLbls>
        <c:axId val="808157392"/>
        <c:axId val="808160016"/>
      </c:scatterChart>
      <c:valAx>
        <c:axId val="808157392"/>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60016"/>
        <c:crosses val="autoZero"/>
        <c:crossBetween val="midCat"/>
      </c:valAx>
      <c:valAx>
        <c:axId val="80816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57392"/>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Curves!$CK$55</c:f>
              <c:strCache>
                <c:ptCount val="1"/>
                <c:pt idx="0">
                  <c:v>Hazard Rate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Curves!$CJ$56:$CJ$605</c:f>
              <c:numCache>
                <c:formatCode>General</c:formatCode>
                <c:ptCount val="550"/>
                <c:pt idx="0">
                  <c:v>2.7397260273972603E-3</c:v>
                </c:pt>
                <c:pt idx="1">
                  <c:v>1.9178082191780823E-2</c:v>
                </c:pt>
                <c:pt idx="2">
                  <c:v>3.8356164383561646E-2</c:v>
                </c:pt>
                <c:pt idx="3">
                  <c:v>5.7534246575342465E-2</c:v>
                </c:pt>
                <c:pt idx="4">
                  <c:v>7.6712328767123292E-2</c:v>
                </c:pt>
                <c:pt idx="5">
                  <c:v>9.5890410958904104E-2</c:v>
                </c:pt>
                <c:pt idx="6">
                  <c:v>0.11506849315068493</c:v>
                </c:pt>
                <c:pt idx="7">
                  <c:v>0.13424657534246576</c:v>
                </c:pt>
                <c:pt idx="8">
                  <c:v>0.15342465753424658</c:v>
                </c:pt>
                <c:pt idx="9">
                  <c:v>0.17260273972602741</c:v>
                </c:pt>
                <c:pt idx="10">
                  <c:v>0.19178082191780821</c:v>
                </c:pt>
                <c:pt idx="11">
                  <c:v>0.21095890410958903</c:v>
                </c:pt>
                <c:pt idx="12">
                  <c:v>0.23013698630136986</c:v>
                </c:pt>
                <c:pt idx="13">
                  <c:v>0.24931506849315069</c:v>
                </c:pt>
                <c:pt idx="14">
                  <c:v>0.26849315068493151</c:v>
                </c:pt>
                <c:pt idx="15">
                  <c:v>0.28767123287671231</c:v>
                </c:pt>
                <c:pt idx="16">
                  <c:v>0.30684931506849317</c:v>
                </c:pt>
                <c:pt idx="17">
                  <c:v>0.32602739726027397</c:v>
                </c:pt>
                <c:pt idx="18">
                  <c:v>0.34520547945205482</c:v>
                </c:pt>
                <c:pt idx="19">
                  <c:v>0.36438356164383562</c:v>
                </c:pt>
                <c:pt idx="20">
                  <c:v>0.38356164383561642</c:v>
                </c:pt>
                <c:pt idx="21">
                  <c:v>0.40273972602739727</c:v>
                </c:pt>
                <c:pt idx="22">
                  <c:v>0.42191780821917807</c:v>
                </c:pt>
                <c:pt idx="23">
                  <c:v>0.44109589041095892</c:v>
                </c:pt>
                <c:pt idx="24">
                  <c:v>0.46027397260273972</c:v>
                </c:pt>
                <c:pt idx="25">
                  <c:v>0.47945205479452052</c:v>
                </c:pt>
                <c:pt idx="26">
                  <c:v>0.49863013698630138</c:v>
                </c:pt>
                <c:pt idx="27">
                  <c:v>0.51780821917808217</c:v>
                </c:pt>
                <c:pt idx="28">
                  <c:v>0.53698630136986303</c:v>
                </c:pt>
                <c:pt idx="29">
                  <c:v>0.55616438356164388</c:v>
                </c:pt>
                <c:pt idx="30">
                  <c:v>0.57534246575342463</c:v>
                </c:pt>
                <c:pt idx="31">
                  <c:v>0.59452054794520548</c:v>
                </c:pt>
                <c:pt idx="32">
                  <c:v>0.61369863013698633</c:v>
                </c:pt>
                <c:pt idx="33">
                  <c:v>0.63287671232876708</c:v>
                </c:pt>
                <c:pt idx="34">
                  <c:v>0.65205479452054793</c:v>
                </c:pt>
                <c:pt idx="35">
                  <c:v>0.67123287671232879</c:v>
                </c:pt>
                <c:pt idx="36">
                  <c:v>0.69041095890410964</c:v>
                </c:pt>
                <c:pt idx="37">
                  <c:v>0.70958904109589038</c:v>
                </c:pt>
                <c:pt idx="38">
                  <c:v>0.72876712328767124</c:v>
                </c:pt>
                <c:pt idx="39">
                  <c:v>0.74794520547945209</c:v>
                </c:pt>
                <c:pt idx="40">
                  <c:v>0.76712328767123283</c:v>
                </c:pt>
                <c:pt idx="41">
                  <c:v>0.78630136986301369</c:v>
                </c:pt>
                <c:pt idx="42">
                  <c:v>0.80547945205479454</c:v>
                </c:pt>
                <c:pt idx="43">
                  <c:v>0.8246575342465754</c:v>
                </c:pt>
                <c:pt idx="44">
                  <c:v>0.84383561643835614</c:v>
                </c:pt>
                <c:pt idx="45">
                  <c:v>0.86301369863013699</c:v>
                </c:pt>
                <c:pt idx="46">
                  <c:v>0.88219178082191785</c:v>
                </c:pt>
                <c:pt idx="47">
                  <c:v>0.90136986301369859</c:v>
                </c:pt>
                <c:pt idx="48">
                  <c:v>0.92054794520547945</c:v>
                </c:pt>
                <c:pt idx="49">
                  <c:v>0.9397260273972603</c:v>
                </c:pt>
                <c:pt idx="50">
                  <c:v>0.95890410958904104</c:v>
                </c:pt>
                <c:pt idx="51">
                  <c:v>0.9780821917808219</c:v>
                </c:pt>
                <c:pt idx="52">
                  <c:v>0.99726027397260275</c:v>
                </c:pt>
                <c:pt idx="53">
                  <c:v>1.0164383561643835</c:v>
                </c:pt>
                <c:pt idx="54">
                  <c:v>1.0356164383561643</c:v>
                </c:pt>
                <c:pt idx="55">
                  <c:v>1.0547945205479452</c:v>
                </c:pt>
                <c:pt idx="56">
                  <c:v>1.0739726027397261</c:v>
                </c:pt>
                <c:pt idx="57">
                  <c:v>1.0931506849315069</c:v>
                </c:pt>
                <c:pt idx="58">
                  <c:v>1.1123287671232878</c:v>
                </c:pt>
                <c:pt idx="59">
                  <c:v>1.1315068493150684</c:v>
                </c:pt>
                <c:pt idx="60">
                  <c:v>1.1506849315068493</c:v>
                </c:pt>
                <c:pt idx="61">
                  <c:v>1.1698630136986301</c:v>
                </c:pt>
                <c:pt idx="62">
                  <c:v>1.189041095890411</c:v>
                </c:pt>
                <c:pt idx="63">
                  <c:v>1.2082191780821918</c:v>
                </c:pt>
                <c:pt idx="64">
                  <c:v>1.2273972602739727</c:v>
                </c:pt>
                <c:pt idx="65">
                  <c:v>1.2465753424657535</c:v>
                </c:pt>
                <c:pt idx="66">
                  <c:v>1.2657534246575342</c:v>
                </c:pt>
                <c:pt idx="67">
                  <c:v>1.284931506849315</c:v>
                </c:pt>
                <c:pt idx="68">
                  <c:v>1.3041095890410959</c:v>
                </c:pt>
                <c:pt idx="69">
                  <c:v>1.3232876712328767</c:v>
                </c:pt>
                <c:pt idx="70">
                  <c:v>1.3424657534246576</c:v>
                </c:pt>
                <c:pt idx="71">
                  <c:v>1.3616438356164384</c:v>
                </c:pt>
                <c:pt idx="72">
                  <c:v>1.3808219178082193</c:v>
                </c:pt>
                <c:pt idx="73">
                  <c:v>1.4</c:v>
                </c:pt>
                <c:pt idx="74">
                  <c:v>1.4191780821917808</c:v>
                </c:pt>
                <c:pt idx="75">
                  <c:v>1.4383561643835616</c:v>
                </c:pt>
                <c:pt idx="76">
                  <c:v>1.4575342465753425</c:v>
                </c:pt>
                <c:pt idx="77">
                  <c:v>1.4767123287671233</c:v>
                </c:pt>
                <c:pt idx="78">
                  <c:v>1.4958904109589042</c:v>
                </c:pt>
                <c:pt idx="79">
                  <c:v>1.515068493150685</c:v>
                </c:pt>
                <c:pt idx="80">
                  <c:v>1.5342465753424657</c:v>
                </c:pt>
                <c:pt idx="81">
                  <c:v>1.5534246575342465</c:v>
                </c:pt>
                <c:pt idx="82">
                  <c:v>1.5726027397260274</c:v>
                </c:pt>
                <c:pt idx="83">
                  <c:v>1.5917808219178082</c:v>
                </c:pt>
                <c:pt idx="84">
                  <c:v>1.6109589041095891</c:v>
                </c:pt>
                <c:pt idx="85">
                  <c:v>1.6301369863013699</c:v>
                </c:pt>
                <c:pt idx="86">
                  <c:v>1.6493150684931508</c:v>
                </c:pt>
                <c:pt idx="87">
                  <c:v>1.6684931506849314</c:v>
                </c:pt>
                <c:pt idx="88">
                  <c:v>1.6876712328767123</c:v>
                </c:pt>
                <c:pt idx="89">
                  <c:v>1.7068493150684931</c:v>
                </c:pt>
                <c:pt idx="90">
                  <c:v>1.726027397260274</c:v>
                </c:pt>
                <c:pt idx="91">
                  <c:v>1.7452054794520548</c:v>
                </c:pt>
                <c:pt idx="92">
                  <c:v>1.7643835616438357</c:v>
                </c:pt>
                <c:pt idx="93">
                  <c:v>1.7835616438356163</c:v>
                </c:pt>
                <c:pt idx="94">
                  <c:v>1.8027397260273972</c:v>
                </c:pt>
                <c:pt idx="95">
                  <c:v>1.821917808219178</c:v>
                </c:pt>
                <c:pt idx="96">
                  <c:v>1.8410958904109589</c:v>
                </c:pt>
                <c:pt idx="97">
                  <c:v>1.8602739726027397</c:v>
                </c:pt>
                <c:pt idx="98">
                  <c:v>1.8794520547945206</c:v>
                </c:pt>
                <c:pt idx="99">
                  <c:v>1.8986301369863015</c:v>
                </c:pt>
                <c:pt idx="100">
                  <c:v>1.9178082191780821</c:v>
                </c:pt>
                <c:pt idx="101">
                  <c:v>1.9369863013698629</c:v>
                </c:pt>
                <c:pt idx="102">
                  <c:v>1.9561643835616438</c:v>
                </c:pt>
                <c:pt idx="103">
                  <c:v>1.9753424657534246</c:v>
                </c:pt>
                <c:pt idx="104">
                  <c:v>1.9945205479452055</c:v>
                </c:pt>
                <c:pt idx="105">
                  <c:v>2.0136986301369864</c:v>
                </c:pt>
                <c:pt idx="106">
                  <c:v>2.032876712328767</c:v>
                </c:pt>
                <c:pt idx="107">
                  <c:v>2.0520547945205481</c:v>
                </c:pt>
                <c:pt idx="108">
                  <c:v>2.0712328767123287</c:v>
                </c:pt>
                <c:pt idx="109">
                  <c:v>2.0904109589041098</c:v>
                </c:pt>
                <c:pt idx="110">
                  <c:v>2.1095890410958904</c:v>
                </c:pt>
                <c:pt idx="111">
                  <c:v>2.128767123287671</c:v>
                </c:pt>
                <c:pt idx="112">
                  <c:v>2.1479452054794521</c:v>
                </c:pt>
                <c:pt idx="113">
                  <c:v>2.1671232876712327</c:v>
                </c:pt>
                <c:pt idx="114">
                  <c:v>2.1863013698630138</c:v>
                </c:pt>
                <c:pt idx="115">
                  <c:v>2.2054794520547945</c:v>
                </c:pt>
                <c:pt idx="116">
                  <c:v>2.2246575342465755</c:v>
                </c:pt>
                <c:pt idx="117">
                  <c:v>2.2438356164383562</c:v>
                </c:pt>
                <c:pt idx="118">
                  <c:v>2.2630136986301368</c:v>
                </c:pt>
                <c:pt idx="119">
                  <c:v>2.2821917808219179</c:v>
                </c:pt>
                <c:pt idx="120">
                  <c:v>2.3013698630136985</c:v>
                </c:pt>
                <c:pt idx="121">
                  <c:v>2.3205479452054796</c:v>
                </c:pt>
                <c:pt idx="122">
                  <c:v>2.3397260273972602</c:v>
                </c:pt>
                <c:pt idx="123">
                  <c:v>2.3589041095890413</c:v>
                </c:pt>
                <c:pt idx="124">
                  <c:v>2.3780821917808219</c:v>
                </c:pt>
                <c:pt idx="125">
                  <c:v>2.3972602739726026</c:v>
                </c:pt>
                <c:pt idx="126">
                  <c:v>2.4164383561643836</c:v>
                </c:pt>
                <c:pt idx="127">
                  <c:v>2.4356164383561643</c:v>
                </c:pt>
                <c:pt idx="128">
                  <c:v>2.4547945205479453</c:v>
                </c:pt>
                <c:pt idx="129">
                  <c:v>2.473972602739726</c:v>
                </c:pt>
                <c:pt idx="130">
                  <c:v>2.493150684931507</c:v>
                </c:pt>
                <c:pt idx="131">
                  <c:v>2.5123287671232877</c:v>
                </c:pt>
                <c:pt idx="132">
                  <c:v>2.5315068493150683</c:v>
                </c:pt>
                <c:pt idx="133">
                  <c:v>2.5506849315068494</c:v>
                </c:pt>
                <c:pt idx="134">
                  <c:v>2.56986301369863</c:v>
                </c:pt>
                <c:pt idx="135">
                  <c:v>2.5890410958904111</c:v>
                </c:pt>
                <c:pt idx="136">
                  <c:v>2.6082191780821917</c:v>
                </c:pt>
                <c:pt idx="137">
                  <c:v>2.6273972602739728</c:v>
                </c:pt>
                <c:pt idx="138">
                  <c:v>2.6465753424657534</c:v>
                </c:pt>
                <c:pt idx="139">
                  <c:v>2.6657534246575341</c:v>
                </c:pt>
                <c:pt idx="140">
                  <c:v>2.6849315068493151</c:v>
                </c:pt>
                <c:pt idx="141">
                  <c:v>2.7041095890410958</c:v>
                </c:pt>
                <c:pt idx="142">
                  <c:v>2.7232876712328768</c:v>
                </c:pt>
                <c:pt idx="143">
                  <c:v>2.7424657534246575</c:v>
                </c:pt>
                <c:pt idx="144">
                  <c:v>2.7616438356164386</c:v>
                </c:pt>
                <c:pt idx="145">
                  <c:v>2.7808219178082192</c:v>
                </c:pt>
                <c:pt idx="146">
                  <c:v>2.8</c:v>
                </c:pt>
                <c:pt idx="147">
                  <c:v>2.8191780821917809</c:v>
                </c:pt>
                <c:pt idx="148">
                  <c:v>2.8383561643835615</c:v>
                </c:pt>
                <c:pt idx="149">
                  <c:v>2.8575342465753426</c:v>
                </c:pt>
                <c:pt idx="150">
                  <c:v>2.8767123287671232</c:v>
                </c:pt>
                <c:pt idx="151">
                  <c:v>2.8958904109589043</c:v>
                </c:pt>
                <c:pt idx="152">
                  <c:v>2.9150684931506849</c:v>
                </c:pt>
                <c:pt idx="153">
                  <c:v>2.9342465753424656</c:v>
                </c:pt>
                <c:pt idx="154">
                  <c:v>2.9534246575342467</c:v>
                </c:pt>
                <c:pt idx="155">
                  <c:v>2.9726027397260273</c:v>
                </c:pt>
                <c:pt idx="156">
                  <c:v>2.9917808219178084</c:v>
                </c:pt>
                <c:pt idx="157">
                  <c:v>3.010958904109589</c:v>
                </c:pt>
                <c:pt idx="158">
                  <c:v>3.0301369863013701</c:v>
                </c:pt>
                <c:pt idx="159">
                  <c:v>3.0493150684931507</c:v>
                </c:pt>
                <c:pt idx="160">
                  <c:v>3.0684931506849313</c:v>
                </c:pt>
                <c:pt idx="161">
                  <c:v>3.0876712328767124</c:v>
                </c:pt>
                <c:pt idx="162">
                  <c:v>3.106849315068493</c:v>
                </c:pt>
                <c:pt idx="163">
                  <c:v>3.1260273972602741</c:v>
                </c:pt>
                <c:pt idx="164">
                  <c:v>3.1452054794520548</c:v>
                </c:pt>
                <c:pt idx="165">
                  <c:v>3.1643835616438358</c:v>
                </c:pt>
                <c:pt idx="166">
                  <c:v>3.1835616438356165</c:v>
                </c:pt>
                <c:pt idx="167">
                  <c:v>3.2027397260273971</c:v>
                </c:pt>
                <c:pt idx="168">
                  <c:v>3.2219178082191782</c:v>
                </c:pt>
                <c:pt idx="169">
                  <c:v>3.2410958904109588</c:v>
                </c:pt>
                <c:pt idx="170">
                  <c:v>3.2602739726027399</c:v>
                </c:pt>
                <c:pt idx="171">
                  <c:v>3.2794520547945205</c:v>
                </c:pt>
                <c:pt idx="172">
                  <c:v>3.2986301369863016</c:v>
                </c:pt>
                <c:pt idx="173">
                  <c:v>3.3178082191780822</c:v>
                </c:pt>
                <c:pt idx="174">
                  <c:v>3.3369863013698629</c:v>
                </c:pt>
                <c:pt idx="175">
                  <c:v>3.3561643835616439</c:v>
                </c:pt>
                <c:pt idx="176">
                  <c:v>3.3753424657534246</c:v>
                </c:pt>
                <c:pt idx="177">
                  <c:v>3.3945205479452056</c:v>
                </c:pt>
                <c:pt idx="178">
                  <c:v>3.4136986301369863</c:v>
                </c:pt>
                <c:pt idx="179">
                  <c:v>3.4328767123287673</c:v>
                </c:pt>
                <c:pt idx="180">
                  <c:v>3.452054794520548</c:v>
                </c:pt>
                <c:pt idx="181">
                  <c:v>3.4712328767123286</c:v>
                </c:pt>
                <c:pt idx="182">
                  <c:v>3.4904109589041097</c:v>
                </c:pt>
                <c:pt idx="183">
                  <c:v>3.5095890410958903</c:v>
                </c:pt>
                <c:pt idx="184">
                  <c:v>3.5287671232876714</c:v>
                </c:pt>
                <c:pt idx="185">
                  <c:v>3.547945205479452</c:v>
                </c:pt>
                <c:pt idx="186">
                  <c:v>3.5671232876712327</c:v>
                </c:pt>
                <c:pt idx="187">
                  <c:v>3.5863013698630137</c:v>
                </c:pt>
                <c:pt idx="188">
                  <c:v>3.6054794520547944</c:v>
                </c:pt>
                <c:pt idx="189">
                  <c:v>3.6246575342465754</c:v>
                </c:pt>
                <c:pt idx="190">
                  <c:v>3.6438356164383561</c:v>
                </c:pt>
                <c:pt idx="191">
                  <c:v>3.6630136986301371</c:v>
                </c:pt>
                <c:pt idx="192">
                  <c:v>3.6821917808219178</c:v>
                </c:pt>
                <c:pt idx="193">
                  <c:v>3.7013698630136984</c:v>
                </c:pt>
                <c:pt idx="194">
                  <c:v>3.7205479452054795</c:v>
                </c:pt>
                <c:pt idx="195">
                  <c:v>3.7397260273972601</c:v>
                </c:pt>
                <c:pt idx="196">
                  <c:v>3.7589041095890412</c:v>
                </c:pt>
                <c:pt idx="197">
                  <c:v>3.7780821917808218</c:v>
                </c:pt>
                <c:pt idx="198">
                  <c:v>3.7972602739726029</c:v>
                </c:pt>
                <c:pt idx="199">
                  <c:v>3.8164383561643835</c:v>
                </c:pt>
                <c:pt idx="200">
                  <c:v>3.8356164383561642</c:v>
                </c:pt>
                <c:pt idx="201">
                  <c:v>3.8547945205479452</c:v>
                </c:pt>
                <c:pt idx="202">
                  <c:v>3.8739726027397259</c:v>
                </c:pt>
                <c:pt idx="203">
                  <c:v>3.893150684931507</c:v>
                </c:pt>
                <c:pt idx="204">
                  <c:v>3.9123287671232876</c:v>
                </c:pt>
                <c:pt idx="205">
                  <c:v>3.9315068493150687</c:v>
                </c:pt>
                <c:pt idx="206">
                  <c:v>3.9506849315068493</c:v>
                </c:pt>
                <c:pt idx="207">
                  <c:v>3.9698630136986299</c:v>
                </c:pt>
                <c:pt idx="208">
                  <c:v>3.989041095890411</c:v>
                </c:pt>
                <c:pt idx="209">
                  <c:v>4.0082191780821921</c:v>
                </c:pt>
                <c:pt idx="210">
                  <c:v>4.0273972602739727</c:v>
                </c:pt>
                <c:pt idx="211">
                  <c:v>4.0465753424657533</c:v>
                </c:pt>
                <c:pt idx="212">
                  <c:v>4.065753424657534</c:v>
                </c:pt>
                <c:pt idx="213">
                  <c:v>4.0849315068493155</c:v>
                </c:pt>
                <c:pt idx="214">
                  <c:v>4.1041095890410961</c:v>
                </c:pt>
                <c:pt idx="215">
                  <c:v>4.1232876712328768</c:v>
                </c:pt>
                <c:pt idx="216">
                  <c:v>4.1424657534246574</c:v>
                </c:pt>
                <c:pt idx="217">
                  <c:v>4.161643835616438</c:v>
                </c:pt>
                <c:pt idx="218">
                  <c:v>4.1808219178082195</c:v>
                </c:pt>
                <c:pt idx="219">
                  <c:v>4.2</c:v>
                </c:pt>
                <c:pt idx="220">
                  <c:v>4.2191780821917808</c:v>
                </c:pt>
                <c:pt idx="221">
                  <c:v>4.2383561643835614</c:v>
                </c:pt>
                <c:pt idx="222">
                  <c:v>4.2575342465753421</c:v>
                </c:pt>
                <c:pt idx="223">
                  <c:v>4.2767123287671236</c:v>
                </c:pt>
                <c:pt idx="224">
                  <c:v>4.2958904109589042</c:v>
                </c:pt>
                <c:pt idx="225">
                  <c:v>4.3150684931506849</c:v>
                </c:pt>
                <c:pt idx="226">
                  <c:v>4.3342465753424655</c:v>
                </c:pt>
                <c:pt idx="227">
                  <c:v>4.353424657534247</c:v>
                </c:pt>
                <c:pt idx="228">
                  <c:v>4.3726027397260276</c:v>
                </c:pt>
                <c:pt idx="229">
                  <c:v>4.3917808219178083</c:v>
                </c:pt>
                <c:pt idx="230">
                  <c:v>4.4109589041095889</c:v>
                </c:pt>
                <c:pt idx="231">
                  <c:v>4.4301369863013695</c:v>
                </c:pt>
                <c:pt idx="232">
                  <c:v>4.4493150684931511</c:v>
                </c:pt>
                <c:pt idx="233">
                  <c:v>4.4684931506849317</c:v>
                </c:pt>
                <c:pt idx="234">
                  <c:v>4.4876712328767123</c:v>
                </c:pt>
                <c:pt idx="235">
                  <c:v>4.506849315068493</c:v>
                </c:pt>
                <c:pt idx="236">
                  <c:v>4.5260273972602736</c:v>
                </c:pt>
                <c:pt idx="237">
                  <c:v>4.5452054794520551</c:v>
                </c:pt>
                <c:pt idx="238">
                  <c:v>4.5643835616438357</c:v>
                </c:pt>
                <c:pt idx="239">
                  <c:v>4.5835616438356164</c:v>
                </c:pt>
                <c:pt idx="240">
                  <c:v>4.602739726027397</c:v>
                </c:pt>
                <c:pt idx="241">
                  <c:v>4.6219178082191785</c:v>
                </c:pt>
                <c:pt idx="242">
                  <c:v>4.6410958904109592</c:v>
                </c:pt>
                <c:pt idx="243">
                  <c:v>4.6602739726027398</c:v>
                </c:pt>
                <c:pt idx="244">
                  <c:v>4.6794520547945204</c:v>
                </c:pt>
                <c:pt idx="245">
                  <c:v>4.6986301369863011</c:v>
                </c:pt>
                <c:pt idx="246">
                  <c:v>4.7178082191780826</c:v>
                </c:pt>
                <c:pt idx="247">
                  <c:v>4.7369863013698632</c:v>
                </c:pt>
                <c:pt idx="248">
                  <c:v>4.7561643835616438</c:v>
                </c:pt>
                <c:pt idx="249">
                  <c:v>4.7753424657534245</c:v>
                </c:pt>
                <c:pt idx="250">
                  <c:v>4.7945205479452051</c:v>
                </c:pt>
                <c:pt idx="251">
                  <c:v>4.8136986301369866</c:v>
                </c:pt>
                <c:pt idx="252">
                  <c:v>4.8328767123287673</c:v>
                </c:pt>
                <c:pt idx="253">
                  <c:v>4.8520547945205479</c:v>
                </c:pt>
                <c:pt idx="254">
                  <c:v>4.8712328767123285</c:v>
                </c:pt>
                <c:pt idx="255">
                  <c:v>4.8904109589041092</c:v>
                </c:pt>
                <c:pt idx="256">
                  <c:v>4.9095890410958907</c:v>
                </c:pt>
                <c:pt idx="257">
                  <c:v>4.9287671232876713</c:v>
                </c:pt>
                <c:pt idx="258">
                  <c:v>4.9479452054794519</c:v>
                </c:pt>
                <c:pt idx="259">
                  <c:v>4.9671232876712326</c:v>
                </c:pt>
                <c:pt idx="260">
                  <c:v>4.9863013698630141</c:v>
                </c:pt>
                <c:pt idx="261">
                  <c:v>5.0054794520547947</c:v>
                </c:pt>
                <c:pt idx="262">
                  <c:v>5.0246575342465754</c:v>
                </c:pt>
                <c:pt idx="263">
                  <c:v>5.043835616438356</c:v>
                </c:pt>
                <c:pt idx="264">
                  <c:v>5.0630136986301366</c:v>
                </c:pt>
                <c:pt idx="265">
                  <c:v>5.0821917808219181</c:v>
                </c:pt>
                <c:pt idx="266">
                  <c:v>5.1013698630136988</c:v>
                </c:pt>
                <c:pt idx="267">
                  <c:v>5.1205479452054794</c:v>
                </c:pt>
                <c:pt idx="268">
                  <c:v>5.13972602739726</c:v>
                </c:pt>
                <c:pt idx="269">
                  <c:v>5.1589041095890407</c:v>
                </c:pt>
                <c:pt idx="270">
                  <c:v>5.1780821917808222</c:v>
                </c:pt>
                <c:pt idx="271">
                  <c:v>5.1972602739726028</c:v>
                </c:pt>
                <c:pt idx="272">
                  <c:v>5.2164383561643834</c:v>
                </c:pt>
                <c:pt idx="273">
                  <c:v>5.2356164383561641</c:v>
                </c:pt>
                <c:pt idx="274">
                  <c:v>5.2547945205479456</c:v>
                </c:pt>
                <c:pt idx="275">
                  <c:v>5.2739726027397262</c:v>
                </c:pt>
                <c:pt idx="276">
                  <c:v>5.2931506849315069</c:v>
                </c:pt>
                <c:pt idx="277">
                  <c:v>5.3123287671232875</c:v>
                </c:pt>
                <c:pt idx="278">
                  <c:v>5.3315068493150681</c:v>
                </c:pt>
                <c:pt idx="279">
                  <c:v>5.3506849315068497</c:v>
                </c:pt>
                <c:pt idx="280">
                  <c:v>5.3698630136986303</c:v>
                </c:pt>
                <c:pt idx="281">
                  <c:v>5.3890410958904109</c:v>
                </c:pt>
                <c:pt idx="282">
                  <c:v>5.4082191780821915</c:v>
                </c:pt>
                <c:pt idx="283">
                  <c:v>5.4273972602739722</c:v>
                </c:pt>
                <c:pt idx="284">
                  <c:v>5.4465753424657537</c:v>
                </c:pt>
                <c:pt idx="285">
                  <c:v>5.4657534246575343</c:v>
                </c:pt>
                <c:pt idx="286">
                  <c:v>5.484931506849315</c:v>
                </c:pt>
                <c:pt idx="287">
                  <c:v>5.5041095890410956</c:v>
                </c:pt>
                <c:pt idx="288">
                  <c:v>5.5232876712328771</c:v>
                </c:pt>
                <c:pt idx="289">
                  <c:v>5.5424657534246577</c:v>
                </c:pt>
                <c:pt idx="290">
                  <c:v>5.5616438356164384</c:v>
                </c:pt>
                <c:pt idx="291">
                  <c:v>5.580821917808219</c:v>
                </c:pt>
                <c:pt idx="292">
                  <c:v>5.6</c:v>
                </c:pt>
                <c:pt idx="293">
                  <c:v>5.6191780821917812</c:v>
                </c:pt>
                <c:pt idx="294">
                  <c:v>5.6383561643835618</c:v>
                </c:pt>
                <c:pt idx="295">
                  <c:v>5.6575342465753424</c:v>
                </c:pt>
                <c:pt idx="296">
                  <c:v>5.6767123287671231</c:v>
                </c:pt>
                <c:pt idx="297">
                  <c:v>5.6958904109589037</c:v>
                </c:pt>
                <c:pt idx="298">
                  <c:v>5.7150684931506852</c:v>
                </c:pt>
                <c:pt idx="299">
                  <c:v>5.7342465753424658</c:v>
                </c:pt>
                <c:pt idx="300">
                  <c:v>5.7534246575342465</c:v>
                </c:pt>
                <c:pt idx="301">
                  <c:v>5.7726027397260271</c:v>
                </c:pt>
                <c:pt idx="302">
                  <c:v>5.7917808219178086</c:v>
                </c:pt>
                <c:pt idx="303">
                  <c:v>5.8109589041095893</c:v>
                </c:pt>
                <c:pt idx="304">
                  <c:v>5.8301369863013699</c:v>
                </c:pt>
                <c:pt idx="305">
                  <c:v>5.8493150684931505</c:v>
                </c:pt>
                <c:pt idx="306">
                  <c:v>5.8684931506849312</c:v>
                </c:pt>
                <c:pt idx="307">
                  <c:v>5.8876712328767127</c:v>
                </c:pt>
                <c:pt idx="308">
                  <c:v>5.9068493150684933</c:v>
                </c:pt>
                <c:pt idx="309">
                  <c:v>5.9260273972602739</c:v>
                </c:pt>
                <c:pt idx="310">
                  <c:v>5.9452054794520546</c:v>
                </c:pt>
                <c:pt idx="311">
                  <c:v>5.9643835616438352</c:v>
                </c:pt>
                <c:pt idx="312">
                  <c:v>5.9835616438356167</c:v>
                </c:pt>
                <c:pt idx="313">
                  <c:v>6.0027397260273974</c:v>
                </c:pt>
                <c:pt idx="314">
                  <c:v>6.021917808219178</c:v>
                </c:pt>
                <c:pt idx="315">
                  <c:v>6.0410958904109586</c:v>
                </c:pt>
                <c:pt idx="316">
                  <c:v>6.0602739726027401</c:v>
                </c:pt>
                <c:pt idx="317">
                  <c:v>6.0794520547945208</c:v>
                </c:pt>
                <c:pt idx="318">
                  <c:v>6.0986301369863014</c:v>
                </c:pt>
                <c:pt idx="319">
                  <c:v>6.117808219178082</c:v>
                </c:pt>
                <c:pt idx="320">
                  <c:v>6.1369863013698627</c:v>
                </c:pt>
                <c:pt idx="321">
                  <c:v>6.1561643835616442</c:v>
                </c:pt>
                <c:pt idx="322">
                  <c:v>6.1753424657534248</c:v>
                </c:pt>
                <c:pt idx="323">
                  <c:v>6.1945205479452055</c:v>
                </c:pt>
                <c:pt idx="324">
                  <c:v>6.2136986301369861</c:v>
                </c:pt>
                <c:pt idx="325">
                  <c:v>6.2328767123287667</c:v>
                </c:pt>
                <c:pt idx="326">
                  <c:v>6.2520547945205482</c:v>
                </c:pt>
                <c:pt idx="327">
                  <c:v>6.2712328767123289</c:v>
                </c:pt>
                <c:pt idx="328">
                  <c:v>6.2904109589041095</c:v>
                </c:pt>
                <c:pt idx="329">
                  <c:v>6.3095890410958901</c:v>
                </c:pt>
                <c:pt idx="330">
                  <c:v>6.3287671232876717</c:v>
                </c:pt>
                <c:pt idx="331">
                  <c:v>6.3479452054794523</c:v>
                </c:pt>
                <c:pt idx="332">
                  <c:v>6.3671232876712329</c:v>
                </c:pt>
                <c:pt idx="333">
                  <c:v>6.3863013698630136</c:v>
                </c:pt>
                <c:pt idx="334">
                  <c:v>6.4054794520547942</c:v>
                </c:pt>
                <c:pt idx="335">
                  <c:v>6.4246575342465757</c:v>
                </c:pt>
                <c:pt idx="336">
                  <c:v>6.4438356164383563</c:v>
                </c:pt>
                <c:pt idx="337">
                  <c:v>6.463013698630137</c:v>
                </c:pt>
                <c:pt idx="338">
                  <c:v>6.4821917808219176</c:v>
                </c:pt>
                <c:pt idx="339">
                  <c:v>6.5013698630136982</c:v>
                </c:pt>
                <c:pt idx="340">
                  <c:v>6.5205479452054798</c:v>
                </c:pt>
                <c:pt idx="341">
                  <c:v>6.5397260273972604</c:v>
                </c:pt>
                <c:pt idx="342">
                  <c:v>6.558904109589041</c:v>
                </c:pt>
                <c:pt idx="343">
                  <c:v>6.5780821917808217</c:v>
                </c:pt>
                <c:pt idx="344">
                  <c:v>6.5972602739726032</c:v>
                </c:pt>
                <c:pt idx="345">
                  <c:v>6.6164383561643838</c:v>
                </c:pt>
                <c:pt idx="346">
                  <c:v>6.6356164383561644</c:v>
                </c:pt>
                <c:pt idx="347">
                  <c:v>6.6547945205479451</c:v>
                </c:pt>
                <c:pt idx="348">
                  <c:v>6.6739726027397257</c:v>
                </c:pt>
                <c:pt idx="349">
                  <c:v>6.6931506849315072</c:v>
                </c:pt>
                <c:pt idx="350">
                  <c:v>6.7123287671232879</c:v>
                </c:pt>
                <c:pt idx="351">
                  <c:v>6.7315068493150685</c:v>
                </c:pt>
                <c:pt idx="352">
                  <c:v>6.7506849315068491</c:v>
                </c:pt>
                <c:pt idx="353">
                  <c:v>6.7698630136986298</c:v>
                </c:pt>
                <c:pt idx="354">
                  <c:v>6.7890410958904113</c:v>
                </c:pt>
                <c:pt idx="355">
                  <c:v>6.8082191780821919</c:v>
                </c:pt>
                <c:pt idx="356">
                  <c:v>6.8273972602739725</c:v>
                </c:pt>
                <c:pt idx="357">
                  <c:v>6.8465753424657532</c:v>
                </c:pt>
                <c:pt idx="358">
                  <c:v>6.8657534246575347</c:v>
                </c:pt>
                <c:pt idx="359">
                  <c:v>6.8849315068493153</c:v>
                </c:pt>
                <c:pt idx="360">
                  <c:v>6.904109589041096</c:v>
                </c:pt>
                <c:pt idx="361">
                  <c:v>6.9232876712328766</c:v>
                </c:pt>
                <c:pt idx="362">
                  <c:v>6.9424657534246572</c:v>
                </c:pt>
                <c:pt idx="363">
                  <c:v>6.9616438356164387</c:v>
                </c:pt>
                <c:pt idx="364">
                  <c:v>6.9808219178082194</c:v>
                </c:pt>
                <c:pt idx="365">
                  <c:v>7</c:v>
                </c:pt>
                <c:pt idx="366">
                  <c:v>7.0191780821917806</c:v>
                </c:pt>
                <c:pt idx="367">
                  <c:v>7.0383561643835613</c:v>
                </c:pt>
                <c:pt idx="368">
                  <c:v>7.0575342465753428</c:v>
                </c:pt>
                <c:pt idx="369">
                  <c:v>7.0767123287671234</c:v>
                </c:pt>
                <c:pt idx="370">
                  <c:v>7.095890410958904</c:v>
                </c:pt>
                <c:pt idx="371">
                  <c:v>7.1150684931506847</c:v>
                </c:pt>
                <c:pt idx="372">
                  <c:v>7.1342465753424653</c:v>
                </c:pt>
                <c:pt idx="373">
                  <c:v>7.1534246575342468</c:v>
                </c:pt>
                <c:pt idx="374">
                  <c:v>7.1726027397260275</c:v>
                </c:pt>
                <c:pt idx="375">
                  <c:v>7.1917808219178081</c:v>
                </c:pt>
                <c:pt idx="376">
                  <c:v>7.2109589041095887</c:v>
                </c:pt>
                <c:pt idx="377">
                  <c:v>7.2301369863013702</c:v>
                </c:pt>
                <c:pt idx="378">
                  <c:v>7.2493150684931509</c:v>
                </c:pt>
                <c:pt idx="379">
                  <c:v>7.2684931506849315</c:v>
                </c:pt>
                <c:pt idx="380">
                  <c:v>7.2876712328767121</c:v>
                </c:pt>
                <c:pt idx="381">
                  <c:v>7.3068493150684928</c:v>
                </c:pt>
                <c:pt idx="382">
                  <c:v>7.3260273972602743</c:v>
                </c:pt>
                <c:pt idx="383">
                  <c:v>7.3452054794520549</c:v>
                </c:pt>
                <c:pt idx="384">
                  <c:v>7.3643835616438356</c:v>
                </c:pt>
                <c:pt idx="385">
                  <c:v>7.3835616438356162</c:v>
                </c:pt>
                <c:pt idx="386">
                  <c:v>7.4027397260273968</c:v>
                </c:pt>
                <c:pt idx="387">
                  <c:v>7.4219178082191783</c:v>
                </c:pt>
                <c:pt idx="388">
                  <c:v>7.441095890410959</c:v>
                </c:pt>
                <c:pt idx="389">
                  <c:v>7.4602739726027396</c:v>
                </c:pt>
                <c:pt idx="390">
                  <c:v>7.4794520547945202</c:v>
                </c:pt>
                <c:pt idx="391">
                  <c:v>7.4986301369863018</c:v>
                </c:pt>
                <c:pt idx="392">
                  <c:v>7.5178082191780824</c:v>
                </c:pt>
                <c:pt idx="393">
                  <c:v>7.536986301369863</c:v>
                </c:pt>
                <c:pt idx="394">
                  <c:v>7.5561643835616437</c:v>
                </c:pt>
                <c:pt idx="395">
                  <c:v>7.5753424657534243</c:v>
                </c:pt>
                <c:pt idx="396">
                  <c:v>7.5945205479452058</c:v>
                </c:pt>
                <c:pt idx="397">
                  <c:v>7.6136986301369864</c:v>
                </c:pt>
                <c:pt idx="398">
                  <c:v>7.6328767123287671</c:v>
                </c:pt>
                <c:pt idx="399">
                  <c:v>7.6520547945205477</c:v>
                </c:pt>
                <c:pt idx="400">
                  <c:v>7.6712328767123283</c:v>
                </c:pt>
                <c:pt idx="401">
                  <c:v>7.6904109589041099</c:v>
                </c:pt>
                <c:pt idx="402">
                  <c:v>7.7095890410958905</c:v>
                </c:pt>
                <c:pt idx="403">
                  <c:v>7.7287671232876711</c:v>
                </c:pt>
                <c:pt idx="404">
                  <c:v>7.7479452054794518</c:v>
                </c:pt>
                <c:pt idx="405">
                  <c:v>7.7671232876712333</c:v>
                </c:pt>
                <c:pt idx="406">
                  <c:v>7.7863013698630139</c:v>
                </c:pt>
                <c:pt idx="407">
                  <c:v>7.8054794520547945</c:v>
                </c:pt>
                <c:pt idx="408">
                  <c:v>7.8246575342465752</c:v>
                </c:pt>
                <c:pt idx="409">
                  <c:v>7.8438356164383558</c:v>
                </c:pt>
                <c:pt idx="410">
                  <c:v>7.8630136986301373</c:v>
                </c:pt>
                <c:pt idx="411">
                  <c:v>7.882191780821918</c:v>
                </c:pt>
                <c:pt idx="412">
                  <c:v>7.9013698630136986</c:v>
                </c:pt>
                <c:pt idx="413">
                  <c:v>7.9205479452054792</c:v>
                </c:pt>
                <c:pt idx="414">
                  <c:v>7.9397260273972599</c:v>
                </c:pt>
                <c:pt idx="415">
                  <c:v>7.9589041095890414</c:v>
                </c:pt>
                <c:pt idx="416">
                  <c:v>7.978082191780822</c:v>
                </c:pt>
                <c:pt idx="417">
                  <c:v>7.9972602739726026</c:v>
                </c:pt>
                <c:pt idx="418">
                  <c:v>8.0164383561643842</c:v>
                </c:pt>
                <c:pt idx="419">
                  <c:v>8.0356164383561648</c:v>
                </c:pt>
                <c:pt idx="420">
                  <c:v>8.0547945205479454</c:v>
                </c:pt>
                <c:pt idx="421">
                  <c:v>8.0739726027397261</c:v>
                </c:pt>
                <c:pt idx="422">
                  <c:v>8.0931506849315067</c:v>
                </c:pt>
                <c:pt idx="423">
                  <c:v>8.1123287671232873</c:v>
                </c:pt>
                <c:pt idx="424">
                  <c:v>8.131506849315068</c:v>
                </c:pt>
                <c:pt idx="425">
                  <c:v>8.1506849315068486</c:v>
                </c:pt>
                <c:pt idx="426">
                  <c:v>8.169863013698631</c:v>
                </c:pt>
                <c:pt idx="427">
                  <c:v>8.1890410958904116</c:v>
                </c:pt>
                <c:pt idx="428">
                  <c:v>8.2082191780821923</c:v>
                </c:pt>
                <c:pt idx="429">
                  <c:v>8.2273972602739729</c:v>
                </c:pt>
                <c:pt idx="430">
                  <c:v>8.2465753424657535</c:v>
                </c:pt>
                <c:pt idx="431">
                  <c:v>8.2657534246575342</c:v>
                </c:pt>
                <c:pt idx="432">
                  <c:v>8.2849315068493148</c:v>
                </c:pt>
                <c:pt idx="433">
                  <c:v>8.3041095890410954</c:v>
                </c:pt>
                <c:pt idx="434">
                  <c:v>8.3232876712328761</c:v>
                </c:pt>
                <c:pt idx="435">
                  <c:v>8.3424657534246567</c:v>
                </c:pt>
                <c:pt idx="436">
                  <c:v>8.3616438356164391</c:v>
                </c:pt>
                <c:pt idx="437">
                  <c:v>8.3808219178082197</c:v>
                </c:pt>
                <c:pt idx="438">
                  <c:v>8.4</c:v>
                </c:pt>
                <c:pt idx="439">
                  <c:v>8.419178082191781</c:v>
                </c:pt>
                <c:pt idx="440">
                  <c:v>8.4383561643835616</c:v>
                </c:pt>
                <c:pt idx="441">
                  <c:v>8.4575342465753423</c:v>
                </c:pt>
                <c:pt idx="442">
                  <c:v>8.4767123287671229</c:v>
                </c:pt>
                <c:pt idx="443">
                  <c:v>8.4958904109589035</c:v>
                </c:pt>
                <c:pt idx="444">
                  <c:v>8.5150684931506841</c:v>
                </c:pt>
                <c:pt idx="445">
                  <c:v>8.5342465753424666</c:v>
                </c:pt>
                <c:pt idx="446">
                  <c:v>8.5534246575342472</c:v>
                </c:pt>
                <c:pt idx="447">
                  <c:v>8.5726027397260278</c:v>
                </c:pt>
                <c:pt idx="448">
                  <c:v>8.5917808219178085</c:v>
                </c:pt>
                <c:pt idx="449">
                  <c:v>8.6109589041095891</c:v>
                </c:pt>
                <c:pt idx="450">
                  <c:v>8.6301369863013697</c:v>
                </c:pt>
                <c:pt idx="451">
                  <c:v>8.6493150684931503</c:v>
                </c:pt>
                <c:pt idx="452">
                  <c:v>8.668493150684931</c:v>
                </c:pt>
                <c:pt idx="453">
                  <c:v>8.6876712328767116</c:v>
                </c:pt>
                <c:pt idx="454">
                  <c:v>8.706849315068494</c:v>
                </c:pt>
                <c:pt idx="455">
                  <c:v>8.7260273972602747</c:v>
                </c:pt>
                <c:pt idx="456">
                  <c:v>8.7452054794520553</c:v>
                </c:pt>
                <c:pt idx="457">
                  <c:v>8.7643835616438359</c:v>
                </c:pt>
                <c:pt idx="458">
                  <c:v>8.7835616438356166</c:v>
                </c:pt>
                <c:pt idx="459">
                  <c:v>8.8027397260273972</c:v>
                </c:pt>
                <c:pt idx="460">
                  <c:v>8.8219178082191778</c:v>
                </c:pt>
                <c:pt idx="461">
                  <c:v>8.8410958904109584</c:v>
                </c:pt>
                <c:pt idx="462">
                  <c:v>8.8602739726027391</c:v>
                </c:pt>
                <c:pt idx="463">
                  <c:v>8.8794520547945197</c:v>
                </c:pt>
                <c:pt idx="464">
                  <c:v>8.8986301369863021</c:v>
                </c:pt>
                <c:pt idx="465">
                  <c:v>8.9178082191780828</c:v>
                </c:pt>
                <c:pt idx="466">
                  <c:v>8.9369863013698634</c:v>
                </c:pt>
                <c:pt idx="467">
                  <c:v>8.956164383561644</c:v>
                </c:pt>
                <c:pt idx="468">
                  <c:v>8.9753424657534246</c:v>
                </c:pt>
                <c:pt idx="469">
                  <c:v>8.9945205479452053</c:v>
                </c:pt>
                <c:pt idx="470">
                  <c:v>9.0136986301369859</c:v>
                </c:pt>
                <c:pt idx="471">
                  <c:v>9.0328767123287665</c:v>
                </c:pt>
                <c:pt idx="472">
                  <c:v>9.0520547945205472</c:v>
                </c:pt>
                <c:pt idx="473">
                  <c:v>9.0712328767123296</c:v>
                </c:pt>
                <c:pt idx="474">
                  <c:v>9.0904109589041102</c:v>
                </c:pt>
                <c:pt idx="475">
                  <c:v>9.1095890410958908</c:v>
                </c:pt>
                <c:pt idx="476">
                  <c:v>9.1287671232876715</c:v>
                </c:pt>
                <c:pt idx="477">
                  <c:v>9.1479452054794521</c:v>
                </c:pt>
                <c:pt idx="478">
                  <c:v>9.1671232876712327</c:v>
                </c:pt>
                <c:pt idx="479">
                  <c:v>9.1863013698630134</c:v>
                </c:pt>
                <c:pt idx="480">
                  <c:v>9.205479452054794</c:v>
                </c:pt>
                <c:pt idx="481">
                  <c:v>9.2246575342465746</c:v>
                </c:pt>
                <c:pt idx="482">
                  <c:v>9.2438356164383571</c:v>
                </c:pt>
                <c:pt idx="483">
                  <c:v>9.2630136986301377</c:v>
                </c:pt>
                <c:pt idx="484">
                  <c:v>9.2821917808219183</c:v>
                </c:pt>
                <c:pt idx="485">
                  <c:v>9.3013698630136989</c:v>
                </c:pt>
                <c:pt idx="486">
                  <c:v>9.3205479452054796</c:v>
                </c:pt>
                <c:pt idx="487">
                  <c:v>9.3397260273972602</c:v>
                </c:pt>
                <c:pt idx="488">
                  <c:v>9.3589041095890408</c:v>
                </c:pt>
                <c:pt idx="489">
                  <c:v>9.3780821917808215</c:v>
                </c:pt>
                <c:pt idx="490">
                  <c:v>9.3972602739726021</c:v>
                </c:pt>
                <c:pt idx="491">
                  <c:v>9.4164383561643827</c:v>
                </c:pt>
                <c:pt idx="492">
                  <c:v>9.4356164383561651</c:v>
                </c:pt>
                <c:pt idx="493">
                  <c:v>9.4547945205479458</c:v>
                </c:pt>
                <c:pt idx="494">
                  <c:v>9.4739726027397264</c:v>
                </c:pt>
                <c:pt idx="495">
                  <c:v>9.493150684931507</c:v>
                </c:pt>
                <c:pt idx="496">
                  <c:v>9.5123287671232877</c:v>
                </c:pt>
                <c:pt idx="497">
                  <c:v>9.5315068493150683</c:v>
                </c:pt>
                <c:pt idx="498">
                  <c:v>9.5506849315068489</c:v>
                </c:pt>
                <c:pt idx="499">
                  <c:v>9.5698630136986296</c:v>
                </c:pt>
                <c:pt idx="500">
                  <c:v>9.5890410958904102</c:v>
                </c:pt>
                <c:pt idx="501">
                  <c:v>9.6082191780821926</c:v>
                </c:pt>
                <c:pt idx="502">
                  <c:v>9.6273972602739732</c:v>
                </c:pt>
                <c:pt idx="503">
                  <c:v>9.6465753424657539</c:v>
                </c:pt>
                <c:pt idx="504">
                  <c:v>9.6657534246575345</c:v>
                </c:pt>
                <c:pt idx="505">
                  <c:v>9.6849315068493151</c:v>
                </c:pt>
                <c:pt idx="506">
                  <c:v>9.7041095890410958</c:v>
                </c:pt>
                <c:pt idx="507">
                  <c:v>9.7232876712328764</c:v>
                </c:pt>
                <c:pt idx="508">
                  <c:v>9.742465753424657</c:v>
                </c:pt>
                <c:pt idx="509">
                  <c:v>9.7616438356164377</c:v>
                </c:pt>
                <c:pt idx="510">
                  <c:v>9.7808219178082183</c:v>
                </c:pt>
                <c:pt idx="511">
                  <c:v>9.8000000000000007</c:v>
                </c:pt>
                <c:pt idx="512">
                  <c:v>9.8191780821917813</c:v>
                </c:pt>
                <c:pt idx="513">
                  <c:v>9.838356164383562</c:v>
                </c:pt>
                <c:pt idx="514">
                  <c:v>9.8575342465753426</c:v>
                </c:pt>
                <c:pt idx="515">
                  <c:v>9.8767123287671232</c:v>
                </c:pt>
                <c:pt idx="516">
                  <c:v>9.8958904109589039</c:v>
                </c:pt>
                <c:pt idx="517">
                  <c:v>9.9150684931506845</c:v>
                </c:pt>
                <c:pt idx="518">
                  <c:v>9.9342465753424651</c:v>
                </c:pt>
                <c:pt idx="519">
                  <c:v>9.9534246575342458</c:v>
                </c:pt>
                <c:pt idx="520">
                  <c:v>9.9726027397260282</c:v>
                </c:pt>
                <c:pt idx="521">
                  <c:v>9.9917808219178088</c:v>
                </c:pt>
                <c:pt idx="522">
                  <c:v>10.010958904109589</c:v>
                </c:pt>
                <c:pt idx="523">
                  <c:v>10.03013698630137</c:v>
                </c:pt>
                <c:pt idx="524">
                  <c:v>10.049315068493151</c:v>
                </c:pt>
                <c:pt idx="525">
                  <c:v>10.068493150684931</c:v>
                </c:pt>
                <c:pt idx="526">
                  <c:v>10.087671232876712</c:v>
                </c:pt>
                <c:pt idx="527">
                  <c:v>10.106849315068493</c:v>
                </c:pt>
                <c:pt idx="528">
                  <c:v>10.126027397260273</c:v>
                </c:pt>
                <c:pt idx="529">
                  <c:v>10.145205479452056</c:v>
                </c:pt>
                <c:pt idx="530">
                  <c:v>10.164383561643836</c:v>
                </c:pt>
                <c:pt idx="531">
                  <c:v>10.183561643835617</c:v>
                </c:pt>
                <c:pt idx="532">
                  <c:v>10.202739726027398</c:v>
                </c:pt>
                <c:pt idx="533">
                  <c:v>10.221917808219178</c:v>
                </c:pt>
                <c:pt idx="534">
                  <c:v>10.241095890410959</c:v>
                </c:pt>
                <c:pt idx="535">
                  <c:v>10.260273972602739</c:v>
                </c:pt>
                <c:pt idx="536">
                  <c:v>10.27945205479452</c:v>
                </c:pt>
                <c:pt idx="537">
                  <c:v>10.298630136986301</c:v>
                </c:pt>
                <c:pt idx="538">
                  <c:v>10.317808219178081</c:v>
                </c:pt>
                <c:pt idx="539">
                  <c:v>10.336986301369864</c:v>
                </c:pt>
                <c:pt idx="540">
                  <c:v>10.356164383561644</c:v>
                </c:pt>
                <c:pt idx="541">
                  <c:v>10.375342465753425</c:v>
                </c:pt>
                <c:pt idx="542">
                  <c:v>10.394520547945206</c:v>
                </c:pt>
                <c:pt idx="543">
                  <c:v>10.413698630136986</c:v>
                </c:pt>
                <c:pt idx="544">
                  <c:v>10.432876712328767</c:v>
                </c:pt>
                <c:pt idx="545">
                  <c:v>10.452054794520548</c:v>
                </c:pt>
                <c:pt idx="546">
                  <c:v>10.471232876712328</c:v>
                </c:pt>
                <c:pt idx="547">
                  <c:v>10.490410958904109</c:v>
                </c:pt>
                <c:pt idx="548">
                  <c:v>10.509589041095891</c:v>
                </c:pt>
                <c:pt idx="549">
                  <c:v>10.528767123287672</c:v>
                </c:pt>
              </c:numCache>
            </c:numRef>
          </c:xVal>
          <c:yVal>
            <c:numRef>
              <c:f>Curves!$CK$56:$CK$605</c:f>
              <c:numCache>
                <c:formatCode>General</c:formatCode>
                <c:ptCount val="550"/>
                <c:pt idx="0">
                  <c:v>1.6818003559110291E-2</c:v>
                </c:pt>
                <c:pt idx="1">
                  <c:v>1.6818003559110291E-2</c:v>
                </c:pt>
                <c:pt idx="2">
                  <c:v>1.6818003559110291E-2</c:v>
                </c:pt>
                <c:pt idx="3">
                  <c:v>1.6818003559110291E-2</c:v>
                </c:pt>
                <c:pt idx="4">
                  <c:v>1.6818003559110291E-2</c:v>
                </c:pt>
                <c:pt idx="5">
                  <c:v>1.6818003559110291E-2</c:v>
                </c:pt>
                <c:pt idx="6">
                  <c:v>1.6818003559110291E-2</c:v>
                </c:pt>
                <c:pt idx="7">
                  <c:v>1.6818003559110291E-2</c:v>
                </c:pt>
                <c:pt idx="8">
                  <c:v>1.6818003559110291E-2</c:v>
                </c:pt>
                <c:pt idx="9">
                  <c:v>1.6818003559110291E-2</c:v>
                </c:pt>
                <c:pt idx="10">
                  <c:v>1.6818003559110291E-2</c:v>
                </c:pt>
                <c:pt idx="11">
                  <c:v>1.6818003559110291E-2</c:v>
                </c:pt>
                <c:pt idx="12">
                  <c:v>1.6818003559110291E-2</c:v>
                </c:pt>
                <c:pt idx="13">
                  <c:v>1.6818003559110291E-2</c:v>
                </c:pt>
                <c:pt idx="14">
                  <c:v>1.6818003559110291E-2</c:v>
                </c:pt>
                <c:pt idx="15">
                  <c:v>1.6818003559110291E-2</c:v>
                </c:pt>
                <c:pt idx="16">
                  <c:v>1.6818003559110291E-2</c:v>
                </c:pt>
                <c:pt idx="17">
                  <c:v>1.6818003559110291E-2</c:v>
                </c:pt>
                <c:pt idx="18">
                  <c:v>1.6818003559110291E-2</c:v>
                </c:pt>
                <c:pt idx="19">
                  <c:v>1.6818003559110291E-2</c:v>
                </c:pt>
                <c:pt idx="20">
                  <c:v>1.6818003559110291E-2</c:v>
                </c:pt>
                <c:pt idx="21">
                  <c:v>1.6818003559110291E-2</c:v>
                </c:pt>
                <c:pt idx="22">
                  <c:v>1.6818003559110291E-2</c:v>
                </c:pt>
                <c:pt idx="23">
                  <c:v>1.6818003559110291E-2</c:v>
                </c:pt>
                <c:pt idx="24">
                  <c:v>1.6818003559110291E-2</c:v>
                </c:pt>
                <c:pt idx="25">
                  <c:v>1.6818003559110291E-2</c:v>
                </c:pt>
                <c:pt idx="26">
                  <c:v>1.6818003559110291E-2</c:v>
                </c:pt>
                <c:pt idx="27">
                  <c:v>1.6818003559110291E-2</c:v>
                </c:pt>
                <c:pt idx="28">
                  <c:v>1.6818003559110291E-2</c:v>
                </c:pt>
                <c:pt idx="29">
                  <c:v>1.6818003559110291E-2</c:v>
                </c:pt>
                <c:pt idx="30">
                  <c:v>1.6818003559110291E-2</c:v>
                </c:pt>
                <c:pt idx="31">
                  <c:v>1.6818003559110291E-2</c:v>
                </c:pt>
                <c:pt idx="32">
                  <c:v>1.6818003559110291E-2</c:v>
                </c:pt>
                <c:pt idx="33">
                  <c:v>1.6818003559110291E-2</c:v>
                </c:pt>
                <c:pt idx="34">
                  <c:v>1.6818003559110291E-2</c:v>
                </c:pt>
                <c:pt idx="35">
                  <c:v>1.6818003559110291E-2</c:v>
                </c:pt>
                <c:pt idx="36">
                  <c:v>1.6818003559110291E-2</c:v>
                </c:pt>
                <c:pt idx="37">
                  <c:v>1.6818003559110291E-2</c:v>
                </c:pt>
                <c:pt idx="38">
                  <c:v>1.6818003559110291E-2</c:v>
                </c:pt>
                <c:pt idx="39">
                  <c:v>1.6818003559110291E-2</c:v>
                </c:pt>
                <c:pt idx="40">
                  <c:v>1.6818003559110291E-2</c:v>
                </c:pt>
                <c:pt idx="41">
                  <c:v>1.6818003559110291E-2</c:v>
                </c:pt>
                <c:pt idx="42">
                  <c:v>1.6818003559110291E-2</c:v>
                </c:pt>
                <c:pt idx="43">
                  <c:v>1.6818003559110291E-2</c:v>
                </c:pt>
                <c:pt idx="44">
                  <c:v>1.6818003559110291E-2</c:v>
                </c:pt>
                <c:pt idx="45">
                  <c:v>1.6818003559110291E-2</c:v>
                </c:pt>
                <c:pt idx="46">
                  <c:v>1.6818003559110291E-2</c:v>
                </c:pt>
                <c:pt idx="47">
                  <c:v>1.6818003559110291E-2</c:v>
                </c:pt>
                <c:pt idx="48">
                  <c:v>1.6818003559110291E-2</c:v>
                </c:pt>
                <c:pt idx="49">
                  <c:v>1.6818003559110291E-2</c:v>
                </c:pt>
                <c:pt idx="50">
                  <c:v>1.6818003559110291E-2</c:v>
                </c:pt>
                <c:pt idx="51">
                  <c:v>1.6818003559110291E-2</c:v>
                </c:pt>
                <c:pt idx="52">
                  <c:v>1.6818003559110291E-2</c:v>
                </c:pt>
                <c:pt idx="53">
                  <c:v>1.6818003559110291E-2</c:v>
                </c:pt>
                <c:pt idx="54">
                  <c:v>1.6818003559110291E-2</c:v>
                </c:pt>
                <c:pt idx="55">
                  <c:v>1.6818003559110291E-2</c:v>
                </c:pt>
                <c:pt idx="56">
                  <c:v>1.6818003559110291E-2</c:v>
                </c:pt>
                <c:pt idx="57">
                  <c:v>1.6818003559110291E-2</c:v>
                </c:pt>
                <c:pt idx="58">
                  <c:v>1.6818003559110291E-2</c:v>
                </c:pt>
                <c:pt idx="59">
                  <c:v>1.6820650801904199E-2</c:v>
                </c:pt>
                <c:pt idx="60">
                  <c:v>1.6825162144832144E-2</c:v>
                </c:pt>
                <c:pt idx="61">
                  <c:v>1.6829525574877206E-2</c:v>
                </c:pt>
                <c:pt idx="62">
                  <c:v>1.6833748249114367E-2</c:v>
                </c:pt>
                <c:pt idx="63">
                  <c:v>1.6837836870201139E-2</c:v>
                </c:pt>
                <c:pt idx="64">
                  <c:v>1.6841797721878951E-2</c:v>
                </c:pt>
                <c:pt idx="65">
                  <c:v>1.6845636701197444E-2</c:v>
                </c:pt>
                <c:pt idx="66">
                  <c:v>1.6849359347809317E-2</c:v>
                </c:pt>
                <c:pt idx="67">
                  <c:v>1.6852970870641731E-2</c:v>
                </c:pt>
                <c:pt idx="68">
                  <c:v>1.685647617221437E-2</c:v>
                </c:pt>
                <c:pt idx="69">
                  <c:v>1.6859879870842871E-2</c:v>
                </c:pt>
                <c:pt idx="70">
                  <c:v>1.6863186320939132E-2</c:v>
                </c:pt>
                <c:pt idx="71">
                  <c:v>1.6866399631596061E-2</c:v>
                </c:pt>
                <c:pt idx="72">
                  <c:v>1.6869523683623627E-2</c:v>
                </c:pt>
                <c:pt idx="73">
                  <c:v>1.6872562145184688E-2</c:v>
                </c:pt>
                <c:pt idx="74">
                  <c:v>1.6875518486163019E-2</c:v>
                </c:pt>
                <c:pt idx="75">
                  <c:v>1.6878395991381925E-2</c:v>
                </c:pt>
                <c:pt idx="76">
                  <c:v>1.6881197772779282E-2</c:v>
                </c:pt>
                <c:pt idx="77">
                  <c:v>1.688392678063385E-2</c:v>
                </c:pt>
                <c:pt idx="78">
                  <c:v>1.6886585813928046E-2</c:v>
                </c:pt>
                <c:pt idx="79">
                  <c:v>1.6889177529923655E-2</c:v>
                </c:pt>
                <c:pt idx="80">
                  <c:v>1.6891704453019369E-2</c:v>
                </c:pt>
                <c:pt idx="81">
                  <c:v>1.6894168982952231E-2</c:v>
                </c:pt>
                <c:pt idx="82">
                  <c:v>1.6896573402398925E-2</c:v>
                </c:pt>
                <c:pt idx="83">
                  <c:v>1.6898919884027627E-2</c:v>
                </c:pt>
                <c:pt idx="84">
                  <c:v>1.6901210497046119E-2</c:v>
                </c:pt>
                <c:pt idx="85">
                  <c:v>1.6903447213287705E-2</c:v>
                </c:pt>
                <c:pt idx="86">
                  <c:v>1.6905631912872515E-2</c:v>
                </c:pt>
                <c:pt idx="87">
                  <c:v>1.6907766389478357E-2</c:v>
                </c:pt>
                <c:pt idx="88">
                  <c:v>1.6909852355252251E-2</c:v>
                </c:pt>
                <c:pt idx="89">
                  <c:v>1.6911891445390778E-2</c:v>
                </c:pt>
                <c:pt idx="90">
                  <c:v>1.6913885222415114E-2</c:v>
                </c:pt>
                <c:pt idx="91">
                  <c:v>1.691583518016419E-2</c:v>
                </c:pt>
                <c:pt idx="92">
                  <c:v>1.6917742747527418E-2</c:v>
                </c:pt>
                <c:pt idx="93">
                  <c:v>1.6919609291936595E-2</c:v>
                </c:pt>
                <c:pt idx="94">
                  <c:v>1.6921436122634942E-2</c:v>
                </c:pt>
                <c:pt idx="95">
                  <c:v>1.6923224493739637E-2</c:v>
                </c:pt>
                <c:pt idx="96">
                  <c:v>1.6924975607112987E-2</c:v>
                </c:pt>
                <c:pt idx="97">
                  <c:v>1.6926690615055955E-2</c:v>
                </c:pt>
                <c:pt idx="98">
                  <c:v>1.6928370622836822E-2</c:v>
                </c:pt>
                <c:pt idx="99">
                  <c:v>1.6930016691066561E-2</c:v>
                </c:pt>
                <c:pt idx="100">
                  <c:v>1.6931629837931707E-2</c:v>
                </c:pt>
                <c:pt idx="101">
                  <c:v>1.6933211041294572E-2</c:v>
                </c:pt>
                <c:pt idx="102">
                  <c:v>1.6934761240669931E-2</c:v>
                </c:pt>
                <c:pt idx="103">
                  <c:v>1.6936281339086545E-2</c:v>
                </c:pt>
                <c:pt idx="104">
                  <c:v>1.69377722048413E-2</c:v>
                </c:pt>
                <c:pt idx="105">
                  <c:v>1.6939234673153107E-2</c:v>
                </c:pt>
                <c:pt idx="106">
                  <c:v>1.6940669547723181E-2</c:v>
                </c:pt>
                <c:pt idx="107">
                  <c:v>1.6942077602207832E-2</c:v>
                </c:pt>
                <c:pt idx="108">
                  <c:v>1.6943459581609439E-2</c:v>
                </c:pt>
                <c:pt idx="109">
                  <c:v>1.6944816203590826E-2</c:v>
                </c:pt>
                <c:pt idx="110">
                  <c:v>1.6946148159718011E-2</c:v>
                </c:pt>
                <c:pt idx="111">
                  <c:v>1.6946519766003913E-2</c:v>
                </c:pt>
                <c:pt idx="112">
                  <c:v>1.6945647415985574E-2</c:v>
                </c:pt>
                <c:pt idx="113">
                  <c:v>1.6944790505790563E-2</c:v>
                </c:pt>
                <c:pt idx="114">
                  <c:v>1.6943948629107745E-2</c:v>
                </c:pt>
                <c:pt idx="115">
                  <c:v>1.6943121393758545E-2</c:v>
                </c:pt>
                <c:pt idx="116">
                  <c:v>1.6942308421087775E-2</c:v>
                </c:pt>
                <c:pt idx="117">
                  <c:v>1.6941509345385738E-2</c:v>
                </c:pt>
                <c:pt idx="118">
                  <c:v>1.6940723813339668E-2</c:v>
                </c:pt>
                <c:pt idx="119">
                  <c:v>1.693995148351286E-2</c:v>
                </c:pt>
                <c:pt idx="120">
                  <c:v>1.6939192025849831E-2</c:v>
                </c:pt>
                <c:pt idx="121">
                  <c:v>1.6938445121206031E-2</c:v>
                </c:pt>
                <c:pt idx="122">
                  <c:v>1.6937710460900649E-2</c:v>
                </c:pt>
                <c:pt idx="123">
                  <c:v>1.693698774629129E-2</c:v>
                </c:pt>
                <c:pt idx="124">
                  <c:v>1.6936276688369174E-2</c:v>
                </c:pt>
                <c:pt idx="125">
                  <c:v>1.6935577007373821E-2</c:v>
                </c:pt>
                <c:pt idx="126">
                  <c:v>1.6934888432426007E-2</c:v>
                </c:pt>
                <c:pt idx="127">
                  <c:v>1.6934210701178159E-2</c:v>
                </c:pt>
                <c:pt idx="128">
                  <c:v>1.6933543559481064E-2</c:v>
                </c:pt>
                <c:pt idx="129">
                  <c:v>1.6932886761066086E-2</c:v>
                </c:pt>
                <c:pt idx="130">
                  <c:v>1.6932240067242112E-2</c:v>
                </c:pt>
                <c:pt idx="131">
                  <c:v>1.6931603246606294E-2</c:v>
                </c:pt>
                <c:pt idx="132">
                  <c:v>1.693097607476798E-2</c:v>
                </c:pt>
                <c:pt idx="133">
                  <c:v>1.6930358334085138E-2</c:v>
                </c:pt>
                <c:pt idx="134">
                  <c:v>1.6929749813412481E-2</c:v>
                </c:pt>
                <c:pt idx="135">
                  <c:v>1.6929150307860904E-2</c:v>
                </c:pt>
                <c:pt idx="136">
                  <c:v>1.692855961856744E-2</c:v>
                </c:pt>
                <c:pt idx="137">
                  <c:v>1.692797755247534E-2</c:v>
                </c:pt>
                <c:pt idx="138">
                  <c:v>1.6927403922123701E-2</c:v>
                </c:pt>
                <c:pt idx="139">
                  <c:v>1.6926838545446188E-2</c:v>
                </c:pt>
                <c:pt idx="140">
                  <c:v>1.6926281245578354E-2</c:v>
                </c:pt>
                <c:pt idx="141">
                  <c:v>1.6925731850673188E-2</c:v>
                </c:pt>
                <c:pt idx="142">
                  <c:v>1.6925190193724425E-2</c:v>
                </c:pt>
                <c:pt idx="143">
                  <c:v>1.6924656112397331E-2</c:v>
                </c:pt>
                <c:pt idx="144">
                  <c:v>1.692412944886644E-2</c:v>
                </c:pt>
                <c:pt idx="145">
                  <c:v>1.6923610049660118E-2</c:v>
                </c:pt>
                <c:pt idx="146">
                  <c:v>1.6923097765511416E-2</c:v>
                </c:pt>
                <c:pt idx="147">
                  <c:v>1.6922592451215076E-2</c:v>
                </c:pt>
                <c:pt idx="148">
                  <c:v>1.6922093965490305E-2</c:v>
                </c:pt>
                <c:pt idx="149">
                  <c:v>1.6921602170849096E-2</c:v>
                </c:pt>
                <c:pt idx="150">
                  <c:v>1.6921116933469763E-2</c:v>
                </c:pt>
                <c:pt idx="151">
                  <c:v>1.692063812307559E-2</c:v>
                </c:pt>
                <c:pt idx="152">
                  <c:v>1.6920165612818179E-2</c:v>
                </c:pt>
                <c:pt idx="153">
                  <c:v>1.6919699279165444E-2</c:v>
                </c:pt>
                <c:pt idx="154">
                  <c:v>1.6919239001793915E-2</c:v>
                </c:pt>
                <c:pt idx="155">
                  <c:v>1.6918784663485238E-2</c:v>
                </c:pt>
                <c:pt idx="156">
                  <c:v>1.6918336150026674E-2</c:v>
                </c:pt>
                <c:pt idx="157">
                  <c:v>1.6917893350115357E-2</c:v>
                </c:pt>
                <c:pt idx="158">
                  <c:v>1.6917456155266207E-2</c:v>
                </c:pt>
                <c:pt idx="159">
                  <c:v>1.6917024459723328E-2</c:v>
                </c:pt>
                <c:pt idx="160">
                  <c:v>1.6916598160374743E-2</c:v>
                </c:pt>
                <c:pt idx="161">
                  <c:v>1.691617715667024E-2</c:v>
                </c:pt>
                <c:pt idx="162">
                  <c:v>1.6915761350542333E-2</c:v>
                </c:pt>
                <c:pt idx="163">
                  <c:v>1.6915350646330107E-2</c:v>
                </c:pt>
                <c:pt idx="164">
                  <c:v>1.6914944950705838E-2</c:v>
                </c:pt>
                <c:pt idx="165">
                  <c:v>1.6914544172604285E-2</c:v>
                </c:pt>
                <c:pt idx="166">
                  <c:v>1.6914148223154554E-2</c:v>
                </c:pt>
                <c:pt idx="167">
                  <c:v>1.6913757015614407E-2</c:v>
                </c:pt>
                <c:pt idx="168">
                  <c:v>1.6913370465306873E-2</c:v>
                </c:pt>
                <c:pt idx="169">
                  <c:v>1.6912988489559199E-2</c:v>
                </c:pt>
                <c:pt idx="170">
                  <c:v>1.6912611007643845E-2</c:v>
                </c:pt>
                <c:pt idx="171">
                  <c:v>1.691223794072166E-2</c:v>
                </c:pt>
                <c:pt idx="172">
                  <c:v>1.6911869211786938E-2</c:v>
                </c:pt>
                <c:pt idx="173">
                  <c:v>1.6911504745614467E-2</c:v>
                </c:pt>
                <c:pt idx="174">
                  <c:v>1.6911144468708346E-2</c:v>
                </c:pt>
                <c:pt idx="175">
                  <c:v>1.6910788309252581E-2</c:v>
                </c:pt>
                <c:pt idx="176">
                  <c:v>1.691043619706336E-2</c:v>
                </c:pt>
                <c:pt idx="177">
                  <c:v>1.6910088063542942E-2</c:v>
                </c:pt>
                <c:pt idx="178">
                  <c:v>1.690974384163511E-2</c:v>
                </c:pt>
                <c:pt idx="179">
                  <c:v>1.6909403465782121E-2</c:v>
                </c:pt>
                <c:pt idx="180">
                  <c:v>1.6909066871883052E-2</c:v>
                </c:pt>
                <c:pt idx="181">
                  <c:v>1.6908733997253581E-2</c:v>
                </c:pt>
                <c:pt idx="182">
                  <c:v>1.6908404780587076E-2</c:v>
                </c:pt>
                <c:pt idx="183">
                  <c:v>1.6908079161916927E-2</c:v>
                </c:pt>
                <c:pt idx="184">
                  <c:v>1.6907757082580147E-2</c:v>
                </c:pt>
                <c:pt idx="185">
                  <c:v>1.6907438485182145E-2</c:v>
                </c:pt>
                <c:pt idx="186">
                  <c:v>1.6907123313562613E-2</c:v>
                </c:pt>
                <c:pt idx="187">
                  <c:v>1.6906811512762542E-2</c:v>
                </c:pt>
                <c:pt idx="188">
                  <c:v>1.690650302899226E-2</c:v>
                </c:pt>
                <c:pt idx="189">
                  <c:v>1.6906197809600499E-2</c:v>
                </c:pt>
                <c:pt idx="190">
                  <c:v>1.6905895803044441E-2</c:v>
                </c:pt>
                <c:pt idx="191">
                  <c:v>1.6905596958860698E-2</c:v>
                </c:pt>
                <c:pt idx="192">
                  <c:v>1.6905301227637202E-2</c:v>
                </c:pt>
                <c:pt idx="193">
                  <c:v>1.6905008560985969E-2</c:v>
                </c:pt>
                <c:pt idx="194">
                  <c:v>1.6904718911516708E-2</c:v>
                </c:pt>
                <c:pt idx="195">
                  <c:v>1.690443223281124E-2</c:v>
                </c:pt>
                <c:pt idx="196">
                  <c:v>1.6904148479398678E-2</c:v>
                </c:pt>
                <c:pt idx="197">
                  <c:v>1.6903867606731422E-2</c:v>
                </c:pt>
                <c:pt idx="198">
                  <c:v>1.6903589571161816E-2</c:v>
                </c:pt>
                <c:pt idx="199">
                  <c:v>1.6903314329919546E-2</c:v>
                </c:pt>
                <c:pt idx="200">
                  <c:v>1.6903041841089692E-2</c:v>
                </c:pt>
                <c:pt idx="201">
                  <c:v>1.6902772063591486E-2</c:v>
                </c:pt>
                <c:pt idx="202">
                  <c:v>1.6902504957157616E-2</c:v>
                </c:pt>
                <c:pt idx="203">
                  <c:v>1.6902240482314222E-2</c:v>
                </c:pt>
                <c:pt idx="204">
                  <c:v>1.6901978600361457E-2</c:v>
                </c:pt>
                <c:pt idx="205">
                  <c:v>1.6901719273354564E-2</c:v>
                </c:pt>
                <c:pt idx="206">
                  <c:v>1.6901462464085609E-2</c:v>
                </c:pt>
                <c:pt idx="207">
                  <c:v>1.6901208136065628E-2</c:v>
                </c:pt>
                <c:pt idx="208">
                  <c:v>1.6900956253507377E-2</c:v>
                </c:pt>
                <c:pt idx="209">
                  <c:v>1.6900706781308537E-2</c:v>
                </c:pt>
                <c:pt idx="210">
                  <c:v>1.69004596850354E-2</c:v>
                </c:pt>
                <c:pt idx="211">
                  <c:v>1.6900214930907029E-2</c:v>
                </c:pt>
                <c:pt idx="212">
                  <c:v>1.6899972485779867E-2</c:v>
                </c:pt>
                <c:pt idx="213">
                  <c:v>1.6899732317132782E-2</c:v>
                </c:pt>
                <c:pt idx="214">
                  <c:v>1.6899494393052484E-2</c:v>
                </c:pt>
                <c:pt idx="215">
                  <c:v>1.6899258682219444E-2</c:v>
                </c:pt>
                <c:pt idx="216">
                  <c:v>1.6899025153894125E-2</c:v>
                </c:pt>
                <c:pt idx="217">
                  <c:v>1.6898793777903594E-2</c:v>
                </c:pt>
                <c:pt idx="218">
                  <c:v>1.6898564524628571E-2</c:v>
                </c:pt>
                <c:pt idx="219">
                  <c:v>1.689833736499077E-2</c:v>
                </c:pt>
                <c:pt idx="220">
                  <c:v>1.6898112270440583E-2</c:v>
                </c:pt>
                <c:pt idx="221">
                  <c:v>1.689788921294515E-2</c:v>
                </c:pt>
                <c:pt idx="222">
                  <c:v>1.68976681649767E-2</c:v>
                </c:pt>
                <c:pt idx="223">
                  <c:v>1.6897449099501242E-2</c:v>
                </c:pt>
                <c:pt idx="224">
                  <c:v>1.6897231989967527E-2</c:v>
                </c:pt>
                <c:pt idx="225">
                  <c:v>1.6897016810296334E-2</c:v>
                </c:pt>
                <c:pt idx="226">
                  <c:v>1.6896803534870022E-2</c:v>
                </c:pt>
                <c:pt idx="227">
                  <c:v>1.6896592138522355E-2</c:v>
                </c:pt>
                <c:pt idx="228">
                  <c:v>1.6896382596528613E-2</c:v>
                </c:pt>
                <c:pt idx="229">
                  <c:v>1.6896174884595955E-2</c:v>
                </c:pt>
                <c:pt idx="230">
                  <c:v>1.6895968978854013E-2</c:v>
                </c:pt>
                <c:pt idx="231">
                  <c:v>1.689576485584577E-2</c:v>
                </c:pt>
                <c:pt idx="232">
                  <c:v>1.6895562492518633E-2</c:v>
                </c:pt>
                <c:pt idx="233">
                  <c:v>1.6895361866215756E-2</c:v>
                </c:pt>
                <c:pt idx="234">
                  <c:v>1.6895162954667614E-2</c:v>
                </c:pt>
                <c:pt idx="235">
                  <c:v>1.6894965735983702E-2</c:v>
                </c:pt>
                <c:pt idx="236">
                  <c:v>1.6894770188644579E-2</c:v>
                </c:pt>
                <c:pt idx="237">
                  <c:v>1.6894576291493966E-2</c:v>
                </c:pt>
                <c:pt idx="238">
                  <c:v>1.6894384023731172E-2</c:v>
                </c:pt>
                <c:pt idx="239">
                  <c:v>1.6894193364903633E-2</c:v>
                </c:pt>
                <c:pt idx="240">
                  <c:v>1.6894004294899657E-2</c:v>
                </c:pt>
                <c:pt idx="241">
                  <c:v>1.6893816793941356E-2</c:v>
                </c:pt>
                <c:pt idx="242">
                  <c:v>1.6893630842577757E-2</c:v>
                </c:pt>
                <c:pt idx="243">
                  <c:v>1.6893446421678053E-2</c:v>
                </c:pt>
                <c:pt idx="244">
                  <c:v>1.6893263512425066E-2</c:v>
                </c:pt>
                <c:pt idx="245">
                  <c:v>1.689308209630884E-2</c:v>
                </c:pt>
                <c:pt idx="246">
                  <c:v>1.6892902155120387E-2</c:v>
                </c:pt>
                <c:pt idx="247">
                  <c:v>1.6892723670945606E-2</c:v>
                </c:pt>
                <c:pt idx="248">
                  <c:v>1.6892546626159331E-2</c:v>
                </c:pt>
                <c:pt idx="249">
                  <c:v>1.6892371003419532E-2</c:v>
                </c:pt>
                <c:pt idx="250">
                  <c:v>1.6892196785661649E-2</c:v>
                </c:pt>
                <c:pt idx="251">
                  <c:v>1.6892023956093079E-2</c:v>
                </c:pt>
                <c:pt idx="252">
                  <c:v>1.6891852498187747E-2</c:v>
                </c:pt>
                <c:pt idx="253">
                  <c:v>1.6891682395680875E-2</c:v>
                </c:pt>
                <c:pt idx="254">
                  <c:v>1.6891513632563825E-2</c:v>
                </c:pt>
                <c:pt idx="255">
                  <c:v>1.6891346193079058E-2</c:v>
                </c:pt>
                <c:pt idx="256">
                  <c:v>1.6891180061715274E-2</c:v>
                </c:pt>
                <c:pt idx="257">
                  <c:v>1.6891015223202566E-2</c:v>
                </c:pt>
                <c:pt idx="258">
                  <c:v>1.689085166250779E-2</c:v>
                </c:pt>
                <c:pt idx="259">
                  <c:v>1.6890689364829955E-2</c:v>
                </c:pt>
                <c:pt idx="260">
                  <c:v>1.6890528315595798E-2</c:v>
                </c:pt>
                <c:pt idx="261">
                  <c:v>1.6890368500455392E-2</c:v>
                </c:pt>
                <c:pt idx="262">
                  <c:v>1.6890209905277887E-2</c:v>
                </c:pt>
                <c:pt idx="263">
                  <c:v>1.689005251614736E-2</c:v>
                </c:pt>
                <c:pt idx="264">
                  <c:v>1.6889896319358732E-2</c:v>
                </c:pt>
                <c:pt idx="265">
                  <c:v>1.688974130141379E-2</c:v>
                </c:pt>
                <c:pt idx="266">
                  <c:v>1.688958744901731E-2</c:v>
                </c:pt>
                <c:pt idx="267">
                  <c:v>1.6889434749073236E-2</c:v>
                </c:pt>
                <c:pt idx="268">
                  <c:v>1.688925857478004E-2</c:v>
                </c:pt>
                <c:pt idx="269">
                  <c:v>1.6889079623266315E-2</c:v>
                </c:pt>
                <c:pt idx="270">
                  <c:v>1.688890199731936E-2</c:v>
                </c:pt>
                <c:pt idx="271">
                  <c:v>1.6888725682264998E-2</c:v>
                </c:pt>
                <c:pt idx="272">
                  <c:v>1.6888550663644863E-2</c:v>
                </c:pt>
                <c:pt idx="273">
                  <c:v>1.6888376927212418E-2</c:v>
                </c:pt>
                <c:pt idx="274">
                  <c:v>1.6888204458929117E-2</c:v>
                </c:pt>
                <c:pt idx="275">
                  <c:v>1.6888033244960604E-2</c:v>
                </c:pt>
                <c:pt idx="276">
                  <c:v>1.6887863271673024E-2</c:v>
                </c:pt>
                <c:pt idx="277">
                  <c:v>1.6887694525629392E-2</c:v>
                </c:pt>
                <c:pt idx="278">
                  <c:v>1.6887526993586078E-2</c:v>
                </c:pt>
                <c:pt idx="279">
                  <c:v>1.6887360662489311E-2</c:v>
                </c:pt>
                <c:pt idx="280">
                  <c:v>1.688719551947181E-2</c:v>
                </c:pt>
                <c:pt idx="281">
                  <c:v>1.6887031551849441E-2</c:v>
                </c:pt>
                <c:pt idx="282">
                  <c:v>1.688686874711802E-2</c:v>
                </c:pt>
                <c:pt idx="283">
                  <c:v>1.6886707092950072E-2</c:v>
                </c:pt>
                <c:pt idx="284">
                  <c:v>1.6886546577191752E-2</c:v>
                </c:pt>
                <c:pt idx="285">
                  <c:v>1.6886387187859807E-2</c:v>
                </c:pt>
                <c:pt idx="286">
                  <c:v>1.6886228913138578E-2</c:v>
                </c:pt>
                <c:pt idx="287">
                  <c:v>1.6886071741377077E-2</c:v>
                </c:pt>
                <c:pt idx="288">
                  <c:v>1.6885915661086142E-2</c:v>
                </c:pt>
                <c:pt idx="289">
                  <c:v>1.6885760660935629E-2</c:v>
                </c:pt>
                <c:pt idx="290">
                  <c:v>1.688560672975167E-2</c:v>
                </c:pt>
                <c:pt idx="291">
                  <c:v>1.6885453856513993E-2</c:v>
                </c:pt>
                <c:pt idx="292">
                  <c:v>1.6885302030353287E-2</c:v>
                </c:pt>
                <c:pt idx="293">
                  <c:v>1.6885151240548631E-2</c:v>
                </c:pt>
                <c:pt idx="294">
                  <c:v>1.6885001476524952E-2</c:v>
                </c:pt>
                <c:pt idx="295">
                  <c:v>1.6884852727850588E-2</c:v>
                </c:pt>
                <c:pt idx="296">
                  <c:v>1.688470498423484E-2</c:v>
                </c:pt>
                <c:pt idx="297">
                  <c:v>1.6884558235525586E-2</c:v>
                </c:pt>
                <c:pt idx="298">
                  <c:v>1.6884412471707008E-2</c:v>
                </c:pt>
                <c:pt idx="299">
                  <c:v>1.688426768289724E-2</c:v>
                </c:pt>
                <c:pt idx="300">
                  <c:v>1.6884123859346213E-2</c:v>
                </c:pt>
                <c:pt idx="301">
                  <c:v>1.6883980991433394E-2</c:v>
                </c:pt>
                <c:pt idx="302">
                  <c:v>1.6883839069665695E-2</c:v>
                </c:pt>
                <c:pt idx="303">
                  <c:v>1.6883698084675339E-2</c:v>
                </c:pt>
                <c:pt idx="304">
                  <c:v>1.6883558027217815E-2</c:v>
                </c:pt>
                <c:pt idx="305">
                  <c:v>1.6883418888169847E-2</c:v>
                </c:pt>
                <c:pt idx="306">
                  <c:v>1.6883280658527421E-2</c:v>
                </c:pt>
                <c:pt idx="307">
                  <c:v>1.6883143329403844E-2</c:v>
                </c:pt>
                <c:pt idx="308">
                  <c:v>1.6883006892027815E-2</c:v>
                </c:pt>
                <c:pt idx="309">
                  <c:v>1.6882871337741603E-2</c:v>
                </c:pt>
                <c:pt idx="310">
                  <c:v>1.6882736657999171E-2</c:v>
                </c:pt>
                <c:pt idx="311">
                  <c:v>1.6882602844364408E-2</c:v>
                </c:pt>
                <c:pt idx="312">
                  <c:v>1.6882469888509354E-2</c:v>
                </c:pt>
                <c:pt idx="313">
                  <c:v>1.688233778221248E-2</c:v>
                </c:pt>
                <c:pt idx="314">
                  <c:v>1.6882206517356984E-2</c:v>
                </c:pt>
                <c:pt idx="315">
                  <c:v>1.6882076085929149E-2</c:v>
                </c:pt>
                <c:pt idx="316">
                  <c:v>1.6881946480016678E-2</c:v>
                </c:pt>
                <c:pt idx="317">
                  <c:v>1.6881817691807119E-2</c:v>
                </c:pt>
                <c:pt idx="318">
                  <c:v>1.688168971358631E-2</c:v>
                </c:pt>
                <c:pt idx="319">
                  <c:v>1.6881562537736781E-2</c:v>
                </c:pt>
                <c:pt idx="320">
                  <c:v>1.6881436156736315E-2</c:v>
                </c:pt>
                <c:pt idx="321">
                  <c:v>1.6881310563156414E-2</c:v>
                </c:pt>
                <c:pt idx="322">
                  <c:v>1.6881185749660861E-2</c:v>
                </c:pt>
                <c:pt idx="323">
                  <c:v>1.6881061709004289E-2</c:v>
                </c:pt>
                <c:pt idx="324">
                  <c:v>1.6880938434030782E-2</c:v>
                </c:pt>
                <c:pt idx="325">
                  <c:v>1.6880815917672494E-2</c:v>
                </c:pt>
                <c:pt idx="326">
                  <c:v>1.6880694152948308E-2</c:v>
                </c:pt>
                <c:pt idx="327">
                  <c:v>1.6880573132962498E-2</c:v>
                </c:pt>
                <c:pt idx="328">
                  <c:v>1.6880452850903432E-2</c:v>
                </c:pt>
                <c:pt idx="329">
                  <c:v>1.6880333300042287E-2</c:v>
                </c:pt>
                <c:pt idx="330">
                  <c:v>1.6880214473731819E-2</c:v>
                </c:pt>
                <c:pt idx="331">
                  <c:v>1.6880096365405103E-2</c:v>
                </c:pt>
                <c:pt idx="332">
                  <c:v>1.6879978968574329E-2</c:v>
                </c:pt>
                <c:pt idx="333">
                  <c:v>1.6879862276829621E-2</c:v>
                </c:pt>
                <c:pt idx="334">
                  <c:v>1.6879746283837881E-2</c:v>
                </c:pt>
                <c:pt idx="335">
                  <c:v>1.6879630983341613E-2</c:v>
                </c:pt>
                <c:pt idx="336">
                  <c:v>1.6879516369157823E-2</c:v>
                </c:pt>
                <c:pt idx="337">
                  <c:v>1.68794024351769E-2</c:v>
                </c:pt>
                <c:pt idx="338">
                  <c:v>1.687928917536155E-2</c:v>
                </c:pt>
                <c:pt idx="339">
                  <c:v>1.68791765837457E-2</c:v>
                </c:pt>
                <c:pt idx="340">
                  <c:v>1.6879064654433468E-2</c:v>
                </c:pt>
                <c:pt idx="341">
                  <c:v>1.6878953381598144E-2</c:v>
                </c:pt>
                <c:pt idx="342">
                  <c:v>1.6878842759481157E-2</c:v>
                </c:pt>
                <c:pt idx="343">
                  <c:v>1.687873278239109E-2</c:v>
                </c:pt>
                <c:pt idx="344">
                  <c:v>1.6878623444702708E-2</c:v>
                </c:pt>
                <c:pt idx="345">
                  <c:v>1.6878514740855995E-2</c:v>
                </c:pt>
                <c:pt idx="346">
                  <c:v>1.6878406665355221E-2</c:v>
                </c:pt>
                <c:pt idx="347">
                  <c:v>1.6878299212767997E-2</c:v>
                </c:pt>
                <c:pt idx="348">
                  <c:v>1.6878192377724376E-2</c:v>
                </c:pt>
                <c:pt idx="349">
                  <c:v>1.6878086154915962E-2</c:v>
                </c:pt>
                <c:pt idx="350">
                  <c:v>1.6877980539095023E-2</c:v>
                </c:pt>
                <c:pt idx="351">
                  <c:v>1.6877875525073638E-2</c:v>
                </c:pt>
                <c:pt idx="352">
                  <c:v>1.6877771107722823E-2</c:v>
                </c:pt>
                <c:pt idx="353">
                  <c:v>1.6877667281971733E-2</c:v>
                </c:pt>
                <c:pt idx="354">
                  <c:v>1.6877564042806811E-2</c:v>
                </c:pt>
                <c:pt idx="355">
                  <c:v>1.6877461385270982E-2</c:v>
                </c:pt>
                <c:pt idx="356">
                  <c:v>1.687735930446288E-2</c:v>
                </c:pt>
                <c:pt idx="357">
                  <c:v>1.687725779553606E-2</c:v>
                </c:pt>
                <c:pt idx="358">
                  <c:v>1.6877156853698217E-2</c:v>
                </c:pt>
                <c:pt idx="359">
                  <c:v>1.6877056474210447E-2</c:v>
                </c:pt>
                <c:pt idx="360">
                  <c:v>1.6876956652386491E-2</c:v>
                </c:pt>
                <c:pt idx="361">
                  <c:v>1.6876857383592035E-2</c:v>
                </c:pt>
                <c:pt idx="362">
                  <c:v>1.6876758663243962E-2</c:v>
                </c:pt>
                <c:pt idx="363">
                  <c:v>1.6876660486809646E-2</c:v>
                </c:pt>
                <c:pt idx="364">
                  <c:v>1.6876562849806289E-2</c:v>
                </c:pt>
                <c:pt idx="365">
                  <c:v>1.6876465747800211E-2</c:v>
                </c:pt>
                <c:pt idx="366">
                  <c:v>1.687636917640619E-2</c:v>
                </c:pt>
                <c:pt idx="367">
                  <c:v>1.6876273131286795E-2</c:v>
                </c:pt>
                <c:pt idx="368">
                  <c:v>1.687617760815174E-2</c:v>
                </c:pt>
                <c:pt idx="369">
                  <c:v>1.6876082602757258E-2</c:v>
                </c:pt>
                <c:pt idx="370">
                  <c:v>1.687598811090545E-2</c:v>
                </c:pt>
                <c:pt idx="371">
                  <c:v>1.6875894128443682E-2</c:v>
                </c:pt>
                <c:pt idx="372">
                  <c:v>1.6875800651263959E-2</c:v>
                </c:pt>
                <c:pt idx="373">
                  <c:v>1.6875707675302359E-2</c:v>
                </c:pt>
                <c:pt idx="374">
                  <c:v>1.6875615196538418E-2</c:v>
                </c:pt>
                <c:pt idx="375">
                  <c:v>1.6875523210994552E-2</c:v>
                </c:pt>
                <c:pt idx="376">
                  <c:v>1.6875431714735489E-2</c:v>
                </c:pt>
                <c:pt idx="377">
                  <c:v>1.6875340703867724E-2</c:v>
                </c:pt>
                <c:pt idx="378">
                  <c:v>1.6875250174538944E-2</c:v>
                </c:pt>
                <c:pt idx="379">
                  <c:v>1.687516012293749E-2</c:v>
                </c:pt>
                <c:pt idx="380">
                  <c:v>1.6875070545291831E-2</c:v>
                </c:pt>
                <c:pt idx="381">
                  <c:v>1.6874981437870033E-2</c:v>
                </c:pt>
                <c:pt idx="382">
                  <c:v>1.6874892796979245E-2</c:v>
                </c:pt>
                <c:pt idx="383">
                  <c:v>1.6874804618965171E-2</c:v>
                </c:pt>
                <c:pt idx="384">
                  <c:v>1.687471690021158E-2</c:v>
                </c:pt>
                <c:pt idx="385">
                  <c:v>1.6874629637139829E-2</c:v>
                </c:pt>
                <c:pt idx="386">
                  <c:v>1.6874542826208348E-2</c:v>
                </c:pt>
                <c:pt idx="387">
                  <c:v>1.6874456463912172E-2</c:v>
                </c:pt>
                <c:pt idx="388">
                  <c:v>1.687437054678247E-2</c:v>
                </c:pt>
                <c:pt idx="389">
                  <c:v>1.6874285071386084E-2</c:v>
                </c:pt>
                <c:pt idx="390">
                  <c:v>1.6874200034325063E-2</c:v>
                </c:pt>
                <c:pt idx="391">
                  <c:v>1.6874115432236221E-2</c:v>
                </c:pt>
                <c:pt idx="392">
                  <c:v>1.6874031261790691E-2</c:v>
                </c:pt>
                <c:pt idx="393">
                  <c:v>1.6873947519693483E-2</c:v>
                </c:pt>
                <c:pt idx="394">
                  <c:v>1.6873864202683064E-2</c:v>
                </c:pt>
                <c:pt idx="395">
                  <c:v>1.6873781307530922E-2</c:v>
                </c:pt>
                <c:pt idx="396">
                  <c:v>1.6873698831041169E-2</c:v>
                </c:pt>
                <c:pt idx="397">
                  <c:v>1.6873616770050098E-2</c:v>
                </c:pt>
                <c:pt idx="398">
                  <c:v>1.6873535121425823E-2</c:v>
                </c:pt>
                <c:pt idx="399">
                  <c:v>1.6873453882067836E-2</c:v>
                </c:pt>
                <c:pt idx="400">
                  <c:v>1.6873373048906633E-2</c:v>
                </c:pt>
                <c:pt idx="401">
                  <c:v>1.6873292618903347E-2</c:v>
                </c:pt>
                <c:pt idx="402">
                  <c:v>1.6873212589049329E-2</c:v>
                </c:pt>
                <c:pt idx="403">
                  <c:v>1.6873132956365802E-2</c:v>
                </c:pt>
                <c:pt idx="404">
                  <c:v>1.6873053717903479E-2</c:v>
                </c:pt>
                <c:pt idx="405">
                  <c:v>1.6872974870742206E-2</c:v>
                </c:pt>
                <c:pt idx="406">
                  <c:v>1.6872896411990596E-2</c:v>
                </c:pt>
                <c:pt idx="407">
                  <c:v>1.6872818338785674E-2</c:v>
                </c:pt>
                <c:pt idx="408">
                  <c:v>1.6872740648292538E-2</c:v>
                </c:pt>
                <c:pt idx="409">
                  <c:v>1.6872663337704021E-2</c:v>
                </c:pt>
                <c:pt idx="410">
                  <c:v>1.6872586404240324E-2</c:v>
                </c:pt>
                <c:pt idx="411">
                  <c:v>1.6872509845148712E-2</c:v>
                </c:pt>
                <c:pt idx="412">
                  <c:v>1.6872433657703176E-2</c:v>
                </c:pt>
                <c:pt idx="413">
                  <c:v>1.6872357839204107E-2</c:v>
                </c:pt>
                <c:pt idx="414">
                  <c:v>1.687228238697798E-2</c:v>
                </c:pt>
                <c:pt idx="415">
                  <c:v>1.6872207298377039E-2</c:v>
                </c:pt>
                <c:pt idx="416">
                  <c:v>1.6872132570778992E-2</c:v>
                </c:pt>
                <c:pt idx="417">
                  <c:v>1.6872058201586687E-2</c:v>
                </c:pt>
                <c:pt idx="418">
                  <c:v>1.6871984188227836E-2</c:v>
                </c:pt>
                <c:pt idx="419">
                  <c:v>1.6871910528154711E-2</c:v>
                </c:pt>
                <c:pt idx="420">
                  <c:v>1.6871837218843836E-2</c:v>
                </c:pt>
                <c:pt idx="421">
                  <c:v>1.6871764257795723E-2</c:v>
                </c:pt>
                <c:pt idx="422">
                  <c:v>1.6871691642534568E-2</c:v>
                </c:pt>
                <c:pt idx="423">
                  <c:v>1.6871619370607979E-2</c:v>
                </c:pt>
                <c:pt idx="424">
                  <c:v>1.6871547439586704E-2</c:v>
                </c:pt>
                <c:pt idx="425">
                  <c:v>1.6871475847064353E-2</c:v>
                </c:pt>
                <c:pt idx="426">
                  <c:v>1.6871404590657134E-2</c:v>
                </c:pt>
                <c:pt idx="427">
                  <c:v>1.6871333668003578E-2</c:v>
                </c:pt>
                <c:pt idx="428">
                  <c:v>1.6871263076764287E-2</c:v>
                </c:pt>
                <c:pt idx="429">
                  <c:v>1.6871192814621683E-2</c:v>
                </c:pt>
                <c:pt idx="430">
                  <c:v>1.6871122879279749E-2</c:v>
                </c:pt>
                <c:pt idx="431">
                  <c:v>1.6871053268463755E-2</c:v>
                </c:pt>
                <c:pt idx="432">
                  <c:v>1.6870983979920064E-2</c:v>
                </c:pt>
                <c:pt idx="433">
                  <c:v>1.687091501141583E-2</c:v>
                </c:pt>
                <c:pt idx="434">
                  <c:v>1.6870846360738809E-2</c:v>
                </c:pt>
                <c:pt idx="435">
                  <c:v>1.6870778025697079E-2</c:v>
                </c:pt>
                <c:pt idx="436">
                  <c:v>1.6870710004118848E-2</c:v>
                </c:pt>
                <c:pt idx="437">
                  <c:v>1.6870642293852187E-2</c:v>
                </c:pt>
                <c:pt idx="438">
                  <c:v>1.6870574892764827E-2</c:v>
                </c:pt>
                <c:pt idx="439">
                  <c:v>1.6870507798743922E-2</c:v>
                </c:pt>
                <c:pt idx="440">
                  <c:v>1.6870441009695838E-2</c:v>
                </c:pt>
                <c:pt idx="441">
                  <c:v>1.6870374523545936E-2</c:v>
                </c:pt>
                <c:pt idx="442">
                  <c:v>1.6870308338238341E-2</c:v>
                </c:pt>
                <c:pt idx="443">
                  <c:v>1.6870242451735743E-2</c:v>
                </c:pt>
                <c:pt idx="444">
                  <c:v>1.6870176862019189E-2</c:v>
                </c:pt>
                <c:pt idx="445">
                  <c:v>1.6870111567087887E-2</c:v>
                </c:pt>
                <c:pt idx="446">
                  <c:v>1.6870046564958965E-2</c:v>
                </c:pt>
                <c:pt idx="447">
                  <c:v>1.6869981853667306E-2</c:v>
                </c:pt>
                <c:pt idx="448">
                  <c:v>1.6869917431265341E-2</c:v>
                </c:pt>
                <c:pt idx="449">
                  <c:v>1.6869853295822853E-2</c:v>
                </c:pt>
                <c:pt idx="450">
                  <c:v>1.6869789445426771E-2</c:v>
                </c:pt>
                <c:pt idx="451">
                  <c:v>1.6869725878181013E-2</c:v>
                </c:pt>
                <c:pt idx="452">
                  <c:v>1.6869662592206246E-2</c:v>
                </c:pt>
                <c:pt idx="453">
                  <c:v>1.6869599585639765E-2</c:v>
                </c:pt>
                <c:pt idx="454">
                  <c:v>1.6869536856635243E-2</c:v>
                </c:pt>
                <c:pt idx="455">
                  <c:v>1.686947440336261E-2</c:v>
                </c:pt>
                <c:pt idx="456">
                  <c:v>1.6869412224007844E-2</c:v>
                </c:pt>
                <c:pt idx="457">
                  <c:v>1.6869350316772787E-2</c:v>
                </c:pt>
                <c:pt idx="458">
                  <c:v>1.6869288679875003E-2</c:v>
                </c:pt>
                <c:pt idx="459">
                  <c:v>1.686922731154758E-2</c:v>
                </c:pt>
                <c:pt idx="460">
                  <c:v>1.6869166210038974E-2</c:v>
                </c:pt>
                <c:pt idx="461">
                  <c:v>1.6869105373612834E-2</c:v>
                </c:pt>
                <c:pt idx="462">
                  <c:v>1.6869044800547843E-2</c:v>
                </c:pt>
                <c:pt idx="463">
                  <c:v>1.6868984489137564E-2</c:v>
                </c:pt>
                <c:pt idx="464">
                  <c:v>1.6868924437690256E-2</c:v>
                </c:pt>
                <c:pt idx="465">
                  <c:v>1.6868864644528747E-2</c:v>
                </c:pt>
                <c:pt idx="466">
                  <c:v>1.6868805107990246E-2</c:v>
                </c:pt>
                <c:pt idx="467">
                  <c:v>1.6868745826426217E-2</c:v>
                </c:pt>
                <c:pt idx="468">
                  <c:v>1.6868686798202203E-2</c:v>
                </c:pt>
                <c:pt idx="469">
                  <c:v>1.6868628021697696E-2</c:v>
                </c:pt>
                <c:pt idx="470">
                  <c:v>1.686856949530597E-2</c:v>
                </c:pt>
                <c:pt idx="471">
                  <c:v>1.6868511217433959E-2</c:v>
                </c:pt>
                <c:pt idx="472">
                  <c:v>1.686845318650208E-2</c:v>
                </c:pt>
                <c:pt idx="473">
                  <c:v>1.6868395400944123E-2</c:v>
                </c:pt>
                <c:pt idx="474">
                  <c:v>1.6868337859207088E-2</c:v>
                </c:pt>
                <c:pt idx="475">
                  <c:v>1.6868280559751044E-2</c:v>
                </c:pt>
                <c:pt idx="476">
                  <c:v>1.686822350104902E-2</c:v>
                </c:pt>
                <c:pt idx="477">
                  <c:v>1.6868166681586839E-2</c:v>
                </c:pt>
                <c:pt idx="478">
                  <c:v>1.6868110099862992E-2</c:v>
                </c:pt>
                <c:pt idx="479">
                  <c:v>1.6868053754388511E-2</c:v>
                </c:pt>
                <c:pt idx="480">
                  <c:v>1.6867997643686846E-2</c:v>
                </c:pt>
                <c:pt idx="481">
                  <c:v>1.6867941766293706E-2</c:v>
                </c:pt>
                <c:pt idx="482">
                  <c:v>1.6867886120756972E-2</c:v>
                </c:pt>
                <c:pt idx="483">
                  <c:v>1.6867830705636539E-2</c:v>
                </c:pt>
                <c:pt idx="484">
                  <c:v>1.6867775519504212E-2</c:v>
                </c:pt>
                <c:pt idx="485">
                  <c:v>1.6867720560943555E-2</c:v>
                </c:pt>
                <c:pt idx="486">
                  <c:v>1.6867665828549823E-2</c:v>
                </c:pt>
                <c:pt idx="487">
                  <c:v>1.6867611320929773E-2</c:v>
                </c:pt>
                <c:pt idx="488">
                  <c:v>1.6867557036701616E-2</c:v>
                </c:pt>
                <c:pt idx="489">
                  <c:v>1.6867502974494838E-2</c:v>
                </c:pt>
                <c:pt idx="490">
                  <c:v>1.6867449132950133E-2</c:v>
                </c:pt>
                <c:pt idx="491">
                  <c:v>1.6867395510719252E-2</c:v>
                </c:pt>
                <c:pt idx="492">
                  <c:v>1.6867342106464917E-2</c:v>
                </c:pt>
                <c:pt idx="493">
                  <c:v>1.6867288918860704E-2</c:v>
                </c:pt>
                <c:pt idx="494">
                  <c:v>1.6867235946590921E-2</c:v>
                </c:pt>
                <c:pt idx="495">
                  <c:v>1.6867183188350517E-2</c:v>
                </c:pt>
                <c:pt idx="496">
                  <c:v>1.6867130642844941E-2</c:v>
                </c:pt>
                <c:pt idx="497">
                  <c:v>1.6867078308790102E-2</c:v>
                </c:pt>
                <c:pt idx="498">
                  <c:v>1.6867026184912183E-2</c:v>
                </c:pt>
                <c:pt idx="499">
                  <c:v>1.6866974269947606E-2</c:v>
                </c:pt>
                <c:pt idx="500">
                  <c:v>1.6866922562642887E-2</c:v>
                </c:pt>
                <c:pt idx="501">
                  <c:v>1.6866871061754555E-2</c:v>
                </c:pt>
                <c:pt idx="502">
                  <c:v>1.6866819766049045E-2</c:v>
                </c:pt>
                <c:pt idx="503">
                  <c:v>1.6866768674302601E-2</c:v>
                </c:pt>
                <c:pt idx="504">
                  <c:v>1.6866717785301178E-2</c:v>
                </c:pt>
                <c:pt idx="505">
                  <c:v>1.6866667097840363E-2</c:v>
                </c:pt>
                <c:pt idx="506">
                  <c:v>1.6866616610725239E-2</c:v>
                </c:pt>
                <c:pt idx="507">
                  <c:v>1.6866566322770334E-2</c:v>
                </c:pt>
                <c:pt idx="508">
                  <c:v>1.6866516232799503E-2</c:v>
                </c:pt>
                <c:pt idx="509">
                  <c:v>1.6866466339645843E-2</c:v>
                </c:pt>
                <c:pt idx="510">
                  <c:v>1.6866416642151612E-2</c:v>
                </c:pt>
                <c:pt idx="511">
                  <c:v>1.6866367139168122E-2</c:v>
                </c:pt>
                <c:pt idx="512">
                  <c:v>1.6866317829555662E-2</c:v>
                </c:pt>
                <c:pt idx="513">
                  <c:v>1.6866268712183406E-2</c:v>
                </c:pt>
                <c:pt idx="514">
                  <c:v>1.6866219785929327E-2</c:v>
                </c:pt>
                <c:pt idx="515">
                  <c:v>1.686617104968012E-2</c:v>
                </c:pt>
                <c:pt idx="516">
                  <c:v>1.6866122502331105E-2</c:v>
                </c:pt>
                <c:pt idx="517">
                  <c:v>1.6866074142786146E-2</c:v>
                </c:pt>
                <c:pt idx="518">
                  <c:v>1.6866025969957579E-2</c:v>
                </c:pt>
                <c:pt idx="519">
                  <c:v>1.6865977982766116E-2</c:v>
                </c:pt>
                <c:pt idx="520">
                  <c:v>1.6865930180140772E-2</c:v>
                </c:pt>
                <c:pt idx="521">
                  <c:v>1.6865882561018789E-2</c:v>
                </c:pt>
                <c:pt idx="522">
                  <c:v>1.686583512434555E-2</c:v>
                </c:pt>
                <c:pt idx="523">
                  <c:v>1.6865787869074503E-2</c:v>
                </c:pt>
                <c:pt idx="524">
                  <c:v>1.6865740794167087E-2</c:v>
                </c:pt>
                <c:pt idx="525">
                  <c:v>1.6865693898592646E-2</c:v>
                </c:pt>
                <c:pt idx="526">
                  <c:v>1.6865647181328384E-2</c:v>
                </c:pt>
                <c:pt idx="527">
                  <c:v>1.6865600641359235E-2</c:v>
                </c:pt>
                <c:pt idx="528">
                  <c:v>1.6865554277677851E-2</c:v>
                </c:pt>
                <c:pt idx="529">
                  <c:v>1.6865508089284484E-2</c:v>
                </c:pt>
                <c:pt idx="530">
                  <c:v>1.6865462075186945E-2</c:v>
                </c:pt>
                <c:pt idx="531">
                  <c:v>1.6865416234400507E-2</c:v>
                </c:pt>
                <c:pt idx="532">
                  <c:v>1.6865370565947849E-2</c:v>
                </c:pt>
                <c:pt idx="533">
                  <c:v>1.6865325068858995E-2</c:v>
                </c:pt>
                <c:pt idx="534">
                  <c:v>1.6865279742171224E-2</c:v>
                </c:pt>
                <c:pt idx="535">
                  <c:v>1.6865234584929008E-2</c:v>
                </c:pt>
                <c:pt idx="536">
                  <c:v>1.6865189596183969E-2</c:v>
                </c:pt>
                <c:pt idx="537">
                  <c:v>1.6865144774994779E-2</c:v>
                </c:pt>
                <c:pt idx="538">
                  <c:v>1.6865100120427107E-2</c:v>
                </c:pt>
                <c:pt idx="539">
                  <c:v>1.6865055631553567E-2</c:v>
                </c:pt>
                <c:pt idx="540">
                  <c:v>1.6865011307453628E-2</c:v>
                </c:pt>
                <c:pt idx="541">
                  <c:v>1.686496714721358E-2</c:v>
                </c:pt>
                <c:pt idx="542">
                  <c:v>1.686492314992645E-2</c:v>
                </c:pt>
                <c:pt idx="543">
                  <c:v>1.6864879314691938E-2</c:v>
                </c:pt>
                <c:pt idx="544">
                  <c:v>1.6864835640616384E-2</c:v>
                </c:pt>
                <c:pt idx="545">
                  <c:v>1.6864792126812658E-2</c:v>
                </c:pt>
                <c:pt idx="546">
                  <c:v>1.686474877240016E-2</c:v>
                </c:pt>
                <c:pt idx="547">
                  <c:v>1.6864705576504706E-2</c:v>
                </c:pt>
                <c:pt idx="548">
                  <c:v>1.6864662538258506E-2</c:v>
                </c:pt>
                <c:pt idx="549">
                  <c:v>1.6864619656800094E-2</c:v>
                </c:pt>
              </c:numCache>
            </c:numRef>
          </c:yVal>
          <c:smooth val="0"/>
          <c:extLst>
            <c:ext xmlns:c16="http://schemas.microsoft.com/office/drawing/2014/chart" uri="{C3380CC4-5D6E-409C-BE32-E72D297353CC}">
              <c16:uniqueId val="{00000000-3C2E-48A4-A0D7-125857DC7A27}"/>
            </c:ext>
          </c:extLst>
        </c:ser>
        <c:dLbls>
          <c:showLegendKey val="0"/>
          <c:showVal val="0"/>
          <c:showCatName val="0"/>
          <c:showSerName val="0"/>
          <c:showPercent val="0"/>
          <c:showBubbleSize val="0"/>
        </c:dLbls>
        <c:axId val="963589368"/>
        <c:axId val="963590352"/>
      </c:scatterChart>
      <c:valAx>
        <c:axId val="963589368"/>
        <c:scaling>
          <c:orientation val="minMax"/>
          <c:max val="10.5"/>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90352"/>
        <c:crosses val="autoZero"/>
        <c:crossBetween val="midCat"/>
      </c:valAx>
      <c:valAx>
        <c:axId val="96359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89368"/>
        <c:crosses val="autoZero"/>
        <c:crossBetween val="midCat"/>
      </c:valAx>
      <c:spPr>
        <a:solidFill>
          <a:srgbClr val="FFFAEB"/>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609599</xdr:colOff>
      <xdr:row>2</xdr:row>
      <xdr:rowOff>47625</xdr:rowOff>
    </xdr:from>
    <xdr:to>
      <xdr:col>26</xdr:col>
      <xdr:colOff>28574</xdr:colOff>
      <xdr:row>3</xdr:row>
      <xdr:rowOff>161925</xdr:rowOff>
    </xdr:to>
    <xdr:sp macro="" textlink="">
      <xdr:nvSpPr>
        <xdr:cNvPr id="3" name="TextBox 2">
          <a:extLst>
            <a:ext uri="{FF2B5EF4-FFF2-40B4-BE49-F238E27FC236}">
              <a16:creationId xmlns:a16="http://schemas.microsoft.com/office/drawing/2014/main" id="{EC9CA154-7032-4EB3-BC01-BE5E661EC883}"/>
            </a:ext>
          </a:extLst>
        </xdr:cNvPr>
        <xdr:cNvSpPr txBox="1"/>
      </xdr:nvSpPr>
      <xdr:spPr>
        <a:xfrm>
          <a:off x="609599" y="428625"/>
          <a:ext cx="21878925" cy="3048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j-lt"/>
            </a:rPr>
            <a:t>This Workbook</a:t>
          </a:r>
          <a:r>
            <a:rPr lang="en-US" sz="1400" baseline="0">
              <a:solidFill>
                <a:schemeClr val="bg1"/>
              </a:solidFill>
              <a:latin typeface="+mj-lt"/>
            </a:rPr>
            <a:t> requires the XL4J Example Add-in to function correctly.  Please see the installation notes for details.</a:t>
          </a:r>
          <a:endParaRPr lang="en-US" sz="1400">
            <a:solidFill>
              <a:schemeClr val="bg1"/>
            </a:solidFill>
            <a:latin typeface="+mj-lt"/>
          </a:endParaRPr>
        </a:p>
      </xdr:txBody>
    </xdr:sp>
    <xdr:clientData/>
  </xdr:twoCellAnchor>
  <xdr:twoCellAnchor>
    <xdr:from>
      <xdr:col>2</xdr:col>
      <xdr:colOff>609601</xdr:colOff>
      <xdr:row>17</xdr:row>
      <xdr:rowOff>38101</xdr:rowOff>
    </xdr:from>
    <xdr:to>
      <xdr:col>4</xdr:col>
      <xdr:colOff>733425</xdr:colOff>
      <xdr:row>24</xdr:row>
      <xdr:rowOff>102273</xdr:rowOff>
    </xdr:to>
    <xdr:graphicFrame macro="">
      <xdr:nvGraphicFramePr>
        <xdr:cNvPr id="5" name="Chart 4">
          <a:extLst>
            <a:ext uri="{FF2B5EF4-FFF2-40B4-BE49-F238E27FC236}">
              <a16:creationId xmlns:a16="http://schemas.microsoft.com/office/drawing/2014/main" id="{03520F03-5377-4DDD-B9FC-C5BBE5710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776286</xdr:colOff>
      <xdr:row>17</xdr:row>
      <xdr:rowOff>38102</xdr:rowOff>
    </xdr:from>
    <xdr:to>
      <xdr:col>8</xdr:col>
      <xdr:colOff>619127</xdr:colOff>
      <xdr:row>24</xdr:row>
      <xdr:rowOff>95250</xdr:rowOff>
    </xdr:to>
    <xdr:graphicFrame macro="">
      <xdr:nvGraphicFramePr>
        <xdr:cNvPr id="6" name="Chart 5">
          <a:extLst>
            <a:ext uri="{FF2B5EF4-FFF2-40B4-BE49-F238E27FC236}">
              <a16:creationId xmlns:a16="http://schemas.microsoft.com/office/drawing/2014/main" id="{CA211781-FCAD-4169-AD35-DEB9DF474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619126</xdr:colOff>
      <xdr:row>25</xdr:row>
      <xdr:rowOff>47626</xdr:rowOff>
    </xdr:from>
    <xdr:to>
      <xdr:col>4</xdr:col>
      <xdr:colOff>742950</xdr:colOff>
      <xdr:row>32</xdr:row>
      <xdr:rowOff>111798</xdr:rowOff>
    </xdr:to>
    <xdr:graphicFrame macro="">
      <xdr:nvGraphicFramePr>
        <xdr:cNvPr id="7" name="Chart 6">
          <a:extLst>
            <a:ext uri="{FF2B5EF4-FFF2-40B4-BE49-F238E27FC236}">
              <a16:creationId xmlns:a16="http://schemas.microsoft.com/office/drawing/2014/main" id="{6300FB24-6A37-4B01-9682-47C5C8CF7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785811</xdr:colOff>
      <xdr:row>25</xdr:row>
      <xdr:rowOff>47627</xdr:rowOff>
    </xdr:from>
    <xdr:to>
      <xdr:col>8</xdr:col>
      <xdr:colOff>628652</xdr:colOff>
      <xdr:row>32</xdr:row>
      <xdr:rowOff>104775</xdr:rowOff>
    </xdr:to>
    <xdr:graphicFrame macro="">
      <xdr:nvGraphicFramePr>
        <xdr:cNvPr id="8" name="Chart 7">
          <a:extLst>
            <a:ext uri="{FF2B5EF4-FFF2-40B4-BE49-F238E27FC236}">
              <a16:creationId xmlns:a16="http://schemas.microsoft.com/office/drawing/2014/main" id="{9EE24273-DDD0-4D9E-90F4-F98326A9D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619126</xdr:colOff>
      <xdr:row>33</xdr:row>
      <xdr:rowOff>38101</xdr:rowOff>
    </xdr:from>
    <xdr:to>
      <xdr:col>4</xdr:col>
      <xdr:colOff>742950</xdr:colOff>
      <xdr:row>40</xdr:row>
      <xdr:rowOff>102273</xdr:rowOff>
    </xdr:to>
    <xdr:graphicFrame macro="">
      <xdr:nvGraphicFramePr>
        <xdr:cNvPr id="9" name="Chart 8">
          <a:extLst>
            <a:ext uri="{FF2B5EF4-FFF2-40B4-BE49-F238E27FC236}">
              <a16:creationId xmlns:a16="http://schemas.microsoft.com/office/drawing/2014/main" id="{3693A639-936C-4A09-ABCD-DF1BD5A7F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785811</xdr:colOff>
      <xdr:row>33</xdr:row>
      <xdr:rowOff>38102</xdr:rowOff>
    </xdr:from>
    <xdr:to>
      <xdr:col>8</xdr:col>
      <xdr:colOff>628652</xdr:colOff>
      <xdr:row>40</xdr:row>
      <xdr:rowOff>95250</xdr:rowOff>
    </xdr:to>
    <xdr:graphicFrame macro="">
      <xdr:nvGraphicFramePr>
        <xdr:cNvPr id="10" name="Chart 9">
          <a:extLst>
            <a:ext uri="{FF2B5EF4-FFF2-40B4-BE49-F238E27FC236}">
              <a16:creationId xmlns:a16="http://schemas.microsoft.com/office/drawing/2014/main" id="{79E42396-2856-4AF5-A837-8DD870F20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619126</xdr:colOff>
      <xdr:row>41</xdr:row>
      <xdr:rowOff>47626</xdr:rowOff>
    </xdr:from>
    <xdr:to>
      <xdr:col>4</xdr:col>
      <xdr:colOff>742950</xdr:colOff>
      <xdr:row>48</xdr:row>
      <xdr:rowOff>111798</xdr:rowOff>
    </xdr:to>
    <xdr:graphicFrame macro="">
      <xdr:nvGraphicFramePr>
        <xdr:cNvPr id="11" name="Chart 10">
          <a:extLst>
            <a:ext uri="{FF2B5EF4-FFF2-40B4-BE49-F238E27FC236}">
              <a16:creationId xmlns:a16="http://schemas.microsoft.com/office/drawing/2014/main" id="{77AB7B61-DF3F-411E-AF64-A1637225D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785811</xdr:colOff>
      <xdr:row>41</xdr:row>
      <xdr:rowOff>47627</xdr:rowOff>
    </xdr:from>
    <xdr:to>
      <xdr:col>8</xdr:col>
      <xdr:colOff>628652</xdr:colOff>
      <xdr:row>48</xdr:row>
      <xdr:rowOff>104775</xdr:rowOff>
    </xdr:to>
    <xdr:graphicFrame macro="">
      <xdr:nvGraphicFramePr>
        <xdr:cNvPr id="12" name="Chart 11">
          <a:extLst>
            <a:ext uri="{FF2B5EF4-FFF2-40B4-BE49-F238E27FC236}">
              <a16:creationId xmlns:a16="http://schemas.microsoft.com/office/drawing/2014/main" id="{868FB618-7BED-4107-912B-6C513C5D4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628651</xdr:colOff>
      <xdr:row>49</xdr:row>
      <xdr:rowOff>38101</xdr:rowOff>
    </xdr:from>
    <xdr:to>
      <xdr:col>4</xdr:col>
      <xdr:colOff>752475</xdr:colOff>
      <xdr:row>56</xdr:row>
      <xdr:rowOff>102273</xdr:rowOff>
    </xdr:to>
    <xdr:graphicFrame macro="">
      <xdr:nvGraphicFramePr>
        <xdr:cNvPr id="13" name="Chart 12">
          <a:extLst>
            <a:ext uri="{FF2B5EF4-FFF2-40B4-BE49-F238E27FC236}">
              <a16:creationId xmlns:a16="http://schemas.microsoft.com/office/drawing/2014/main" id="{B39FB3E5-6FC8-41E3-8A76-5DB3DE9A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795336</xdr:colOff>
      <xdr:row>49</xdr:row>
      <xdr:rowOff>38102</xdr:rowOff>
    </xdr:from>
    <xdr:to>
      <xdr:col>8</xdr:col>
      <xdr:colOff>638177</xdr:colOff>
      <xdr:row>56</xdr:row>
      <xdr:rowOff>95250</xdr:rowOff>
    </xdr:to>
    <xdr:graphicFrame macro="">
      <xdr:nvGraphicFramePr>
        <xdr:cNvPr id="14" name="Chart 13">
          <a:extLst>
            <a:ext uri="{FF2B5EF4-FFF2-40B4-BE49-F238E27FC236}">
              <a16:creationId xmlns:a16="http://schemas.microsoft.com/office/drawing/2014/main" id="{2EAFC771-9A63-4692-B1F0-DEFF7ED20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609600</xdr:colOff>
      <xdr:row>15</xdr:row>
      <xdr:rowOff>28576</xdr:rowOff>
    </xdr:from>
    <xdr:to>
      <xdr:col>4</xdr:col>
      <xdr:colOff>733425</xdr:colOff>
      <xdr:row>16</xdr:row>
      <xdr:rowOff>180976</xdr:rowOff>
    </xdr:to>
    <xdr:sp macro="" textlink="">
      <xdr:nvSpPr>
        <xdr:cNvPr id="15" name="TextBox 14">
          <a:extLst>
            <a:ext uri="{FF2B5EF4-FFF2-40B4-BE49-F238E27FC236}">
              <a16:creationId xmlns:a16="http://schemas.microsoft.com/office/drawing/2014/main" id="{4F01F099-9030-4808-9DC3-065FDB50065F}"/>
            </a:ext>
          </a:extLst>
        </xdr:cNvPr>
        <xdr:cNvSpPr txBox="1"/>
      </xdr:nvSpPr>
      <xdr:spPr>
        <a:xfrm>
          <a:off x="1828800" y="2886076"/>
          <a:ext cx="22955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CS01</a:t>
          </a:r>
        </a:p>
      </xdr:txBody>
    </xdr:sp>
    <xdr:clientData/>
  </xdr:twoCellAnchor>
  <xdr:twoCellAnchor>
    <xdr:from>
      <xdr:col>4</xdr:col>
      <xdr:colOff>771525</xdr:colOff>
      <xdr:row>15</xdr:row>
      <xdr:rowOff>38101</xdr:rowOff>
    </xdr:from>
    <xdr:to>
      <xdr:col>8</xdr:col>
      <xdr:colOff>619125</xdr:colOff>
      <xdr:row>17</xdr:row>
      <xdr:rowOff>1</xdr:rowOff>
    </xdr:to>
    <xdr:sp macro="" textlink="">
      <xdr:nvSpPr>
        <xdr:cNvPr id="16" name="TextBox 15">
          <a:extLst>
            <a:ext uri="{FF2B5EF4-FFF2-40B4-BE49-F238E27FC236}">
              <a16:creationId xmlns:a16="http://schemas.microsoft.com/office/drawing/2014/main" id="{6844C8DC-F46F-4B70-9CE1-DD1C6436E5AE}"/>
            </a:ext>
          </a:extLst>
        </xdr:cNvPr>
        <xdr:cNvSpPr txBox="1"/>
      </xdr:nvSpPr>
      <xdr:spPr>
        <a:xfrm>
          <a:off x="4162425" y="2895601"/>
          <a:ext cx="3752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IR01</a:t>
          </a:r>
        </a:p>
      </xdr:txBody>
    </xdr:sp>
    <xdr:clientData/>
  </xdr:twoCellAnchor>
  <xdr:twoCellAnchor>
    <xdr:from>
      <xdr:col>1</xdr:col>
      <xdr:colOff>57150</xdr:colOff>
      <xdr:row>17</xdr:row>
      <xdr:rowOff>28575</xdr:rowOff>
    </xdr:from>
    <xdr:to>
      <xdr:col>2</xdr:col>
      <xdr:colOff>552451</xdr:colOff>
      <xdr:row>24</xdr:row>
      <xdr:rowOff>104775</xdr:rowOff>
    </xdr:to>
    <xdr:sp macro="" textlink="">
      <xdr:nvSpPr>
        <xdr:cNvPr id="17" name="TextBox 16">
          <a:extLst>
            <a:ext uri="{FF2B5EF4-FFF2-40B4-BE49-F238E27FC236}">
              <a16:creationId xmlns:a16="http://schemas.microsoft.com/office/drawing/2014/main" id="{4327B1A6-441D-440A-923B-6C60BC47EC18}"/>
            </a:ext>
          </a:extLst>
        </xdr:cNvPr>
        <xdr:cNvSpPr txBox="1"/>
      </xdr:nvSpPr>
      <xdr:spPr>
        <a:xfrm>
          <a:off x="666750" y="3267075"/>
          <a:ext cx="1104901"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t>USD</a:t>
          </a:r>
        </a:p>
      </xdr:txBody>
    </xdr:sp>
    <xdr:clientData/>
  </xdr:twoCellAnchor>
  <xdr:twoCellAnchor>
    <xdr:from>
      <xdr:col>1</xdr:col>
      <xdr:colOff>47626</xdr:colOff>
      <xdr:row>25</xdr:row>
      <xdr:rowOff>47626</xdr:rowOff>
    </xdr:from>
    <xdr:to>
      <xdr:col>2</xdr:col>
      <xdr:colOff>561977</xdr:colOff>
      <xdr:row>32</xdr:row>
      <xdr:rowOff>123826</xdr:rowOff>
    </xdr:to>
    <xdr:sp macro="" textlink="">
      <xdr:nvSpPr>
        <xdr:cNvPr id="21" name="TextBox 20">
          <a:extLst>
            <a:ext uri="{FF2B5EF4-FFF2-40B4-BE49-F238E27FC236}">
              <a16:creationId xmlns:a16="http://schemas.microsoft.com/office/drawing/2014/main" id="{C18811DF-EAD4-49E3-ADC5-799EC180F575}"/>
            </a:ext>
          </a:extLst>
        </xdr:cNvPr>
        <xdr:cNvSpPr txBox="1"/>
      </xdr:nvSpPr>
      <xdr:spPr>
        <a:xfrm>
          <a:off x="657226" y="4810126"/>
          <a:ext cx="1123951"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t>EUR</a:t>
          </a:r>
        </a:p>
      </xdr:txBody>
    </xdr:sp>
    <xdr:clientData/>
  </xdr:twoCellAnchor>
  <xdr:twoCellAnchor>
    <xdr:from>
      <xdr:col>1</xdr:col>
      <xdr:colOff>38101</xdr:colOff>
      <xdr:row>33</xdr:row>
      <xdr:rowOff>38101</xdr:rowOff>
    </xdr:from>
    <xdr:to>
      <xdr:col>2</xdr:col>
      <xdr:colOff>552452</xdr:colOff>
      <xdr:row>40</xdr:row>
      <xdr:rowOff>114301</xdr:rowOff>
    </xdr:to>
    <xdr:sp macro="" textlink="">
      <xdr:nvSpPr>
        <xdr:cNvPr id="23" name="TextBox 22">
          <a:extLst>
            <a:ext uri="{FF2B5EF4-FFF2-40B4-BE49-F238E27FC236}">
              <a16:creationId xmlns:a16="http://schemas.microsoft.com/office/drawing/2014/main" id="{02ED55A6-857F-4611-9BE5-85A3CC8B0403}"/>
            </a:ext>
          </a:extLst>
        </xdr:cNvPr>
        <xdr:cNvSpPr txBox="1"/>
      </xdr:nvSpPr>
      <xdr:spPr>
        <a:xfrm>
          <a:off x="647701" y="6324601"/>
          <a:ext cx="1123951"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t>CHF</a:t>
          </a:r>
        </a:p>
      </xdr:txBody>
    </xdr:sp>
    <xdr:clientData/>
  </xdr:twoCellAnchor>
  <xdr:twoCellAnchor>
    <xdr:from>
      <xdr:col>1</xdr:col>
      <xdr:colOff>28576</xdr:colOff>
      <xdr:row>41</xdr:row>
      <xdr:rowOff>47626</xdr:rowOff>
    </xdr:from>
    <xdr:to>
      <xdr:col>2</xdr:col>
      <xdr:colOff>542927</xdr:colOff>
      <xdr:row>48</xdr:row>
      <xdr:rowOff>123826</xdr:rowOff>
    </xdr:to>
    <xdr:sp macro="" textlink="">
      <xdr:nvSpPr>
        <xdr:cNvPr id="24" name="TextBox 23">
          <a:extLst>
            <a:ext uri="{FF2B5EF4-FFF2-40B4-BE49-F238E27FC236}">
              <a16:creationId xmlns:a16="http://schemas.microsoft.com/office/drawing/2014/main" id="{B5CA1CBF-BD7D-448B-B5BA-036769763E21}"/>
            </a:ext>
          </a:extLst>
        </xdr:cNvPr>
        <xdr:cNvSpPr txBox="1"/>
      </xdr:nvSpPr>
      <xdr:spPr>
        <a:xfrm>
          <a:off x="638176" y="7858126"/>
          <a:ext cx="1123951"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t>JPY</a:t>
          </a:r>
        </a:p>
      </xdr:txBody>
    </xdr:sp>
    <xdr:clientData/>
  </xdr:twoCellAnchor>
  <xdr:twoCellAnchor>
    <xdr:from>
      <xdr:col>1</xdr:col>
      <xdr:colOff>28576</xdr:colOff>
      <xdr:row>49</xdr:row>
      <xdr:rowOff>19051</xdr:rowOff>
    </xdr:from>
    <xdr:to>
      <xdr:col>2</xdr:col>
      <xdr:colOff>542927</xdr:colOff>
      <xdr:row>56</xdr:row>
      <xdr:rowOff>95251</xdr:rowOff>
    </xdr:to>
    <xdr:sp macro="" textlink="">
      <xdr:nvSpPr>
        <xdr:cNvPr id="25" name="TextBox 24">
          <a:extLst>
            <a:ext uri="{FF2B5EF4-FFF2-40B4-BE49-F238E27FC236}">
              <a16:creationId xmlns:a16="http://schemas.microsoft.com/office/drawing/2014/main" id="{C645CDA3-8722-4B06-A6DA-F45839987E12}"/>
            </a:ext>
          </a:extLst>
        </xdr:cNvPr>
        <xdr:cNvSpPr txBox="1"/>
      </xdr:nvSpPr>
      <xdr:spPr>
        <a:xfrm>
          <a:off x="638176" y="9353551"/>
          <a:ext cx="1123951"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t>CAD</a:t>
          </a:r>
        </a:p>
      </xdr:txBody>
    </xdr:sp>
    <xdr:clientData/>
  </xdr:twoCellAnchor>
  <xdr:twoCellAnchor>
    <xdr:from>
      <xdr:col>1</xdr:col>
      <xdr:colOff>9524</xdr:colOff>
      <xdr:row>4</xdr:row>
      <xdr:rowOff>57150</xdr:rowOff>
    </xdr:from>
    <xdr:to>
      <xdr:col>11</xdr:col>
      <xdr:colOff>1162049</xdr:colOff>
      <xdr:row>7</xdr:row>
      <xdr:rowOff>123825</xdr:rowOff>
    </xdr:to>
    <xdr:sp macro="" textlink="">
      <xdr:nvSpPr>
        <xdr:cNvPr id="2" name="TextBox 1">
          <a:extLst>
            <a:ext uri="{FF2B5EF4-FFF2-40B4-BE49-F238E27FC236}">
              <a16:creationId xmlns:a16="http://schemas.microsoft.com/office/drawing/2014/main" id="{38DCB798-A9CD-4DE1-8C76-13A647839CAC}"/>
            </a:ext>
          </a:extLst>
        </xdr:cNvPr>
        <xdr:cNvSpPr txBox="1"/>
      </xdr:nvSpPr>
      <xdr:spPr>
        <a:xfrm>
          <a:off x="619124" y="1219200"/>
          <a:ext cx="109823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 demonstrates</a:t>
          </a:r>
          <a:r>
            <a:rPr lang="en-US" sz="1100" baseline="0"/>
            <a:t> calculation of pricing and risk metrics for a portfolio of sovereign credit default swaps.  This first page represents an overview 'risk dashboard' summarising the total prices (clean and dirty), accrued intetest, RR01, CS01 and IR01 (change in present value for a 1bp shift of the recovery rate, the credit curve and the interest rate yeild curve respectively).  The CS01 and IR01 is then shown (and graphed), broken down into sensitivies for each node on the curve.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28575</xdr:rowOff>
    </xdr:from>
    <xdr:to>
      <xdr:col>10</xdr:col>
      <xdr:colOff>742950</xdr:colOff>
      <xdr:row>4</xdr:row>
      <xdr:rowOff>133350</xdr:rowOff>
    </xdr:to>
    <xdr:sp macro="" textlink="">
      <xdr:nvSpPr>
        <xdr:cNvPr id="2" name="TextBox 1">
          <a:extLst>
            <a:ext uri="{FF2B5EF4-FFF2-40B4-BE49-F238E27FC236}">
              <a16:creationId xmlns:a16="http://schemas.microsoft.com/office/drawing/2014/main" id="{EA4D54CC-5802-4813-9100-D94959A3EAD5}"/>
            </a:ext>
          </a:extLst>
        </xdr:cNvPr>
        <xdr:cNvSpPr txBox="1"/>
      </xdr:nvSpPr>
      <xdr:spPr>
        <a:xfrm>
          <a:off x="419100" y="1104900"/>
          <a:ext cx="94297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a:t>
          </a:r>
          <a:r>
            <a:rPr lang="en-US" sz="1100" baseline="0"/>
            <a:t> represents the trade blotter and output prices and risk on a per-trade basis.  These are then totalled for each currency.  The description is generated from the trade details, but the other details can be modified as necessary.</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61911</xdr:colOff>
      <xdr:row>32</xdr:row>
      <xdr:rowOff>138112</xdr:rowOff>
    </xdr:from>
    <xdr:to>
      <xdr:col>8</xdr:col>
      <xdr:colOff>981074</xdr:colOff>
      <xdr:row>52</xdr:row>
      <xdr:rowOff>171450</xdr:rowOff>
    </xdr:to>
    <xdr:graphicFrame macro="">
      <xdr:nvGraphicFramePr>
        <xdr:cNvPr id="3" name="Chart 2">
          <a:extLst>
            <a:ext uri="{FF2B5EF4-FFF2-40B4-BE49-F238E27FC236}">
              <a16:creationId xmlns:a16="http://schemas.microsoft.com/office/drawing/2014/main" id="{9D64682B-FAC1-4E59-89F5-4EA23C55C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80961</xdr:colOff>
      <xdr:row>32</xdr:row>
      <xdr:rowOff>138111</xdr:rowOff>
    </xdr:from>
    <xdr:to>
      <xdr:col>18</xdr:col>
      <xdr:colOff>523875</xdr:colOff>
      <xdr:row>52</xdr:row>
      <xdr:rowOff>161925</xdr:rowOff>
    </xdr:to>
    <xdr:graphicFrame macro="">
      <xdr:nvGraphicFramePr>
        <xdr:cNvPr id="4" name="Chart 3">
          <a:extLst>
            <a:ext uri="{FF2B5EF4-FFF2-40B4-BE49-F238E27FC236}">
              <a16:creationId xmlns:a16="http://schemas.microsoft.com/office/drawing/2014/main" id="{48B665A9-9BF8-4E64-AC67-8ABA504CF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61911</xdr:colOff>
      <xdr:row>32</xdr:row>
      <xdr:rowOff>138112</xdr:rowOff>
    </xdr:from>
    <xdr:to>
      <xdr:col>27</xdr:col>
      <xdr:colOff>981074</xdr:colOff>
      <xdr:row>52</xdr:row>
      <xdr:rowOff>171450</xdr:rowOff>
    </xdr:to>
    <xdr:graphicFrame macro="">
      <xdr:nvGraphicFramePr>
        <xdr:cNvPr id="5" name="Chart 4">
          <a:extLst>
            <a:ext uri="{FF2B5EF4-FFF2-40B4-BE49-F238E27FC236}">
              <a16:creationId xmlns:a16="http://schemas.microsoft.com/office/drawing/2014/main" id="{2A26ABEF-E085-408D-BEA9-FE92094A4F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80961</xdr:colOff>
      <xdr:row>32</xdr:row>
      <xdr:rowOff>138111</xdr:rowOff>
    </xdr:from>
    <xdr:to>
      <xdr:col>37</xdr:col>
      <xdr:colOff>523875</xdr:colOff>
      <xdr:row>52</xdr:row>
      <xdr:rowOff>161925</xdr:rowOff>
    </xdr:to>
    <xdr:graphicFrame macro="">
      <xdr:nvGraphicFramePr>
        <xdr:cNvPr id="6" name="Chart 5">
          <a:extLst>
            <a:ext uri="{FF2B5EF4-FFF2-40B4-BE49-F238E27FC236}">
              <a16:creationId xmlns:a16="http://schemas.microsoft.com/office/drawing/2014/main" id="{A5A44749-B148-4AD0-8529-1447CB88A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61911</xdr:colOff>
      <xdr:row>32</xdr:row>
      <xdr:rowOff>138112</xdr:rowOff>
    </xdr:from>
    <xdr:to>
      <xdr:col>46</xdr:col>
      <xdr:colOff>981074</xdr:colOff>
      <xdr:row>52</xdr:row>
      <xdr:rowOff>171450</xdr:rowOff>
    </xdr:to>
    <xdr:graphicFrame macro="">
      <xdr:nvGraphicFramePr>
        <xdr:cNvPr id="7" name="Chart 6">
          <a:extLst>
            <a:ext uri="{FF2B5EF4-FFF2-40B4-BE49-F238E27FC236}">
              <a16:creationId xmlns:a16="http://schemas.microsoft.com/office/drawing/2014/main" id="{A289A7BE-B6CC-4CBD-828E-3F7F6F329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80961</xdr:colOff>
      <xdr:row>32</xdr:row>
      <xdr:rowOff>138111</xdr:rowOff>
    </xdr:from>
    <xdr:to>
      <xdr:col>56</xdr:col>
      <xdr:colOff>523875</xdr:colOff>
      <xdr:row>52</xdr:row>
      <xdr:rowOff>161925</xdr:rowOff>
    </xdr:to>
    <xdr:graphicFrame macro="">
      <xdr:nvGraphicFramePr>
        <xdr:cNvPr id="8" name="Chart 7">
          <a:extLst>
            <a:ext uri="{FF2B5EF4-FFF2-40B4-BE49-F238E27FC236}">
              <a16:creationId xmlns:a16="http://schemas.microsoft.com/office/drawing/2014/main" id="{C5394347-6000-4540-8DDC-0A0388E2B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58</xdr:col>
      <xdr:colOff>61911</xdr:colOff>
      <xdr:row>32</xdr:row>
      <xdr:rowOff>138112</xdr:rowOff>
    </xdr:from>
    <xdr:to>
      <xdr:col>65</xdr:col>
      <xdr:colOff>981074</xdr:colOff>
      <xdr:row>52</xdr:row>
      <xdr:rowOff>171450</xdr:rowOff>
    </xdr:to>
    <xdr:graphicFrame macro="">
      <xdr:nvGraphicFramePr>
        <xdr:cNvPr id="9" name="Chart 8">
          <a:extLst>
            <a:ext uri="{FF2B5EF4-FFF2-40B4-BE49-F238E27FC236}">
              <a16:creationId xmlns:a16="http://schemas.microsoft.com/office/drawing/2014/main" id="{E72F8CA4-DB9F-440E-BC5A-C8FBA5BD8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67</xdr:col>
      <xdr:colOff>80961</xdr:colOff>
      <xdr:row>32</xdr:row>
      <xdr:rowOff>138111</xdr:rowOff>
    </xdr:from>
    <xdr:to>
      <xdr:col>75</xdr:col>
      <xdr:colOff>523875</xdr:colOff>
      <xdr:row>52</xdr:row>
      <xdr:rowOff>161925</xdr:rowOff>
    </xdr:to>
    <xdr:graphicFrame macro="">
      <xdr:nvGraphicFramePr>
        <xdr:cNvPr id="10" name="Chart 9">
          <a:extLst>
            <a:ext uri="{FF2B5EF4-FFF2-40B4-BE49-F238E27FC236}">
              <a16:creationId xmlns:a16="http://schemas.microsoft.com/office/drawing/2014/main" id="{792FC743-F626-4F1C-8EC7-668871CC8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77</xdr:col>
      <xdr:colOff>61911</xdr:colOff>
      <xdr:row>32</xdr:row>
      <xdr:rowOff>138112</xdr:rowOff>
    </xdr:from>
    <xdr:to>
      <xdr:col>84</xdr:col>
      <xdr:colOff>981074</xdr:colOff>
      <xdr:row>52</xdr:row>
      <xdr:rowOff>171450</xdr:rowOff>
    </xdr:to>
    <xdr:graphicFrame macro="">
      <xdr:nvGraphicFramePr>
        <xdr:cNvPr id="11" name="Chart 10">
          <a:extLst>
            <a:ext uri="{FF2B5EF4-FFF2-40B4-BE49-F238E27FC236}">
              <a16:creationId xmlns:a16="http://schemas.microsoft.com/office/drawing/2014/main" id="{C0DD54D5-F648-4C4F-8A73-56D7582921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86</xdr:col>
      <xdr:colOff>80961</xdr:colOff>
      <xdr:row>32</xdr:row>
      <xdr:rowOff>138111</xdr:rowOff>
    </xdr:from>
    <xdr:to>
      <xdr:col>94</xdr:col>
      <xdr:colOff>523875</xdr:colOff>
      <xdr:row>52</xdr:row>
      <xdr:rowOff>161925</xdr:rowOff>
    </xdr:to>
    <xdr:graphicFrame macro="">
      <xdr:nvGraphicFramePr>
        <xdr:cNvPr id="12" name="Chart 11">
          <a:extLst>
            <a:ext uri="{FF2B5EF4-FFF2-40B4-BE49-F238E27FC236}">
              <a16:creationId xmlns:a16="http://schemas.microsoft.com/office/drawing/2014/main" id="{E4C6A75B-677D-4E6B-BAF6-3087BEFCC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295275</xdr:colOff>
      <xdr:row>2</xdr:row>
      <xdr:rowOff>0</xdr:rowOff>
    </xdr:from>
    <xdr:to>
      <xdr:col>9</xdr:col>
      <xdr:colOff>400050</xdr:colOff>
      <xdr:row>3</xdr:row>
      <xdr:rowOff>19050</xdr:rowOff>
    </xdr:to>
    <xdr:sp macro="" textlink="">
      <xdr:nvSpPr>
        <xdr:cNvPr id="2" name="TextBox 1">
          <a:extLst>
            <a:ext uri="{FF2B5EF4-FFF2-40B4-BE49-F238E27FC236}">
              <a16:creationId xmlns:a16="http://schemas.microsoft.com/office/drawing/2014/main" id="{1A17842F-52EB-4CFC-AC10-C7E118E23D99}"/>
            </a:ext>
          </a:extLst>
        </xdr:cNvPr>
        <xdr:cNvSpPr txBox="1"/>
      </xdr:nvSpPr>
      <xdr:spPr>
        <a:xfrm>
          <a:off x="295275" y="971550"/>
          <a:ext cx="7219950"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a:t>
          </a:r>
          <a:r>
            <a:rPr lang="en-US" sz="1100" baseline="0"/>
            <a:t> builds both yeild and soverign credit curves for each currency and then aggregates the results in a table at the top.  Each curve is graphed.  You can change the details in the curves and the result will be reflected in both the curves and the other pages.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1</xdr:rowOff>
    </xdr:from>
    <xdr:to>
      <xdr:col>8</xdr:col>
      <xdr:colOff>0</xdr:colOff>
      <xdr:row>2</xdr:row>
      <xdr:rowOff>476251</xdr:rowOff>
    </xdr:to>
    <xdr:sp macro="" textlink="">
      <xdr:nvSpPr>
        <xdr:cNvPr id="2" name="TextBox 1">
          <a:extLst>
            <a:ext uri="{FF2B5EF4-FFF2-40B4-BE49-F238E27FC236}">
              <a16:creationId xmlns:a16="http://schemas.microsoft.com/office/drawing/2014/main" id="{CD704DCD-D6BF-48EA-91FB-E9CA9C48BB6C}"/>
            </a:ext>
          </a:extLst>
        </xdr:cNvPr>
        <xdr:cNvSpPr txBox="1"/>
      </xdr:nvSpPr>
      <xdr:spPr>
        <a:xfrm>
          <a:off x="609600" y="781051"/>
          <a:ext cx="83153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 details</a:t>
          </a:r>
          <a:r>
            <a:rPr lang="en-US" sz="1100" baseline="0"/>
            <a:t> the day counts, business day conventions and so on, used by the rest of the sheet.  These are packaged up into the convention objects that are output on the right.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5"/>
  <sheetViews>
    <sheetView workbookViewId="0">
      <selection activeCell="A13" sqref="A13"/>
    </sheetView>
  </sheetViews>
  <sheetFormatPr defaultRowHeight="15" x14ac:dyDescent="0.25"/>
  <cols>
    <col min="3" max="4" width="16.28515625" bestFit="1" customWidth="1"/>
    <col min="5" max="5" width="15.85546875" bestFit="1" customWidth="1"/>
    <col min="6" max="6" width="13.42578125" bestFit="1" customWidth="1"/>
    <col min="7" max="7" width="15.85546875" bestFit="1" customWidth="1"/>
    <col min="8" max="8" width="13.42578125" bestFit="1" customWidth="1"/>
    <col min="9" max="9" width="20" customWidth="1"/>
    <col min="10" max="10" width="9.140625" customWidth="1"/>
    <col min="11" max="11" width="18" customWidth="1"/>
    <col min="12" max="12" width="17.7109375" bestFit="1" customWidth="1"/>
    <col min="13" max="13" width="18" bestFit="1" customWidth="1"/>
    <col min="14" max="14" width="19.140625" customWidth="1"/>
    <col min="15" max="15" width="12.7109375" bestFit="1" customWidth="1"/>
    <col min="16" max="16" width="12.140625" bestFit="1" customWidth="1"/>
    <col min="17" max="18" width="9.28515625" bestFit="1" customWidth="1"/>
    <col min="19" max="19" width="9.5703125" bestFit="1" customWidth="1"/>
    <col min="20" max="23" width="11.28515625" bestFit="1" customWidth="1"/>
    <col min="24" max="25" width="10.5703125" bestFit="1" customWidth="1"/>
    <col min="26" max="26" width="9.28515625" bestFit="1" customWidth="1"/>
  </cols>
  <sheetData>
    <row r="2" spans="2:26" ht="46.5" x14ac:dyDescent="0.7">
      <c r="B2" s="119" t="s">
        <v>96</v>
      </c>
    </row>
    <row r="9" spans="2:26" x14ac:dyDescent="0.25">
      <c r="B9" s="116" t="s">
        <v>33</v>
      </c>
      <c r="C9" s="116" t="s">
        <v>52</v>
      </c>
      <c r="D9" s="116" t="s">
        <v>53</v>
      </c>
      <c r="E9" s="116" t="s">
        <v>54</v>
      </c>
      <c r="F9" s="84" t="s">
        <v>58</v>
      </c>
      <c r="G9" s="85" t="s">
        <v>59</v>
      </c>
      <c r="H9" s="85" t="s">
        <v>60</v>
      </c>
      <c r="I9" s="86" t="s">
        <v>61</v>
      </c>
      <c r="J9" s="112" t="s">
        <v>59</v>
      </c>
      <c r="K9" s="110" t="str">
        <f t="array" ref="K9:N9">TRANSPOSE(USD_CREDIT_CURVE_TENORS)</f>
        <v>1Y</v>
      </c>
      <c r="L9" s="112" t="str">
        <v>2Y</v>
      </c>
      <c r="M9" s="112" t="str">
        <v>5Y</v>
      </c>
      <c r="N9" s="112" t="str">
        <v>10Y</v>
      </c>
      <c r="O9" s="111" t="s">
        <v>60</v>
      </c>
      <c r="P9" s="113" t="str">
        <f t="array" ref="P9:Z9">TRANSPOSE(USD_YIELD_CURVE_TENORS)</f>
        <v>1M</v>
      </c>
      <c r="Q9" s="114" t="str">
        <v>3M</v>
      </c>
      <c r="R9" s="114" t="str">
        <v>6M</v>
      </c>
      <c r="S9" s="114" t="str">
        <v>1Y</v>
      </c>
      <c r="T9" s="114" t="str">
        <v>2Y</v>
      </c>
      <c r="U9" s="114" t="str">
        <v>3Y</v>
      </c>
      <c r="V9" s="114" t="str">
        <v>4Y</v>
      </c>
      <c r="W9" s="114" t="str">
        <v>5Y</v>
      </c>
      <c r="X9" s="114" t="str">
        <v>7Y</v>
      </c>
      <c r="Y9" s="114" t="str">
        <v>10Y</v>
      </c>
      <c r="Z9" s="115" t="str">
        <v>20Y</v>
      </c>
    </row>
    <row r="10" spans="2:26" x14ac:dyDescent="0.25">
      <c r="B10" t="s">
        <v>0</v>
      </c>
      <c r="C10" s="117">
        <f>USD_TOTAL_CLEAN_PRICE</f>
        <v>-5986833.4506263845</v>
      </c>
      <c r="D10" s="117">
        <f>USD_TOTAL_DIRTY_PRICE</f>
        <v>-6543527.8950708285</v>
      </c>
      <c r="E10" s="117">
        <f>USD_TOTAL_ACCRUED_INTEREST</f>
        <v>-556694.44444444415</v>
      </c>
      <c r="F10" s="117">
        <f>USD_TOTAL_RR01</f>
        <v>-4797.2128364260034</v>
      </c>
      <c r="G10" s="117">
        <f>USD_TOTAL_CS01</f>
        <v>218897.24413116323</v>
      </c>
      <c r="H10" s="117">
        <f>USD_TOTAL_IR01</f>
        <v>842.04846382962523</v>
      </c>
      <c r="I10" s="117">
        <f>USD_TOTAL_VALUE_ON_DEFAULT</f>
        <v>163886833.45062637</v>
      </c>
      <c r="K10" s="118">
        <f t="array" aca="1" ref="K10:N10" ca="1">USD_TOTAL_BUCKETED_CS01</f>
        <v>95447193.676930502</v>
      </c>
      <c r="L10" s="118">
        <f ca="1"/>
        <v>5216463.3224493032</v>
      </c>
      <c r="M10" s="118">
        <f ca="1"/>
        <v>-1696737488.1818881</v>
      </c>
      <c r="N10" s="118">
        <f ca="1"/>
        <v>3517318379.5977306</v>
      </c>
      <c r="P10" s="118">
        <f t="array" ref="P10:Z10">USD_TOTAL_BUCKETED_IR01</f>
        <v>0.47649286655064493</v>
      </c>
      <c r="Q10" s="118">
        <v>7.4807731455846938</v>
      </c>
      <c r="R10" s="118">
        <v>42.110856649969435</v>
      </c>
      <c r="S10" s="118">
        <v>112.80862849693402</v>
      </c>
      <c r="T10" s="118">
        <v>227.82223516863013</v>
      </c>
      <c r="U10" s="118">
        <v>321.68383468536564</v>
      </c>
      <c r="V10" s="118">
        <v>408.64803088258572</v>
      </c>
      <c r="W10" s="118">
        <v>497.16024468781518</v>
      </c>
      <c r="X10" s="118">
        <v>195.69366423474096</v>
      </c>
      <c r="Y10" s="118">
        <v>-430.01483421621617</v>
      </c>
      <c r="Z10" s="118">
        <v>-542.06568350473333</v>
      </c>
    </row>
    <row r="11" spans="2:26" x14ac:dyDescent="0.25">
      <c r="B11" t="s">
        <v>1</v>
      </c>
      <c r="C11" s="117" t="e">
        <f>EUR_TOTAL_CLEAN_PRICE</f>
        <v>#NULL!</v>
      </c>
      <c r="D11" s="117" t="e">
        <f>EUR_TOTAL_DIRTY_PRICE</f>
        <v>#NULL!</v>
      </c>
      <c r="E11" s="117" t="e">
        <f>EUR_TOTAL_ACCRUED_INTEREST</f>
        <v>#NULL!</v>
      </c>
      <c r="F11" s="117" t="e">
        <f>EUR_TOTAL_RR01</f>
        <v>#NULL!</v>
      </c>
      <c r="G11" s="117" t="e">
        <f>EUR_TOTAL_CS01</f>
        <v>#NULL!</v>
      </c>
      <c r="H11" s="117" t="e">
        <f>EUR_TOTAL_IR01</f>
        <v>#NULL!</v>
      </c>
      <c r="I11" s="117" t="e">
        <f>EUR_TOTAL_VALUE_ON_DEFAULT</f>
        <v>#NULL!</v>
      </c>
      <c r="K11" s="118" t="e">
        <f t="array" aca="1" ref="K11:N11" ca="1">EUR_TOTAL_BUCKETED_CS01</f>
        <v>#NULL!</v>
      </c>
      <c r="L11" s="118" t="e">
        <f ca="1"/>
        <v>#NULL!</v>
      </c>
      <c r="M11" s="118" t="e">
        <f ca="1"/>
        <v>#NULL!</v>
      </c>
      <c r="N11" s="118" t="e">
        <f ca="1"/>
        <v>#NULL!</v>
      </c>
      <c r="P11" s="118" t="e">
        <f t="array" ref="P11:Z11">EUR_TOTAL_BUCKETED_IR01</f>
        <v>#NULL!</v>
      </c>
      <c r="Q11" s="118" t="e">
        <v>#NULL!</v>
      </c>
      <c r="R11" s="118" t="e">
        <v>#NULL!</v>
      </c>
      <c r="S11" s="118" t="e">
        <v>#NULL!</v>
      </c>
      <c r="T11" s="118" t="e">
        <v>#NULL!</v>
      </c>
      <c r="U11" s="118" t="e">
        <v>#NULL!</v>
      </c>
      <c r="V11" s="118" t="e">
        <v>#NULL!</v>
      </c>
      <c r="W11" s="118" t="e">
        <v>#NULL!</v>
      </c>
      <c r="X11" s="118" t="e">
        <v>#NULL!</v>
      </c>
      <c r="Y11" s="118" t="e">
        <v>#NULL!</v>
      </c>
      <c r="Z11" s="118" t="e">
        <v>#NULL!</v>
      </c>
    </row>
    <row r="12" spans="2:26" x14ac:dyDescent="0.25">
      <c r="B12" t="s">
        <v>4</v>
      </c>
      <c r="C12" s="117">
        <f>CHF_TOTAL_CLEAN_PRICE</f>
        <v>-9847711.95694644</v>
      </c>
      <c r="D12" s="117">
        <f>CHF_TOTAL_DIRTY_PRICE</f>
        <v>-10584073.068057552</v>
      </c>
      <c r="E12" s="117">
        <f>CHF_TOTAL_ACCRUED_INTEREST</f>
        <v>-736361.11111111147</v>
      </c>
      <c r="F12" s="117">
        <f>CHF_TOTAL_RR01</f>
        <v>-1567.6106121154976</v>
      </c>
      <c r="G12" s="117">
        <f>CHF_TOTAL_CS01</f>
        <v>77116.77925071842</v>
      </c>
      <c r="H12" s="117">
        <f>CHF_TOTAL_IR01</f>
        <v>-642.02284337482354</v>
      </c>
      <c r="I12" s="117">
        <f>CHF_TOTAL_VALUE_ON_DEFAULT</f>
        <v>151347711.95694643</v>
      </c>
      <c r="K12" s="118">
        <f t="array" aca="1" ref="K12:N12" ca="1">CHF_TOTAL_BUCKETED_CS01</f>
        <v>56805667.209355988</v>
      </c>
      <c r="L12" s="118">
        <f ca="1"/>
        <v>-51147241.383379005</v>
      </c>
      <c r="M12" s="118">
        <f ca="1"/>
        <v>1891756340.3891501</v>
      </c>
      <c r="N12" s="118">
        <f ca="1"/>
        <v>-867675295.65650713</v>
      </c>
      <c r="P12" s="118">
        <f t="array" ref="P12:Z12">CHF_TOTAL_BUCKETED_IR01</f>
        <v>0.91008254341981543</v>
      </c>
      <c r="Q12" s="118">
        <v>17.915107571313264</v>
      </c>
      <c r="R12" s="118">
        <v>78.991211363077696</v>
      </c>
      <c r="S12" s="118">
        <v>269.95094023401793</v>
      </c>
      <c r="T12" s="118">
        <v>540.86696649672729</v>
      </c>
      <c r="U12" s="118">
        <v>619.14690445371775</v>
      </c>
      <c r="V12" s="118">
        <v>870.0296953835159</v>
      </c>
      <c r="W12" s="118">
        <v>664.24043397451953</v>
      </c>
      <c r="X12" s="118">
        <v>-961.29975999026396</v>
      </c>
      <c r="Y12" s="118">
        <v>-1591.1564456121823</v>
      </c>
      <c r="Z12" s="118">
        <v>-1152.1388744456656</v>
      </c>
    </row>
    <row r="13" spans="2:26" x14ac:dyDescent="0.25">
      <c r="B13" t="s">
        <v>2</v>
      </c>
      <c r="C13" s="117">
        <f>JPY_TOTAL_CLEAN_PRICE</f>
        <v>368793180.02177036</v>
      </c>
      <c r="D13" s="117">
        <f>JPY_TOTAL_DIRTY_PRICE</f>
        <v>386827902.24399245</v>
      </c>
      <c r="E13" s="117">
        <f>JPY_TOTAL_ACCRUED_INTEREST</f>
        <v>18034722.222222097</v>
      </c>
      <c r="F13" s="117">
        <f>JPY_TOTAL_RR01</f>
        <v>156960.75691798612</v>
      </c>
      <c r="G13" s="117">
        <f>JPY_TOTAL_CS01</f>
        <v>-13028036.93779747</v>
      </c>
      <c r="H13" s="117">
        <f>JPY_TOTAL_IR01</f>
        <v>-209928.41401457979</v>
      </c>
      <c r="I13" s="117">
        <f>JPY_TOTAL_VALUE_ON_DEFAULT</f>
        <v>-9068793180.0217724</v>
      </c>
      <c r="K13" s="118">
        <f t="array" aca="1" ref="K13:N13" ca="1">JPY_TOTAL_BUCKETED_CS01</f>
        <v>-2762937503.2739205</v>
      </c>
      <c r="L13" s="118">
        <f ca="1"/>
        <v>-9993537819.3595352</v>
      </c>
      <c r="M13" s="118">
        <f ca="1"/>
        <v>54089724215.71048</v>
      </c>
      <c r="N13" s="118">
        <f ca="1"/>
        <v>-179814121836.55301</v>
      </c>
      <c r="P13" s="118">
        <f t="array" ref="P13:Z13">JPY_TOTAL_BUCKETED_IR01</f>
        <v>142.59138646881277</v>
      </c>
      <c r="Q13" s="118">
        <v>-180.65498534475256</v>
      </c>
      <c r="R13" s="118">
        <v>-1018.131019892704</v>
      </c>
      <c r="S13" s="118">
        <v>-2691.3502326926518</v>
      </c>
      <c r="T13" s="118">
        <v>-4043.1319198525757</v>
      </c>
      <c r="U13" s="118">
        <v>-8523.1589038288512</v>
      </c>
      <c r="V13" s="118">
        <v>-1736.2118646925555</v>
      </c>
      <c r="W13" s="118">
        <v>-32163.617004095373</v>
      </c>
      <c r="X13" s="118">
        <v>-97537.374661456342</v>
      </c>
      <c r="Y13" s="118">
        <v>-62801.781162201398</v>
      </c>
      <c r="Z13" s="118">
        <v>603.96218909547497</v>
      </c>
    </row>
    <row r="14" spans="2:26" x14ac:dyDescent="0.25">
      <c r="B14" t="s">
        <v>3</v>
      </c>
      <c r="C14" s="117">
        <f>CAD_TOTAL_CLEAN_PRICE</f>
        <v>-68290.153747249147</v>
      </c>
      <c r="D14" s="117">
        <f>CAD_TOTAL_DIRTY_PRICE</f>
        <v>-192831.82041391611</v>
      </c>
      <c r="E14" s="117">
        <f>CAD_TOTAL_ACCRUED_INTEREST</f>
        <v>-124541.66666666692</v>
      </c>
      <c r="F14" s="117">
        <f>CAD_TOTAL_RR01</f>
        <v>1175.338197297855</v>
      </c>
      <c r="G14" s="117">
        <f>CAD_TOTAL_CS01</f>
        <v>-69685.289533561518</v>
      </c>
      <c r="H14" s="117">
        <f>CAD_TOTAL_IR01</f>
        <v>-78.226330876359981</v>
      </c>
      <c r="I14" s="117">
        <f>CAD_TOTAL_VALUE_OF_DEFAULT</f>
        <v>54068290.153747261</v>
      </c>
      <c r="K14" s="118">
        <f t="array" aca="1" ref="K14:N14" ca="1">CAD_TOTAL_BUCKETED_CS01</f>
        <v>147431252.85960415</v>
      </c>
      <c r="L14" s="118">
        <f ca="1"/>
        <v>-137024815.72369605</v>
      </c>
      <c r="M14" s="118">
        <f ca="1"/>
        <v>-638027147.17243361</v>
      </c>
      <c r="N14" s="118">
        <f ca="1"/>
        <v>-75061454.873762161</v>
      </c>
      <c r="P14" s="118">
        <f t="array" ref="P14:Z14">CAD_TOTAL_BUCKETED_IR01</f>
        <v>0.62024816922280657</v>
      </c>
      <c r="Q14" s="118">
        <v>0.94240081967116029</v>
      </c>
      <c r="R14" s="118">
        <v>13.292337258017337</v>
      </c>
      <c r="S14" s="118">
        <v>7.6522205064207682</v>
      </c>
      <c r="T14" s="118">
        <v>-9.1863842287698976</v>
      </c>
      <c r="U14" s="118">
        <v>11.614867855051779</v>
      </c>
      <c r="V14" s="118">
        <v>-35.107274744965856</v>
      </c>
      <c r="W14" s="118">
        <v>-50.739403282318307</v>
      </c>
      <c r="X14" s="118">
        <v>-11.890234552169865</v>
      </c>
      <c r="Y14" s="118">
        <v>-5.4355060056243687</v>
      </c>
      <c r="Z14" s="118">
        <v>0</v>
      </c>
    </row>
    <row r="15" spans="2:26" x14ac:dyDescent="0.25">
      <c r="C15" s="117"/>
      <c r="D15" s="117"/>
      <c r="E15" s="117"/>
      <c r="F15" s="117"/>
      <c r="G15" s="117"/>
      <c r="H15" s="117"/>
      <c r="I15" s="117"/>
      <c r="K15" s="118"/>
      <c r="L15" s="118"/>
      <c r="M15" s="118"/>
      <c r="N15" s="118"/>
      <c r="P15" s="118"/>
      <c r="Q15" s="118"/>
      <c r="R15" s="118"/>
      <c r="S15" s="118"/>
      <c r="T15" s="118"/>
      <c r="U15" s="118"/>
      <c r="V15" s="118"/>
      <c r="W15" s="118"/>
      <c r="X15" s="118"/>
      <c r="Y15" s="118"/>
      <c r="Z15" s="118"/>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manualMax="0" manualMin="0" type="column" displayEmptyCellsAs="gap">
          <x14:colorSeries rgb="FF376092"/>
          <x14:colorNegative rgb="FFD00000"/>
          <x14:colorAxis rgb="FF000000"/>
          <x14:colorMarkers rgb="FFD00000"/>
          <x14:colorFirst rgb="FFD00000"/>
          <x14:colorLast rgb="FFD00000"/>
          <x14:colorHigh rgb="FFD00000"/>
          <x14:colorLow rgb="FFD00000"/>
          <x14:sparklines>
            <x14:sparkline>
              <xm:f>Dashboard!K10:N10</xm:f>
              <xm:sqref>J10</xm:sqref>
            </x14:sparkline>
            <x14:sparkline>
              <xm:f>Dashboard!K11:N11</xm:f>
              <xm:sqref>J11</xm:sqref>
            </x14:sparkline>
            <x14:sparkline>
              <xm:f>Dashboard!K12:N12</xm:f>
              <xm:sqref>J12</xm:sqref>
            </x14:sparkline>
            <x14:sparkline>
              <xm:f>Dashboard!K13:N13</xm:f>
              <xm:sqref>J13</xm:sqref>
            </x14:sparkline>
            <x14:sparkline>
              <xm:f>Dashboard!K14:N14</xm:f>
              <xm:sqref>J14</xm:sqref>
            </x14:sparkline>
            <x14:sparkline>
              <xm:f>Dashboard!K15:N15</xm:f>
              <xm:sqref>J15</xm:sqref>
            </x14:sparkline>
          </x14:sparklines>
        </x14:sparklineGroup>
        <x14:sparklineGroup manualMax="0" manualMin="0" type="column" displayEmptyCellsAs="gap">
          <x14:colorSeries rgb="FF376092"/>
          <x14:colorNegative rgb="FFD00000"/>
          <x14:colorAxis rgb="FF000000"/>
          <x14:colorMarkers rgb="FFD00000"/>
          <x14:colorFirst rgb="FFD00000"/>
          <x14:colorLast rgb="FFD00000"/>
          <x14:colorHigh rgb="FFD00000"/>
          <x14:colorLow rgb="FFD00000"/>
          <x14:sparklines>
            <x14:sparkline>
              <xm:f>Dashboard!P10:Z10</xm:f>
              <xm:sqref>O10</xm:sqref>
            </x14:sparkline>
            <x14:sparkline>
              <xm:f>Dashboard!P11:Z11</xm:f>
              <xm:sqref>O11</xm:sqref>
            </x14:sparkline>
            <x14:sparkline>
              <xm:f>Dashboard!P12:Z12</xm:f>
              <xm:sqref>O12</xm:sqref>
            </x14:sparkline>
            <x14:sparkline>
              <xm:f>Dashboard!P13:Z13</xm:f>
              <xm:sqref>O13</xm:sqref>
            </x14:sparkline>
            <x14:sparkline>
              <xm:f>Dashboard!P14:Z14</xm:f>
              <xm:sqref>O14</xm:sqref>
            </x14:sparkline>
            <x14:sparkline>
              <xm:f>Dashboard!P15:Z15</xm:f>
              <xm:sqref>O15</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99"/>
  <sheetViews>
    <sheetView workbookViewId="0">
      <selection activeCell="B2" sqref="B2"/>
    </sheetView>
  </sheetViews>
  <sheetFormatPr defaultRowHeight="15" outlineLevelCol="1" x14ac:dyDescent="0.25"/>
  <cols>
    <col min="1" max="1" width="6.28515625" style="120" customWidth="1"/>
    <col min="2" max="2" width="36.85546875" style="120" customWidth="1"/>
    <col min="3" max="3" width="13.85546875" style="120" customWidth="1"/>
    <col min="4" max="4" width="10.5703125" style="120" customWidth="1"/>
    <col min="5" max="5" width="16.28515625" style="121" customWidth="1"/>
    <col min="6" max="6" width="14.140625" style="121" customWidth="1"/>
    <col min="7" max="7" width="6.7109375" style="120" customWidth="1"/>
    <col min="8" max="8" width="8.140625" style="120" customWidth="1"/>
    <col min="9" max="9" width="9.140625" style="120"/>
    <col min="10" max="10" width="14.5703125" style="120" customWidth="1"/>
    <col min="11" max="11" width="11.28515625" style="120" bestFit="1" customWidth="1"/>
    <col min="12" max="12" width="3.5703125" style="120" customWidth="1"/>
    <col min="13" max="13" width="31.7109375" style="120" hidden="1" customWidth="1" outlineLevel="1"/>
    <col min="14" max="14" width="3.85546875" style="120" hidden="1" customWidth="1" outlineLevel="1"/>
    <col min="15" max="15" width="17.85546875" style="120" hidden="1" customWidth="1" outlineLevel="1"/>
    <col min="16" max="16" width="23.28515625" style="120" hidden="1" customWidth="1" outlineLevel="1"/>
    <col min="17" max="17" width="19.5703125" style="120" hidden="1" customWidth="1" outlineLevel="1"/>
    <col min="18" max="18" width="22.140625" style="120" hidden="1" customWidth="1" outlineLevel="1"/>
    <col min="19" max="19" width="4.42578125" style="120" hidden="1" customWidth="1" outlineLevel="1"/>
    <col min="20" max="20" width="15" style="120" customWidth="1" collapsed="1"/>
    <col min="21" max="21" width="13.28515625" style="120" customWidth="1"/>
    <col min="22" max="22" width="16" style="120" customWidth="1"/>
    <col min="23" max="23" width="12.7109375" style="120" bestFit="1" customWidth="1"/>
    <col min="24" max="24" width="19" style="120" customWidth="1"/>
    <col min="25" max="25" width="23.28515625" style="120" customWidth="1"/>
    <col min="26" max="26" width="11.28515625" style="120" customWidth="1"/>
    <col min="27" max="27" width="11.7109375" style="120" customWidth="1"/>
    <col min="28" max="28" width="12.7109375" style="120" bestFit="1" customWidth="1"/>
    <col min="29" max="29" width="16" style="120" customWidth="1"/>
    <col min="30" max="30" width="19.7109375" style="120" customWidth="1"/>
    <col min="31" max="31" width="20.140625" style="120" customWidth="1"/>
    <col min="32" max="32" width="20.28515625" style="120" customWidth="1"/>
    <col min="33" max="33" width="18" style="120" customWidth="1"/>
    <col min="34" max="37" width="9.28515625" style="120" bestFit="1" customWidth="1"/>
    <col min="38" max="38" width="10.7109375" style="120" customWidth="1"/>
    <col min="39" max="39" width="11.140625" style="120" customWidth="1"/>
    <col min="40" max="41" width="11" style="120" customWidth="1"/>
    <col min="42" max="42" width="10.28515625" style="120" bestFit="1" customWidth="1"/>
    <col min="43" max="43" width="10.7109375" style="120" customWidth="1"/>
    <col min="44" max="44" width="9.28515625" style="120" bestFit="1" customWidth="1"/>
    <col min="45" max="16384" width="9.140625" style="120"/>
  </cols>
  <sheetData>
    <row r="1" spans="2:44" ht="23.25" x14ac:dyDescent="0.35">
      <c r="T1" s="122" t="s">
        <v>92</v>
      </c>
    </row>
    <row r="2" spans="2:44" ht="46.5" x14ac:dyDescent="0.7">
      <c r="B2" s="119" t="s">
        <v>94</v>
      </c>
      <c r="C2" s="123"/>
      <c r="T2" s="124" t="s">
        <v>93</v>
      </c>
    </row>
    <row r="3" spans="2:44" ht="15" customHeight="1" x14ac:dyDescent="0.4">
      <c r="B3" s="123"/>
      <c r="C3" s="123"/>
    </row>
    <row r="4" spans="2:44" ht="15" customHeight="1" x14ac:dyDescent="0.4">
      <c r="B4" s="123"/>
      <c r="C4" s="123"/>
    </row>
    <row r="5" spans="2:44" ht="15" customHeight="1" x14ac:dyDescent="0.4">
      <c r="B5" s="123"/>
      <c r="C5" s="123"/>
    </row>
    <row r="6" spans="2:44" ht="15" customHeight="1" x14ac:dyDescent="0.25"/>
    <row r="7" spans="2:44" ht="18.75" x14ac:dyDescent="0.3">
      <c r="B7" s="125" t="s">
        <v>64</v>
      </c>
      <c r="C7" s="125"/>
      <c r="T7" s="126" t="s">
        <v>79</v>
      </c>
    </row>
    <row r="8" spans="2:44" x14ac:dyDescent="0.25">
      <c r="B8" s="225" t="s">
        <v>67</v>
      </c>
      <c r="C8" s="226"/>
      <c r="D8" s="226"/>
      <c r="E8" s="226"/>
      <c r="F8" s="226"/>
      <c r="G8" s="226"/>
      <c r="H8" s="226"/>
      <c r="I8" s="226"/>
      <c r="J8" s="226"/>
      <c r="K8" s="227"/>
      <c r="M8" s="127" t="s">
        <v>65</v>
      </c>
      <c r="O8" s="225" t="s">
        <v>91</v>
      </c>
      <c r="P8" s="228"/>
      <c r="Q8" s="228"/>
      <c r="R8" s="229"/>
      <c r="T8" s="225" t="s">
        <v>68</v>
      </c>
      <c r="U8" s="226"/>
      <c r="V8" s="226"/>
      <c r="W8" s="226"/>
      <c r="X8" s="226"/>
      <c r="Y8" s="227"/>
      <c r="Z8" s="225" t="s">
        <v>69</v>
      </c>
      <c r="AA8" s="226"/>
      <c r="AB8" s="226"/>
      <c r="AC8" s="227"/>
      <c r="AD8" s="225" t="s">
        <v>85</v>
      </c>
      <c r="AE8" s="226"/>
      <c r="AF8" s="226"/>
      <c r="AG8" s="227"/>
      <c r="AH8" s="225" t="s">
        <v>86</v>
      </c>
      <c r="AI8" s="226"/>
      <c r="AJ8" s="226"/>
      <c r="AK8" s="226"/>
      <c r="AL8" s="226"/>
      <c r="AM8" s="226"/>
      <c r="AN8" s="226"/>
      <c r="AO8" s="226"/>
      <c r="AP8" s="226"/>
      <c r="AQ8" s="226"/>
      <c r="AR8" s="227"/>
    </row>
    <row r="9" spans="2:44" x14ac:dyDescent="0.25">
      <c r="B9" s="128" t="s">
        <v>87</v>
      </c>
      <c r="C9" s="208" t="s">
        <v>46</v>
      </c>
      <c r="D9" s="209" t="s">
        <v>33</v>
      </c>
      <c r="E9" s="210" t="s">
        <v>49</v>
      </c>
      <c r="F9" s="210" t="s">
        <v>50</v>
      </c>
      <c r="G9" s="209" t="s">
        <v>31</v>
      </c>
      <c r="H9" s="209" t="s">
        <v>51</v>
      </c>
      <c r="I9" s="209" t="s">
        <v>47</v>
      </c>
      <c r="J9" s="209" t="s">
        <v>63</v>
      </c>
      <c r="K9" s="211" t="s">
        <v>40</v>
      </c>
      <c r="M9" s="133" t="s">
        <v>65</v>
      </c>
      <c r="O9" s="134" t="s">
        <v>18</v>
      </c>
      <c r="P9" s="135" t="s">
        <v>89</v>
      </c>
      <c r="Q9" s="135" t="s">
        <v>88</v>
      </c>
      <c r="R9" s="136" t="s">
        <v>90</v>
      </c>
      <c r="S9" s="137"/>
      <c r="T9" s="138" t="s">
        <v>52</v>
      </c>
      <c r="U9" s="139" t="s">
        <v>53</v>
      </c>
      <c r="V9" s="139" t="s">
        <v>54</v>
      </c>
      <c r="W9" s="139" t="s">
        <v>55</v>
      </c>
      <c r="X9" s="139" t="s">
        <v>57</v>
      </c>
      <c r="Y9" s="140" t="s">
        <v>56</v>
      </c>
      <c r="Z9" s="138" t="s">
        <v>58</v>
      </c>
      <c r="AA9" s="139" t="s">
        <v>59</v>
      </c>
      <c r="AB9" s="139" t="s">
        <v>60</v>
      </c>
      <c r="AC9" s="140" t="s">
        <v>61</v>
      </c>
      <c r="AD9" s="141" t="str">
        <f t="array" ref="AD9:AG9">TRANSPOSE(USD_CREDIT_CURVE_TENORS)</f>
        <v>1Y</v>
      </c>
      <c r="AE9" s="142" t="str">
        <v>2Y</v>
      </c>
      <c r="AF9" s="142" t="str">
        <v>5Y</v>
      </c>
      <c r="AG9" s="143" t="str">
        <v>10Y</v>
      </c>
      <c r="AH9" s="144" t="str">
        <f t="array" ref="AH9:AR9">TRANSPOSE(USD_YIELD_CURVE_TENORS)</f>
        <v>1M</v>
      </c>
      <c r="AI9" s="145" t="str">
        <v>3M</v>
      </c>
      <c r="AJ9" s="145" t="str">
        <v>6M</v>
      </c>
      <c r="AK9" s="145" t="str">
        <v>1Y</v>
      </c>
      <c r="AL9" s="145" t="str">
        <v>2Y</v>
      </c>
      <c r="AM9" s="145" t="str">
        <v>3Y</v>
      </c>
      <c r="AN9" s="145" t="str">
        <v>4Y</v>
      </c>
      <c r="AO9" s="145" t="str">
        <v>5Y</v>
      </c>
      <c r="AP9" s="145" t="str">
        <v>7Y</v>
      </c>
      <c r="AQ9" s="145" t="str">
        <v>10Y</v>
      </c>
      <c r="AR9" s="146" t="str">
        <v>20Y</v>
      </c>
    </row>
    <row r="10" spans="2:44" x14ac:dyDescent="0.25">
      <c r="B10" s="206" t="str">
        <f>D10 &amp; " " &amp; E10/1000000 &amp; "M " &amp; IF(F10, "Buy", "Sell") &amp; " " &amp; G10 &amp; " " &amp; H10*100 &amp; "%/" &amp; I10*100 &amp; "% @ " &amp; J10*100 &amp; "bps " &amp; K10</f>
        <v>USD 100M Buy 10Y 1%/40% @ 0.4bps PUF</v>
      </c>
      <c r="C10" s="212">
        <v>42953</v>
      </c>
      <c r="D10" s="213" t="s">
        <v>0</v>
      </c>
      <c r="E10" s="214">
        <f>100000000</f>
        <v>100000000</v>
      </c>
      <c r="F10" s="215" t="b">
        <v>1</v>
      </c>
      <c r="G10" s="216" t="s">
        <v>28</v>
      </c>
      <c r="H10" s="217">
        <v>0.01</v>
      </c>
      <c r="I10" s="218">
        <v>0.4</v>
      </c>
      <c r="J10" s="216">
        <v>4.0000000000000001E-3</v>
      </c>
      <c r="K10" s="219" t="s">
        <v>42</v>
      </c>
      <c r="L10" s="156" t="s">
        <v>66</v>
      </c>
      <c r="M10" s="157" t="str">
        <f>_xll.CDS.BuildCDSFromConvention(C10,D10,E10,F10,G10,H10,I10,J10,K10,INDEX(Conventions!$J$15:$J$19,MATCH('Blotter &amp; Risk'!D10,Conventions!$B$15:$B$19,0)))</f>
        <v>»CdsTrade-17093111409574579240</v>
      </c>
      <c r="N10" s="158"/>
      <c r="O10" s="159" t="str">
        <f>INDEX(YIELD_CURVE_OBJECTS,MATCH('Blotter &amp; Risk'!$D10,CURVE_CURRENCIES,0))</f>
        <v>»ISDACompliantYieldCurve-17093111409574579239</v>
      </c>
      <c r="P10" s="160" t="str">
        <f>INDEX(YIELD_CURVE_CONVENTION_OBJECTS,MATCH('Blotter &amp; Risk'!$D10,YIELD_CURVE_CONVENTION_CURRENCIES,0))</f>
        <v>»IsdaYieldCurveConvention-17093111409574578944</v>
      </c>
      <c r="Q10" s="160" t="str">
        <f>INDEX(CREDIT_CURVE_OBJECTS,MATCH('Blotter &amp; Risk'!$D10,CURVE_CURRENCIES,0))</f>
        <v>»ISDACompliantCreditCurve-17093111409574579252</v>
      </c>
      <c r="R10" s="161" t="str">
        <f>INDEX(CDS_CONVENTION_OBJECTS,MATCH('Blotter &amp; Risk'!$D10,CDS_CONVENTION_CURRENCIES,0))</f>
        <v>»IsdaCdsConvention-17093111409574578947</v>
      </c>
      <c r="S10" s="162" t="s">
        <v>95</v>
      </c>
      <c r="T10" s="163">
        <f>_xll.CDS.CleanPrice('Blotter &amp; Risk'!M10,'Blotter &amp; Risk'!O10,'Blotter &amp; Risk'!Q10)</f>
        <v>2108060.4692859664</v>
      </c>
      <c r="U10" s="164">
        <f>_xll.CDS.DirtyPrice(M10,O10,Q10)</f>
        <v>1971949.3581748542</v>
      </c>
      <c r="V10" s="164">
        <f>_xll.CDS.Accrued(M10,O10,Q10)</f>
        <v>-136111.11111111217</v>
      </c>
      <c r="W10" s="165">
        <f>_xll.CDS.ParSpread(M10,O10,Q10)</f>
        <v>1.2486688242142238E-2</v>
      </c>
      <c r="X10" s="164">
        <f>_xll.CDS.ProtectionLegPrice(M10,O10,Q10)</f>
        <v>10585441.885904197</v>
      </c>
      <c r="Y10" s="166">
        <f>_xll.CDS.PremiumLegCleanPrice(M10,O10,Q10)</f>
        <v>-8477381.4166182298</v>
      </c>
      <c r="Z10" s="167">
        <f>_xll.CDS.RR01(M10,O10,Q10)</f>
        <v>-1764.2403143173663</v>
      </c>
      <c r="AA10" s="164">
        <f>_xll.CDS.CS01(M10,O10)</f>
        <v>85377.394306661532</v>
      </c>
      <c r="AB10" s="168">
        <f>_xll.CDS.IR01(M10,O10,Q10)</f>
        <v>-1212.1217823735099</v>
      </c>
      <c r="AC10" s="164">
        <f>_xll.CDS.ValueOnDefault(M10,O10,Q10)</f>
        <v>57891939.530714035</v>
      </c>
      <c r="AD10" s="236">
        <f t="array" aca="1" ref="AD10:AG10" ca="1">_xll.CDS.BucketedCS01($C10,INDIRECT($D10 &amp; "_CREDIT_CURVE_TENORS"),INDIRECT($D10 &amp; "_CREDIT_CURVE_QUOTE_TYPES"),INDIRECT($D10 &amp; "_CREDIT_CURVE_RATES"),INDIRECT($D10 &amp; "_CREDIT_CURVE_RECOVERY_RATES"),INDIRECT($D10 &amp; "_CREDIT_CURVE_COUPONS"),'Blotter &amp; Risk'!O10,R10,$M10)</f>
        <v>-366587.73453190125</v>
      </c>
      <c r="AE10" s="237">
        <f ca="1"/>
        <v>-1309022.712062937</v>
      </c>
      <c r="AF10" s="237">
        <f ca="1"/>
        <v>-7828584.188679073</v>
      </c>
      <c r="AG10" s="237">
        <f ca="1"/>
        <v>839168629.03747785</v>
      </c>
      <c r="AH10" s="237">
        <f t="array" ref="AH10:AR10">_xll.CDS.BucketedIR01($M10,$O10,$Q10)</f>
        <v>2.6969172298163535</v>
      </c>
      <c r="AI10" s="237">
        <v>0.30324304456375017</v>
      </c>
      <c r="AJ10" s="237">
        <v>3.8753333111984922</v>
      </c>
      <c r="AK10" s="237">
        <v>-1.5194325880818482</v>
      </c>
      <c r="AL10" s="237">
        <v>-45.963325540077093</v>
      </c>
      <c r="AM10" s="237">
        <v>-73.167751898917118</v>
      </c>
      <c r="AN10" s="237">
        <v>-93.847171753203014</v>
      </c>
      <c r="AO10" s="237">
        <v>-201.43332884609012</v>
      </c>
      <c r="AP10" s="237">
        <v>-481.08317489414799</v>
      </c>
      <c r="AQ10" s="237">
        <v>-324.7586431193161</v>
      </c>
      <c r="AR10" s="238">
        <v>2.6419172141634029</v>
      </c>
    </row>
    <row r="11" spans="2:44" x14ac:dyDescent="0.25">
      <c r="B11" s="206" t="str">
        <f t="shared" ref="B11:B26" si="0">D11 &amp; " " &amp; E11/1000000 &amp; "M " &amp; IF(F11, "Buy", "Sell") &amp; " " &amp; G11 &amp; " " &amp; H11*100 &amp; "%/" &amp; I11*100 &amp; "% @ " &amp; J11*100 &amp; "bps " &amp; K11</f>
        <v>USD 12M Buy 5Y 1%/40% @ 0.32bps PUF</v>
      </c>
      <c r="C11" s="148">
        <v>42953</v>
      </c>
      <c r="D11" s="149" t="s">
        <v>0</v>
      </c>
      <c r="E11" s="150">
        <v>12000000</v>
      </c>
      <c r="F11" s="151" t="b">
        <v>1</v>
      </c>
      <c r="G11" s="152" t="s">
        <v>26</v>
      </c>
      <c r="H11" s="153">
        <v>0.01</v>
      </c>
      <c r="I11" s="154">
        <v>0.4</v>
      </c>
      <c r="J11" s="152">
        <v>3.2000000000000002E-3</v>
      </c>
      <c r="K11" s="155" t="s">
        <v>42</v>
      </c>
      <c r="L11" s="156" t="s">
        <v>66</v>
      </c>
      <c r="M11" s="157" t="str">
        <f>_xll.CDS.BuildCDSFromConvention(C11,D11,E11,F11,G11,H11,I11,J11,K11,INDEX(Conventions!$J$15:$J$19,MATCH('Blotter &amp; Risk'!D11,Conventions!$B$15:$B$19,0)))</f>
        <v>»CdsTrade-17093111409574579198</v>
      </c>
      <c r="N11" s="158"/>
      <c r="O11" s="159" t="str">
        <f>INDEX(YIELD_CURVE_OBJECTS,MATCH('Blotter &amp; Risk'!$D11,CURVE_CURRENCIES,0))</f>
        <v>»ISDACompliantYieldCurve-17093111409574579239</v>
      </c>
      <c r="P11" s="160" t="str">
        <f>INDEX(YIELD_CURVE_CONVENTION_OBJECTS,MATCH('Blotter &amp; Risk'!$D11,YIELD_CURVE_CONVENTION_CURRENCIES,0))</f>
        <v>»IsdaYieldCurveConvention-17093111409574578944</v>
      </c>
      <c r="Q11" s="160" t="str">
        <f>INDEX(CREDIT_CURVE_OBJECTS,MATCH('Blotter &amp; Risk'!$D11,CURVE_CURRENCIES,0))</f>
        <v>»ISDACompliantCreditCurve-17093111409574579252</v>
      </c>
      <c r="R11" s="161" t="str">
        <f>INDEX(CDS_CONVENTION_OBJECTS,MATCH('Blotter &amp; Risk'!$D11,CDS_CONVENTION_CURRENCIES,0))</f>
        <v>»IsdaCdsConvention-17093111409574578947</v>
      </c>
      <c r="S11" s="162" t="s">
        <v>95</v>
      </c>
      <c r="T11" s="163">
        <f>_xll.CDS.CleanPrice('Blotter &amp; Risk'!M11,'Blotter &amp; Risk'!O11,'Blotter &amp; Risk'!Q11)</f>
        <v>87520.295757263666</v>
      </c>
      <c r="U11" s="164">
        <f>_xll.CDS.DirtyPrice(M11,O11,Q11)</f>
        <v>71186.962423930323</v>
      </c>
      <c r="V11" s="164">
        <f>_xll.CDS.Accrued(M11,O11,Q11)</f>
        <v>-16333.333333333343</v>
      </c>
      <c r="W11" s="165">
        <f>_xll.CDS.ParSpread(M11,O11,Q11)</f>
        <v>1.1534833593237101E-2</v>
      </c>
      <c r="X11" s="164">
        <f>_xll.CDS.ProtectionLegPrice(M11,O11,Q11)</f>
        <v>657746.90626997431</v>
      </c>
      <c r="Y11" s="166">
        <f>_xll.CDS.PremiumLegCleanPrice(M11,O11,Q11)</f>
        <v>-570226.61051271064</v>
      </c>
      <c r="Z11" s="167">
        <f>_xll.CDS.RR01(M11,O11,Q11)</f>
        <v>-109.62448437832904</v>
      </c>
      <c r="AA11" s="164">
        <f>_xll.CDS.CS01(M11,O11)</f>
        <v>5687.6877803436837</v>
      </c>
      <c r="AB11" s="168">
        <f>_xll.CDS.IR01(M11,O11,Q11)</f>
        <v>-26.826891248277196</v>
      </c>
      <c r="AC11" s="164">
        <f>_xll.CDS.ValueOnDefault(M11,O11,Q11)</f>
        <v>7112479.7042427361</v>
      </c>
      <c r="AD11" s="239">
        <f t="array" aca="1" ref="AD11:AG11" ca="1">_xll.CDS.BucketedCS01($C11,INDIRECT($D11 &amp; "_CREDIT_CURVE_TENORS"),INDIRECT($D11 &amp; "_CREDIT_CURVE_QUOTE_TYPES"),INDIRECT($D11 &amp; "_CREDIT_CURVE_RATES"),INDIRECT($D11 &amp; "_CREDIT_CURVE_RECOVERY_RATES"),INDIRECT($D11 &amp; "_CREDIT_CURVE_COUPONS"),'Blotter &amp; Risk'!O11,R11,$M11)</f>
        <v>-32227.723760352736</v>
      </c>
      <c r="AE11" s="240">
        <f ca="1"/>
        <v>-116969.98103977303</v>
      </c>
      <c r="AF11" s="240">
        <f ca="1"/>
        <v>68166328.862059087</v>
      </c>
      <c r="AG11" s="240">
        <f ca="1"/>
        <v>0</v>
      </c>
      <c r="AH11" s="240">
        <f t="array" ref="AH11:AR11">_xll.CDS.BucketedIR01($M11,$O11,$Q11)</f>
        <v>0.18764620823841227</v>
      </c>
      <c r="AI11" s="240">
        <v>3.6389165597450202E-2</v>
      </c>
      <c r="AJ11" s="240">
        <v>0.46503999734381907</v>
      </c>
      <c r="AK11" s="240">
        <v>-0.18233191081962197</v>
      </c>
      <c r="AL11" s="240">
        <v>-5.5155990648925179</v>
      </c>
      <c r="AM11" s="240">
        <v>-8.7801302280365867</v>
      </c>
      <c r="AN11" s="240">
        <v>-11.261660610384361</v>
      </c>
      <c r="AO11" s="240">
        <v>-2.5139955693032068</v>
      </c>
      <c r="AP11" s="240">
        <v>0.73647244661079192</v>
      </c>
      <c r="AQ11" s="240">
        <v>0</v>
      </c>
      <c r="AR11" s="241">
        <v>0</v>
      </c>
    </row>
    <row r="12" spans="2:44" x14ac:dyDescent="0.25">
      <c r="B12" s="206" t="str">
        <f t="shared" si="0"/>
        <v>USD -54M Buy 1Y 1%/40% @ 0.67bps PUF</v>
      </c>
      <c r="C12" s="148">
        <v>42953</v>
      </c>
      <c r="D12" s="149" t="s">
        <v>0</v>
      </c>
      <c r="E12" s="150">
        <v>-54000000</v>
      </c>
      <c r="F12" s="151" t="b">
        <v>1</v>
      </c>
      <c r="G12" s="152" t="s">
        <v>22</v>
      </c>
      <c r="H12" s="153">
        <v>0.01</v>
      </c>
      <c r="I12" s="154">
        <v>0.4</v>
      </c>
      <c r="J12" s="152">
        <v>6.7000000000000002E-3</v>
      </c>
      <c r="K12" s="155" t="s">
        <v>42</v>
      </c>
      <c r="L12" s="156" t="s">
        <v>66</v>
      </c>
      <c r="M12" s="157" t="str">
        <f>_xll.CDS.BuildCDSFromConvention(C12,D12,E12,F12,G12,H12,I12,J12,K12,INDEX(Conventions!$J$15:$J$19,MATCH('Blotter &amp; Risk'!D12,Conventions!$B$15:$B$19,0)))</f>
        <v>»CdsTrade-17093111409574579219</v>
      </c>
      <c r="N12" s="158"/>
      <c r="O12" s="159" t="str">
        <f>INDEX(YIELD_CURVE_OBJECTS,MATCH('Blotter &amp; Risk'!$D12,CURVE_CURRENCIES,0))</f>
        <v>»ISDACompliantYieldCurve-17093111409574579239</v>
      </c>
      <c r="P12" s="160" t="str">
        <f>INDEX(YIELD_CURVE_CONVENTION_OBJECTS,MATCH('Blotter &amp; Risk'!$D12,YIELD_CURVE_CONVENTION_CURRENCIES,0))</f>
        <v>»IsdaYieldCurveConvention-17093111409574578944</v>
      </c>
      <c r="Q12" s="160" t="str">
        <f>INDEX(CREDIT_CURVE_OBJECTS,MATCH('Blotter &amp; Risk'!$D12,CURVE_CURRENCIES,0))</f>
        <v>»ISDACompliantCreditCurve-17093111409574579252</v>
      </c>
      <c r="R12" s="161" t="str">
        <f>INDEX(CDS_CONVENTION_OBJECTS,MATCH('Blotter &amp; Risk'!$D12,CDS_CONVENTION_CURRENCIES,0))</f>
        <v>»IsdaCdsConvention-17093111409574578947</v>
      </c>
      <c r="S12" s="162" t="s">
        <v>95</v>
      </c>
      <c r="T12" s="163">
        <f>_xll.CDS.CleanPrice('Blotter &amp; Risk'!M12,'Blotter &amp; Risk'!O12,'Blotter &amp; Risk'!Q12)</f>
        <v>120580.52026311567</v>
      </c>
      <c r="U12" s="164">
        <f>_xll.CDS.DirtyPrice(M12,O12,Q12)</f>
        <v>194080.52026311558</v>
      </c>
      <c r="V12" s="164">
        <f>_xll.CDS.Accrued(M12,O12,Q12)</f>
        <v>73499.999999999913</v>
      </c>
      <c r="W12" s="165">
        <f>_xll.CDS.ParSpread(M12,O12,Q12)</f>
        <v>7.999999999999929E-3</v>
      </c>
      <c r="X12" s="164">
        <f>_xll.CDS.ProtectionLegPrice(M12,O12,Q12)</f>
        <v>-482322.08105244092</v>
      </c>
      <c r="Y12" s="166">
        <f>_xll.CDS.PremiumLegCleanPrice(M12,O12,Q12)</f>
        <v>602902.60131555656</v>
      </c>
      <c r="Z12" s="167">
        <f>_xll.CDS.RR01(M12,O12,Q12)</f>
        <v>80.387013508740168</v>
      </c>
      <c r="AA12" s="164">
        <f>_xll.CDS.CS01(M12,O12)</f>
        <v>-5949.9358186394975</v>
      </c>
      <c r="AB12" s="168">
        <f>_xll.CDS.IR01(M12,O12,Q12)</f>
        <v>-14.705650111385138</v>
      </c>
      <c r="AC12" s="164">
        <f>_xll.CDS.ValueOnDefault(M12,O12,Q12)</f>
        <v>-32520580.520263117</v>
      </c>
      <c r="AD12" s="239">
        <f t="array" aca="1" ref="AD12:AG12" ca="1">_xll.CDS.BucketedCS01($C12,INDIRECT($D12 &amp; "_CREDIT_CURVE_TENORS"),INDIRECT($D12 &amp; "_CREDIT_CURVE_QUOTE_TYPES"),INDIRECT($D12 &amp; "_CREDIT_CURVE_RATES"),INDIRECT($D12 &amp; "_CREDIT_CURVE_RECOVERY_RATES"),INDIRECT($D12 &amp; "_CREDIT_CURVE_COUPONS"),'Blotter &amp; Risk'!O12,R12,$M12)</f>
        <v>-60403311.44408381</v>
      </c>
      <c r="AE12" s="240">
        <f ca="1"/>
        <v>0</v>
      </c>
      <c r="AF12" s="240">
        <f ca="1"/>
        <v>0</v>
      </c>
      <c r="AG12" s="240">
        <f ca="1"/>
        <v>0</v>
      </c>
      <c r="AH12" s="240">
        <f t="array" ref="AH12:AR12">_xll.CDS.BucketedIR01($M12,$O12,$Q12)</f>
        <v>-0.42159528237245558</v>
      </c>
      <c r="AI12" s="240">
        <v>-0.1637512446264755</v>
      </c>
      <c r="AJ12" s="240">
        <v>-2.0926799880471858</v>
      </c>
      <c r="AK12" s="240">
        <v>-9.4692450799890864</v>
      </c>
      <c r="AL12" s="240">
        <v>-2.5586858367065979</v>
      </c>
      <c r="AM12" s="240">
        <v>0</v>
      </c>
      <c r="AN12" s="240">
        <v>0</v>
      </c>
      <c r="AO12" s="240">
        <v>0</v>
      </c>
      <c r="AP12" s="240">
        <v>0</v>
      </c>
      <c r="AQ12" s="240">
        <v>0</v>
      </c>
      <c r="AR12" s="241">
        <v>0</v>
      </c>
    </row>
    <row r="13" spans="2:44" x14ac:dyDescent="0.25">
      <c r="B13" s="206" t="str">
        <f t="shared" si="0"/>
        <v>USD 1M Sell 20Y 1%/40% @ -0.1bps PUF</v>
      </c>
      <c r="C13" s="148">
        <v>42953</v>
      </c>
      <c r="D13" s="149" t="s">
        <v>0</v>
      </c>
      <c r="E13" s="150">
        <v>1000000</v>
      </c>
      <c r="F13" s="151" t="b">
        <v>0</v>
      </c>
      <c r="G13" s="152" t="s">
        <v>29</v>
      </c>
      <c r="H13" s="153">
        <v>0.01</v>
      </c>
      <c r="I13" s="154">
        <v>0.4</v>
      </c>
      <c r="J13" s="152">
        <v>-1E-3</v>
      </c>
      <c r="K13" s="155" t="s">
        <v>42</v>
      </c>
      <c r="L13" s="156" t="s">
        <v>66</v>
      </c>
      <c r="M13" s="157" t="str">
        <f>_xll.CDS.BuildCDSFromConvention(C13,D13,E13,F13,G13,H13,I13,J13,K13,INDEX(Conventions!$J$15:$J$19,MATCH('Blotter &amp; Risk'!D13,Conventions!$B$15:$B$19,0)))</f>
        <v>»CdsTrade-17093111409574579225</v>
      </c>
      <c r="N13" s="158"/>
      <c r="O13" s="159" t="str">
        <f>INDEX(YIELD_CURVE_OBJECTS,MATCH('Blotter &amp; Risk'!$D13,CURVE_CURRENCIES,0))</f>
        <v>»ISDACompliantYieldCurve-17093111409574579239</v>
      </c>
      <c r="P13" s="160" t="str">
        <f>INDEX(YIELD_CURVE_CONVENTION_OBJECTS,MATCH('Blotter &amp; Risk'!$D13,YIELD_CURVE_CONVENTION_CURRENCIES,0))</f>
        <v>»IsdaYieldCurveConvention-17093111409574578944</v>
      </c>
      <c r="Q13" s="160" t="str">
        <f>INDEX(CREDIT_CURVE_OBJECTS,MATCH('Blotter &amp; Risk'!$D13,CURVE_CURRENCIES,0))</f>
        <v>»ISDACompliantCreditCurve-17093111409574579252</v>
      </c>
      <c r="R13" s="161" t="str">
        <f>INDEX(CDS_CONVENTION_OBJECTS,MATCH('Blotter &amp; Risk'!$D13,CDS_CONVENTION_CURRENCIES,0))</f>
        <v>»IsdaCdsConvention-17093111409574578947</v>
      </c>
      <c r="S13" s="162" t="s">
        <v>95</v>
      </c>
      <c r="T13" s="163">
        <f>_xll.CDS.CleanPrice('Blotter &amp; Risk'!M13,'Blotter &amp; Risk'!O13,'Blotter &amp; Risk'!Q13)</f>
        <v>-40346.308158565102</v>
      </c>
      <c r="U13" s="164">
        <f>_xll.CDS.DirtyPrice(M13,O13,Q13)</f>
        <v>-38985.197047453985</v>
      </c>
      <c r="V13" s="164">
        <f>_xll.CDS.Accrued(M13,O13,Q13)</f>
        <v>1361.1111111111168</v>
      </c>
      <c r="W13" s="165">
        <f>_xll.CDS.ParSpread(M13,O13,Q13)</f>
        <v>1.2949828683115415E-2</v>
      </c>
      <c r="X13" s="164">
        <f>_xll.CDS.ProtectionLegPrice(M13,O13,Q13)</f>
        <v>-177121.39746969746</v>
      </c>
      <c r="Y13" s="166">
        <f>_xll.CDS.PremiumLegCleanPrice(M13,O13,Q13)</f>
        <v>136775.08931113235</v>
      </c>
      <c r="Z13" s="167">
        <f>_xll.CDS.RR01(M13,O13,Q13)</f>
        <v>29.52023291161624</v>
      </c>
      <c r="AA13" s="164">
        <f>_xll.CDS.CS01(M13,O13)</f>
        <v>-1423.0342961233066</v>
      </c>
      <c r="AB13" s="168">
        <f>_xll.CDS.IR01(M13,O13,Q13)</f>
        <v>39.775027482563672</v>
      </c>
      <c r="AC13" s="164">
        <f>_xll.CDS.ValueOnDefault(M13,O13,Q13)</f>
        <v>-559653.69184143492</v>
      </c>
      <c r="AD13" s="239">
        <f t="array" aca="1" ref="AD13:AG13" ca="1">_xll.CDS.BucketedCS01($C13,INDIRECT($D13 &amp; "_CREDIT_CURVE_TENORS"),INDIRECT($D13 &amp; "_CREDIT_CURVE_QUOTE_TYPES"),INDIRECT($D13 &amp; "_CREDIT_CURVE_RATES"),INDIRECT($D13 &amp; "_CREDIT_CURVE_RECOVERY_RATES"),INDIRECT($D13 &amp; "_CREDIT_CURVE_COUPONS"),'Blotter &amp; Risk'!O13,R13,$M13)</f>
        <v>4908.0528225678809</v>
      </c>
      <c r="AE13" s="240">
        <f ca="1"/>
        <v>17291.536883103112</v>
      </c>
      <c r="AF13" s="240">
        <f ca="1"/>
        <v>7762218.1981580565</v>
      </c>
      <c r="AG13" s="240">
        <f ca="1"/>
        <v>-19574547.430585291</v>
      </c>
      <c r="AH13" s="240">
        <f t="array" ref="AH13:AR13">_xll.CDS.BucketedIR01($M13,$O13,$Q13)</f>
        <v>-4.2804003563823301E-2</v>
      </c>
      <c r="AI13" s="240">
        <v>-3.0324304733930774E-3</v>
      </c>
      <c r="AJ13" s="240">
        <v>-3.8753333098107134E-2</v>
      </c>
      <c r="AK13" s="240">
        <v>1.5194325908574058E-2</v>
      </c>
      <c r="AL13" s="240">
        <v>0.45963325540077093</v>
      </c>
      <c r="AM13" s="240">
        <v>0.73167751898917111</v>
      </c>
      <c r="AN13" s="240">
        <v>0.93847171753203007</v>
      </c>
      <c r="AO13" s="240">
        <v>2.0143332885025345</v>
      </c>
      <c r="AP13" s="240">
        <v>4.8108317489692354</v>
      </c>
      <c r="AQ13" s="240">
        <v>14.12707627682086</v>
      </c>
      <c r="AR13" s="241">
        <v>16.770082884420834</v>
      </c>
    </row>
    <row r="14" spans="2:44" x14ac:dyDescent="0.25">
      <c r="B14" s="206" t="str">
        <f t="shared" si="0"/>
        <v>USD 100M Sell 6Y 1%/40% @ 0.38bps PUF</v>
      </c>
      <c r="C14" s="148">
        <v>42953</v>
      </c>
      <c r="D14" s="149" t="s">
        <v>0</v>
      </c>
      <c r="E14" s="150">
        <f t="shared" ref="E14:E26" si="1">100000000</f>
        <v>100000000</v>
      </c>
      <c r="F14" s="151" t="b">
        <v>0</v>
      </c>
      <c r="G14" s="152" t="s">
        <v>48</v>
      </c>
      <c r="H14" s="153">
        <v>0.01</v>
      </c>
      <c r="I14" s="154">
        <v>0.4</v>
      </c>
      <c r="J14" s="152">
        <v>3.8E-3</v>
      </c>
      <c r="K14" s="155" t="s">
        <v>42</v>
      </c>
      <c r="L14" s="156" t="s">
        <v>66</v>
      </c>
      <c r="M14" s="157" t="str">
        <f>_xll.CDS.BuildCDSFromConvention(C14,D14,E14,F14,G14,H14,I14,J14,K14,INDEX(Conventions!$J$15:$J$19,MATCH('Blotter &amp; Risk'!D14,Conventions!$B$15:$B$19,0)))</f>
        <v>»CdsTrade-17093111409574579237</v>
      </c>
      <c r="N14" s="158"/>
      <c r="O14" s="159" t="str">
        <f>INDEX(YIELD_CURVE_OBJECTS,MATCH('Blotter &amp; Risk'!$D14,CURVE_CURRENCIES,0))</f>
        <v>»ISDACompliantYieldCurve-17093111409574579239</v>
      </c>
      <c r="P14" s="160" t="str">
        <f>INDEX(YIELD_CURVE_CONVENTION_OBJECTS,MATCH('Blotter &amp; Risk'!$D14,YIELD_CURVE_CONVENTION_CURRENCIES,0))</f>
        <v>»IsdaYieldCurveConvention-17093111409574578944</v>
      </c>
      <c r="Q14" s="160" t="str">
        <f>INDEX(CREDIT_CURVE_OBJECTS,MATCH('Blotter &amp; Risk'!$D14,CURVE_CURRENCIES,0))</f>
        <v>»ISDACompliantCreditCurve-17093111409574579252</v>
      </c>
      <c r="R14" s="161" t="str">
        <f>INDEX(CDS_CONVENTION_OBJECTS,MATCH('Blotter &amp; Risk'!$D14,CDS_CONVENTION_CURRENCIES,0))</f>
        <v>»IsdaCdsConvention-17093111409574578947</v>
      </c>
      <c r="S14" s="162" t="s">
        <v>95</v>
      </c>
      <c r="T14" s="163">
        <f>_xll.CDS.CleanPrice('Blotter &amp; Risk'!M14,'Blotter &amp; Risk'!O14,'Blotter &amp; Risk'!Q14)</f>
        <v>-1031267.5236800427</v>
      </c>
      <c r="U14" s="164">
        <f>_xll.CDS.DirtyPrice(M14,O14,Q14)</f>
        <v>-895156.41256893147</v>
      </c>
      <c r="V14" s="164">
        <f>_xll.CDS.Accrued(M14,O14,Q14)</f>
        <v>136111.11111111124</v>
      </c>
      <c r="W14" s="165">
        <f>_xll.CDS.ParSpread(M14,O14,Q14)</f>
        <v>1.185204864490666E-2</v>
      </c>
      <c r="X14" s="164">
        <f>_xll.CDS.ProtectionLegPrice(M14,O14,Q14)</f>
        <v>-6599520.4230633462</v>
      </c>
      <c r="Y14" s="166">
        <f>_xll.CDS.PremiumLegCleanPrice(M14,O14,Q14)</f>
        <v>5568252.8993833028</v>
      </c>
      <c r="Z14" s="167">
        <f>_xll.CDS.RR01(M14,O14,Q14)</f>
        <v>1099.9200705105577</v>
      </c>
      <c r="AA14" s="164">
        <f>_xll.CDS.CS01(M14,O14)</f>
        <v>-55591.661997328651</v>
      </c>
      <c r="AB14" s="168">
        <f>_xll.CDS.IR01(M14,O14,Q14)</f>
        <v>382.5080780027468</v>
      </c>
      <c r="AC14" s="164">
        <f>_xll.CDS.ValueOnDefault(M14,O14,Q14)</f>
        <v>-58968732.476319954</v>
      </c>
      <c r="AD14" s="239">
        <f t="array" aca="1" ref="AD14:AG14" ca="1">_xll.CDS.BucketedCS01($C14,INDIRECT($D14 &amp; "_CREDIT_CURVE_TENORS"),INDIRECT($D14 &amp; "_CREDIT_CURVE_QUOTE_TYPES"),INDIRECT($D14 &amp; "_CREDIT_CURVE_RATES"),INDIRECT($D14 &amp; "_CREDIT_CURVE_RECOVERY_RATES"),INDIRECT($D14 &amp; "_CREDIT_CURVE_COUPONS"),'Blotter &amp; Risk'!O14,R14,$M14)</f>
        <v>290571.46981964866</v>
      </c>
      <c r="AE14" s="240">
        <f ca="1"/>
        <v>1049944.0078469925</v>
      </c>
      <c r="AF14" s="240">
        <f ca="1"/>
        <v>-440399238.52942932</v>
      </c>
      <c r="AG14" s="240">
        <f ca="1"/>
        <v>-186075148.95040068</v>
      </c>
      <c r="AH14" s="240">
        <f t="array" ref="AH14:AR14">_xll.CDS.BucketedIR01($M14,$O14,$Q14)</f>
        <v>-1.8118815649226239</v>
      </c>
      <c r="AI14" s="240">
        <v>-0.30324304664541835</v>
      </c>
      <c r="AJ14" s="240">
        <v>-3.8753333111984922</v>
      </c>
      <c r="AK14" s="240">
        <v>1.5194325880818482</v>
      </c>
      <c r="AL14" s="240">
        <v>45.963325540077093</v>
      </c>
      <c r="AM14" s="240">
        <v>73.16775190099878</v>
      </c>
      <c r="AN14" s="240">
        <v>93.847171754590789</v>
      </c>
      <c r="AO14" s="240">
        <v>152.06428076869338</v>
      </c>
      <c r="AP14" s="240">
        <v>21.961023736333239</v>
      </c>
      <c r="AQ14" s="240">
        <v>0</v>
      </c>
      <c r="AR14" s="241">
        <v>0</v>
      </c>
    </row>
    <row r="15" spans="2:44" x14ac:dyDescent="0.25">
      <c r="B15" s="206" t="str">
        <f t="shared" si="0"/>
        <v>USD 100M Sell 5Y 1%/40% @ 0.5bps PUF</v>
      </c>
      <c r="C15" s="148">
        <v>42953</v>
      </c>
      <c r="D15" s="149" t="s">
        <v>0</v>
      </c>
      <c r="E15" s="150">
        <f t="shared" si="1"/>
        <v>100000000</v>
      </c>
      <c r="F15" s="151" t="b">
        <v>0</v>
      </c>
      <c r="G15" s="152" t="s">
        <v>26</v>
      </c>
      <c r="H15" s="153">
        <v>0.01</v>
      </c>
      <c r="I15" s="154">
        <v>0.4</v>
      </c>
      <c r="J15" s="152">
        <v>5.0000000000000001E-3</v>
      </c>
      <c r="K15" s="155" t="s">
        <v>42</v>
      </c>
      <c r="L15" s="156" t="s">
        <v>66</v>
      </c>
      <c r="M15" s="157" t="str">
        <f>_xll.CDS.BuildCDSFromConvention(C15,D15,E15,F15,G15,H15,I15,J15,K15,INDEX(Conventions!$J$15:$J$19,MATCH('Blotter &amp; Risk'!D15,Conventions!$B$15:$B$19,0)))</f>
        <v>»CdsTrade-17093111409574579250</v>
      </c>
      <c r="N15" s="158"/>
      <c r="O15" s="159" t="str">
        <f>INDEX(YIELD_CURVE_OBJECTS,MATCH('Blotter &amp; Risk'!$D15,CURVE_CURRENCIES,0))</f>
        <v>»ISDACompliantYieldCurve-17093111409574579239</v>
      </c>
      <c r="P15" s="160" t="str">
        <f>INDEX(YIELD_CURVE_CONVENTION_OBJECTS,MATCH('Blotter &amp; Risk'!$D15,YIELD_CURVE_CONVENTION_CURRENCIES,0))</f>
        <v>»IsdaYieldCurveConvention-17093111409574578944</v>
      </c>
      <c r="Q15" s="160" t="str">
        <f>INDEX(CREDIT_CURVE_OBJECTS,MATCH('Blotter &amp; Risk'!$D15,CURVE_CURRENCIES,0))</f>
        <v>»ISDACompliantCreditCurve-17093111409574579252</v>
      </c>
      <c r="R15" s="161" t="str">
        <f>INDEX(CDS_CONVENTION_OBJECTS,MATCH('Blotter &amp; Risk'!$D15,CDS_CONVENTION_CURRENCIES,0))</f>
        <v>»IsdaCdsConvention-17093111409574578947</v>
      </c>
      <c r="S15" s="162" t="s">
        <v>95</v>
      </c>
      <c r="T15" s="163">
        <f>_xll.CDS.CleanPrice('Blotter &amp; Risk'!M15,'Blotter &amp; Risk'!O15,'Blotter &amp; Risk'!Q15)</f>
        <v>-729335.79797719722</v>
      </c>
      <c r="U15" s="164">
        <f>_xll.CDS.DirtyPrice(M15,O15,Q15)</f>
        <v>-593224.68686608609</v>
      </c>
      <c r="V15" s="164">
        <f>_xll.CDS.Accrued(M15,O15,Q15)</f>
        <v>136111.11111111112</v>
      </c>
      <c r="W15" s="165">
        <f>_xll.CDS.ParSpread(M15,O15,Q15)</f>
        <v>1.1534833593237101E-2</v>
      </c>
      <c r="X15" s="164">
        <f>_xll.CDS.ProtectionLegPrice(M15,O15,Q15)</f>
        <v>-5481224.2189164525</v>
      </c>
      <c r="Y15" s="166">
        <f>_xll.CDS.PremiumLegCleanPrice(M15,O15,Q15)</f>
        <v>4751888.4209392555</v>
      </c>
      <c r="Z15" s="167">
        <f>_xll.CDS.RR01(M15,O15,Q15)</f>
        <v>913.5373698194087</v>
      </c>
      <c r="AA15" s="164">
        <f>_xll.CDS.CS01(M15,O15)</f>
        <v>-47246.616987857116</v>
      </c>
      <c r="AB15" s="168">
        <f>_xll.CDS.IR01(M15,O15,Q15)</f>
        <v>223.55742706897664</v>
      </c>
      <c r="AC15" s="164">
        <f>_xll.CDS.ValueOnDefault(M15,O15,Q15)</f>
        <v>-59270664.202022806</v>
      </c>
      <c r="AD15" s="239">
        <f t="array" aca="1" ref="AD15:AG15" ca="1">_xll.CDS.BucketedCS01($C15,INDIRECT($D15 &amp; "_CREDIT_CURVE_TENORS"),INDIRECT($D15 &amp; "_CREDIT_CURVE_QUOTE_TYPES"),INDIRECT($D15 &amp; "_CREDIT_CURVE_RATES"),INDIRECT($D15 &amp; "_CREDIT_CURVE_RECOVERY_RATES"),INDIRECT($D15 &amp; "_CREDIT_CURVE_COUPONS"),'Blotter &amp; Risk'!O15,R15,$M15)</f>
        <v>268564.36466960615</v>
      </c>
      <c r="AE15" s="240">
        <f ca="1"/>
        <v>974749.84199810866</v>
      </c>
      <c r="AF15" s="240">
        <f ca="1"/>
        <v>-568052740.5171591</v>
      </c>
      <c r="AG15" s="240">
        <f ca="1"/>
        <v>0</v>
      </c>
      <c r="AH15" s="240">
        <f t="array" ref="AH15:AR15">_xll.CDS.BucketedIR01($M15,$O15,$Q15)</f>
        <v>-1.5637184019867689</v>
      </c>
      <c r="AI15" s="240">
        <v>-0.30324304664541835</v>
      </c>
      <c r="AJ15" s="240">
        <v>-3.8753333111984922</v>
      </c>
      <c r="AK15" s="240">
        <v>1.5194325901635164</v>
      </c>
      <c r="AL15" s="240">
        <v>45.963325540770981</v>
      </c>
      <c r="AM15" s="240">
        <v>73.167751900304893</v>
      </c>
      <c r="AN15" s="240">
        <v>93.847171753203014</v>
      </c>
      <c r="AO15" s="240">
        <v>20.949963077526725</v>
      </c>
      <c r="AP15" s="240">
        <v>-6.137270388423266</v>
      </c>
      <c r="AQ15" s="240">
        <v>0</v>
      </c>
      <c r="AR15" s="241">
        <v>0</v>
      </c>
    </row>
    <row r="16" spans="2:44" x14ac:dyDescent="0.25">
      <c r="B16" s="206" t="str">
        <f t="shared" si="0"/>
        <v>USD 51M Buy 10Y 1%/40% @ 0.41bps PUF</v>
      </c>
      <c r="C16" s="148">
        <v>42953</v>
      </c>
      <c r="D16" s="149" t="s">
        <v>0</v>
      </c>
      <c r="E16" s="150">
        <v>51000000</v>
      </c>
      <c r="F16" s="151" t="b">
        <v>1</v>
      </c>
      <c r="G16" s="152" t="s">
        <v>28</v>
      </c>
      <c r="H16" s="153">
        <v>0.01</v>
      </c>
      <c r="I16" s="154">
        <v>0.4</v>
      </c>
      <c r="J16" s="152">
        <v>4.1000000000000003E-3</v>
      </c>
      <c r="K16" s="155" t="s">
        <v>42</v>
      </c>
      <c r="L16" s="156" t="s">
        <v>66</v>
      </c>
      <c r="M16" s="157" t="str">
        <f>_xll.CDS.BuildCDSFromConvention(C16,D16,E16,F16,G16,H16,I16,J16,K16,INDEX(Conventions!$J$15:$J$19,MATCH('Blotter &amp; Risk'!D16,Conventions!$B$15:$B$19,0)))</f>
        <v>»CdsTrade-17093111409574579272</v>
      </c>
      <c r="N16" s="158"/>
      <c r="O16" s="159" t="str">
        <f>INDEX(YIELD_CURVE_OBJECTS,MATCH('Blotter &amp; Risk'!$D16,CURVE_CURRENCIES,0))</f>
        <v>»ISDACompliantYieldCurve-17093111409574579239</v>
      </c>
      <c r="P16" s="160" t="str">
        <f>INDEX(YIELD_CURVE_CONVENTION_OBJECTS,MATCH('Blotter &amp; Risk'!$D16,YIELD_CURVE_CONVENTION_CURRENCIES,0))</f>
        <v>»IsdaYieldCurveConvention-17093111409574578944</v>
      </c>
      <c r="Q16" s="160" t="str">
        <f>INDEX(CREDIT_CURVE_OBJECTS,MATCH('Blotter &amp; Risk'!$D16,CURVE_CURRENCIES,0))</f>
        <v>»ISDACompliantCreditCurve-17093111409574579252</v>
      </c>
      <c r="R16" s="161" t="str">
        <f>INDEX(CDS_CONVENTION_OBJECTS,MATCH('Blotter &amp; Risk'!$D16,CDS_CONVENTION_CURRENCIES,0))</f>
        <v>»IsdaCdsConvention-17093111409574578947</v>
      </c>
      <c r="S16" s="162" t="s">
        <v>95</v>
      </c>
      <c r="T16" s="163">
        <f>_xll.CDS.CleanPrice('Blotter &amp; Risk'!M16,'Blotter &amp; Risk'!O16,'Blotter &amp; Risk'!Q16)</f>
        <v>1075110.8393358428</v>
      </c>
      <c r="U16" s="164">
        <f>_xll.CDS.DirtyPrice(M16,O16,Q16)</f>
        <v>1005694.1726691757</v>
      </c>
      <c r="V16" s="164">
        <f>_xll.CDS.Accrued(M16,O16,Q16)</f>
        <v>-69416.666666667094</v>
      </c>
      <c r="W16" s="165">
        <f>_xll.CDS.ParSpread(M16,O16,Q16)</f>
        <v>1.2486688242142238E-2</v>
      </c>
      <c r="X16" s="164">
        <f>_xll.CDS.ProtectionLegPrice(M16,O16,Q16)</f>
        <v>5398575.3618111406</v>
      </c>
      <c r="Y16" s="166">
        <f>_xll.CDS.PremiumLegCleanPrice(M16,O16,Q16)</f>
        <v>-4323464.5224752976</v>
      </c>
      <c r="Z16" s="167">
        <f>_xll.CDS.RR01(M16,O16,Q16)</f>
        <v>-899.76256030185698</v>
      </c>
      <c r="AA16" s="164">
        <f>_xll.CDS.CS01(M16,O16)</f>
        <v>43534.328887248586</v>
      </c>
      <c r="AB16" s="168">
        <f>_xll.CDS.IR01(M16,O16,Q16)</f>
        <v>-618.18210901048997</v>
      </c>
      <c r="AC16" s="164">
        <f>_xll.CDS.ValueOnDefault(M16,O16,Q16)</f>
        <v>29524889.160664156</v>
      </c>
      <c r="AD16" s="239">
        <f t="array" aca="1" ref="AD16:AG16" ca="1">_xll.CDS.BucketedCS01($C16,INDIRECT($D16 &amp; "_CREDIT_CURVE_TENORS"),INDIRECT($D16 &amp; "_CREDIT_CURVE_QUOTE_TYPES"),INDIRECT($D16 &amp; "_CREDIT_CURVE_RATES"),INDIRECT($D16 &amp; "_CREDIT_CURVE_RECOVERY_RATES"),INDIRECT($D16 &amp; "_CREDIT_CURVE_COUPONS"),'Blotter &amp; Risk'!O16,R16,$M16)</f>
        <v>-186959.74461126965</v>
      </c>
      <c r="AE16" s="240">
        <f ca="1"/>
        <v>-667601.58315209788</v>
      </c>
      <c r="AF16" s="240">
        <f ca="1"/>
        <v>-3992577.9362263274</v>
      </c>
      <c r="AG16" s="240">
        <f ca="1"/>
        <v>427976000.80911368</v>
      </c>
      <c r="AH16" s="240">
        <f t="array" ref="AH16:AR16">_xll.CDS.BucketedIR01($M16,$O16,$Q16)</f>
        <v>1.3754277872063403</v>
      </c>
      <c r="AI16" s="240">
        <v>0.15465395272751259</v>
      </c>
      <c r="AJ16" s="240">
        <v>1.976419988711231</v>
      </c>
      <c r="AK16" s="240">
        <v>-0.77491061992174259</v>
      </c>
      <c r="AL16" s="240">
        <v>-23.441296025439318</v>
      </c>
      <c r="AM16" s="240">
        <v>-37.315553468447725</v>
      </c>
      <c r="AN16" s="240">
        <v>-47.862057594133532</v>
      </c>
      <c r="AO16" s="240">
        <v>-102.73099771150595</v>
      </c>
      <c r="AP16" s="240">
        <v>-245.35241919601546</v>
      </c>
      <c r="AQ16" s="240">
        <v>-165.62690799085124</v>
      </c>
      <c r="AR16" s="241">
        <v>1.3473777792233355</v>
      </c>
    </row>
    <row r="17" spans="2:44" x14ac:dyDescent="0.25">
      <c r="B17" s="206" t="str">
        <f t="shared" si="0"/>
        <v>USD -55M Sell 1Y 1%/40% @ -0.1bps PUF</v>
      </c>
      <c r="C17" s="148">
        <v>42953</v>
      </c>
      <c r="D17" s="149" t="s">
        <v>0</v>
      </c>
      <c r="E17" s="150">
        <v>-55000000</v>
      </c>
      <c r="F17" s="151" t="b">
        <v>0</v>
      </c>
      <c r="G17" s="152" t="s">
        <v>22</v>
      </c>
      <c r="H17" s="153">
        <v>0.01</v>
      </c>
      <c r="I17" s="154">
        <v>0.4</v>
      </c>
      <c r="J17" s="152">
        <v>-1E-3</v>
      </c>
      <c r="K17" s="155" t="s">
        <v>42</v>
      </c>
      <c r="L17" s="156" t="s">
        <v>66</v>
      </c>
      <c r="M17" s="157" t="str">
        <f>_xll.CDS.BuildCDSFromConvention(C17,D17,E17,F17,G17,H17,I17,J17,K17,INDEX(Conventions!$J$15:$J$19,MATCH('Blotter &amp; Risk'!D17,Conventions!$B$15:$B$19,0)))</f>
        <v>»CdsTrade-17093111409574579251</v>
      </c>
      <c r="N17" s="158"/>
      <c r="O17" s="159" t="str">
        <f>INDEX(YIELD_CURVE_OBJECTS,MATCH('Blotter &amp; Risk'!$D17,CURVE_CURRENCIES,0))</f>
        <v>»ISDACompliantYieldCurve-17093111409574579239</v>
      </c>
      <c r="P17" s="160" t="str">
        <f>INDEX(YIELD_CURVE_CONVENTION_OBJECTS,MATCH('Blotter &amp; Risk'!$D17,YIELD_CURVE_CONVENTION_CURRENCIES,0))</f>
        <v>»IsdaYieldCurveConvention-17093111409574578944</v>
      </c>
      <c r="Q17" s="160" t="str">
        <f>INDEX(CREDIT_CURVE_OBJECTS,MATCH('Blotter &amp; Risk'!$D17,CURVE_CURRENCIES,0))</f>
        <v>»ISDACompliantCreditCurve-17093111409574579252</v>
      </c>
      <c r="R17" s="161" t="str">
        <f>INDEX(CDS_CONVENTION_OBJECTS,MATCH('Blotter &amp; Risk'!$D17,CDS_CONVENTION_CURRENCIES,0))</f>
        <v>»IsdaCdsConvention-17093111409574578947</v>
      </c>
      <c r="S17" s="162" t="s">
        <v>95</v>
      </c>
      <c r="T17" s="163">
        <f>_xll.CDS.CleanPrice('Blotter &amp; Risk'!M17,'Blotter &amp; Risk'!O17,'Blotter &amp; Risk'!Q17)</f>
        <v>-122813.49286058077</v>
      </c>
      <c r="U17" s="164">
        <f>_xll.CDS.DirtyPrice(M17,O17,Q17)</f>
        <v>-197674.6039716918</v>
      </c>
      <c r="V17" s="164">
        <f>_xll.CDS.Accrued(M17,O17,Q17)</f>
        <v>-74861.111111111037</v>
      </c>
      <c r="W17" s="165">
        <f>_xll.CDS.ParSpread(M17,O17,Q17)</f>
        <v>7.999999999999929E-3</v>
      </c>
      <c r="X17" s="164">
        <f>_xll.CDS.ProtectionLegPrice(M17,O17,Q17)</f>
        <v>491253.97144230094</v>
      </c>
      <c r="Y17" s="166">
        <f>_xll.CDS.PremiumLegCleanPrice(M17,O17,Q17)</f>
        <v>-614067.46430288162</v>
      </c>
      <c r="Z17" s="167">
        <f>_xll.CDS.RR01(M17,O17,Q17)</f>
        <v>-81.875661907050173</v>
      </c>
      <c r="AA17" s="164">
        <f>_xll.CDS.CS01(M17,O17)</f>
        <v>6139.4812398311888</v>
      </c>
      <c r="AB17" s="168">
        <f>_xll.CDS.IR01(M17,O17,Q17)</f>
        <v>14.977976965299678</v>
      </c>
      <c r="AC17" s="164">
        <f>_xll.CDS.ValueOnDefault(M17,O17,Q17)</f>
        <v>33122813.492860582</v>
      </c>
      <c r="AD17" s="239">
        <f t="array" aca="1" ref="AD17:AG17" ca="1">_xll.CDS.BucketedCS01($C17,INDIRECT($D17 &amp; "_CREDIT_CURVE_TENORS"),INDIRECT($D17 &amp; "_CREDIT_CURVE_QUOTE_TYPES"),INDIRECT($D17 &amp; "_CREDIT_CURVE_RATES"),INDIRECT($D17 &amp; "_CREDIT_CURVE_RECOVERY_RATES"),INDIRECT($D17 &amp; "_CREDIT_CURVE_COUPONS"),'Blotter &amp; Risk'!O17,R17,$M17)</f>
        <v>61521891.285640918</v>
      </c>
      <c r="AE17" s="240">
        <f ca="1"/>
        <v>0</v>
      </c>
      <c r="AF17" s="240">
        <f ca="1"/>
        <v>0</v>
      </c>
      <c r="AG17" s="240">
        <f ca="1"/>
        <v>0</v>
      </c>
      <c r="AH17" s="240">
        <f t="array" ref="AH17:AR17">_xll.CDS.BucketedIR01($M17,$O17,$Q17)</f>
        <v>0.42940260241638994</v>
      </c>
      <c r="AI17" s="240">
        <v>0.16678367508252134</v>
      </c>
      <c r="AJ17" s="240">
        <v>2.1314333211591707</v>
      </c>
      <c r="AK17" s="240">
        <v>9.6446014703592535</v>
      </c>
      <c r="AL17" s="240">
        <v>2.6060689077567201</v>
      </c>
      <c r="AM17" s="240">
        <v>0</v>
      </c>
      <c r="AN17" s="240">
        <v>0</v>
      </c>
      <c r="AO17" s="240">
        <v>0</v>
      </c>
      <c r="AP17" s="240">
        <v>0</v>
      </c>
      <c r="AQ17" s="240">
        <v>0</v>
      </c>
      <c r="AR17" s="241">
        <v>0</v>
      </c>
    </row>
    <row r="18" spans="2:44" x14ac:dyDescent="0.25">
      <c r="B18" s="206" t="str">
        <f t="shared" si="0"/>
        <v>USD 150M Buy 6M 1%/40% @ 0.11bps PUF</v>
      </c>
      <c r="C18" s="148">
        <v>42953</v>
      </c>
      <c r="D18" s="149" t="s">
        <v>0</v>
      </c>
      <c r="E18" s="150">
        <v>150000000</v>
      </c>
      <c r="F18" s="151" t="b">
        <v>1</v>
      </c>
      <c r="G18" s="152" t="s">
        <v>14</v>
      </c>
      <c r="H18" s="153">
        <v>0.01</v>
      </c>
      <c r="I18" s="154">
        <v>0.4</v>
      </c>
      <c r="J18" s="152">
        <v>1.1000000000000001E-3</v>
      </c>
      <c r="K18" s="155" t="s">
        <v>42</v>
      </c>
      <c r="L18" s="156" t="s">
        <v>66</v>
      </c>
      <c r="M18" s="157" t="str">
        <f>_xll.CDS.BuildCDSFromConvention(C18,D18,E18,F18,G18,H18,I18,J18,K18,INDEX(Conventions!$J$15:$J$19,MATCH('Blotter &amp; Risk'!D18,Conventions!$B$15:$B$19,0)))</f>
        <v>»CdsTrade-17093111409574579226</v>
      </c>
      <c r="N18" s="158"/>
      <c r="O18" s="159" t="str">
        <f>INDEX(YIELD_CURVE_OBJECTS,MATCH('Blotter &amp; Risk'!$D18,CURVE_CURRENCIES,0))</f>
        <v>»ISDACompliantYieldCurve-17093111409574579239</v>
      </c>
      <c r="P18" s="160" t="str">
        <f>INDEX(YIELD_CURVE_CONVENTION_OBJECTS,MATCH('Blotter &amp; Risk'!$D18,YIELD_CURVE_CONVENTION_CURRENCIES,0))</f>
        <v>»IsdaYieldCurveConvention-17093111409574578944</v>
      </c>
      <c r="Q18" s="160" t="str">
        <f>INDEX(CREDIT_CURVE_OBJECTS,MATCH('Blotter &amp; Risk'!$D18,CURVE_CURRENCIES,0))</f>
        <v>»ISDACompliantCreditCurve-17093111409574579252</v>
      </c>
      <c r="R18" s="161" t="str">
        <f>INDEX(CDS_CONVENTION_OBJECTS,MATCH('Blotter &amp; Risk'!$D18,CDS_CONVENTION_CURRENCIES,0))</f>
        <v>»IsdaCdsConvention-17093111409574578947</v>
      </c>
      <c r="S18" s="162" t="s">
        <v>95</v>
      </c>
      <c r="T18" s="163">
        <f>_xll.CDS.CleanPrice('Blotter &amp; Risk'!M18,'Blotter &amp; Risk'!O18,'Blotter &amp; Risk'!Q18)</f>
        <v>-185531.26605368315</v>
      </c>
      <c r="U18" s="164">
        <f>_xll.CDS.DirtyPrice(M18,O18,Q18)</f>
        <v>-389697.93272034975</v>
      </c>
      <c r="V18" s="164">
        <f>_xll.CDS.Accrued(M18,O18,Q18)</f>
        <v>-204166.6666666666</v>
      </c>
      <c r="W18" s="165">
        <f>_xll.CDS.ParSpread(M18,O18,Q18)</f>
        <v>8.0003457614175513E-3</v>
      </c>
      <c r="X18" s="164">
        <f>_xll.CDS.ProtectionLegPrice(M18,O18,Q18)</f>
        <v>742285.46582895517</v>
      </c>
      <c r="Y18" s="166">
        <f>_xll.CDS.PremiumLegCleanPrice(M18,O18,Q18)</f>
        <v>-927816.7318826383</v>
      </c>
      <c r="Z18" s="167">
        <f>_xll.CDS.RR01(M18,O18,Q18)</f>
        <v>-123.71424430482584</v>
      </c>
      <c r="AA18" s="164">
        <f>_xll.CDS.CS01(M18,O18)</f>
        <v>9251.5829307331751</v>
      </c>
      <c r="AB18" s="168">
        <f>_xll.CDS.IR01(M18,O18,Q18)</f>
        <v>18.387430592708974</v>
      </c>
      <c r="AC18" s="164">
        <f>_xll.CDS.ValueOnDefault(M18,O18,Q18)</f>
        <v>90185531.266053677</v>
      </c>
      <c r="AD18" s="239">
        <f t="array" aca="1" ref="AD18:AG18" ca="1">_xll.CDS.BucketedCS01($C18,INDIRECT($D18 &amp; "_CREDIT_CURVE_TENORS"),INDIRECT($D18 &amp; "_CREDIT_CURVE_QUOTE_TYPES"),INDIRECT($D18 &amp; "_CREDIT_CURVE_RATES"),INDIRECT($D18 &amp; "_CREDIT_CURVE_RECOVERY_RATES"),INDIRECT($D18 &amp; "_CREDIT_CURVE_COUPONS"),'Blotter &amp; Risk'!O18,R18,$M18)</f>
        <v>92881415.108581349</v>
      </c>
      <c r="AE18" s="240">
        <f ca="1"/>
        <v>0</v>
      </c>
      <c r="AF18" s="240">
        <f ca="1"/>
        <v>0</v>
      </c>
      <c r="AG18" s="240">
        <f ca="1"/>
        <v>0</v>
      </c>
      <c r="AH18" s="240">
        <f t="array" ref="AH18:AR18">_xll.CDS.BucketedIR01($M18,$O18,$Q18)</f>
        <v>1.2939045968777401</v>
      </c>
      <c r="AI18" s="240">
        <v>0.45486456827677213</v>
      </c>
      <c r="AJ18" s="240">
        <v>9.9423576700990299</v>
      </c>
      <c r="AK18" s="240">
        <v>6.6966121307042439</v>
      </c>
      <c r="AL18" s="240">
        <v>0</v>
      </c>
      <c r="AM18" s="240">
        <v>0</v>
      </c>
      <c r="AN18" s="240">
        <v>0</v>
      </c>
      <c r="AO18" s="240">
        <v>0</v>
      </c>
      <c r="AP18" s="240">
        <v>0</v>
      </c>
      <c r="AQ18" s="240">
        <v>0</v>
      </c>
      <c r="AR18" s="241">
        <v>0</v>
      </c>
    </row>
    <row r="19" spans="2:44" x14ac:dyDescent="0.25">
      <c r="B19" s="206" t="str">
        <f t="shared" si="0"/>
        <v>USD 100M Buy 10Y 1%/40% @ 0.18bps PUF</v>
      </c>
      <c r="C19" s="148">
        <v>42953</v>
      </c>
      <c r="D19" s="149" t="s">
        <v>0</v>
      </c>
      <c r="E19" s="150">
        <f t="shared" si="1"/>
        <v>100000000</v>
      </c>
      <c r="F19" s="151" t="b">
        <v>1</v>
      </c>
      <c r="G19" s="152" t="s">
        <v>28</v>
      </c>
      <c r="H19" s="153">
        <v>0.01</v>
      </c>
      <c r="I19" s="154">
        <v>0.4</v>
      </c>
      <c r="J19" s="152">
        <v>1.8E-3</v>
      </c>
      <c r="K19" s="155" t="s">
        <v>42</v>
      </c>
      <c r="L19" s="156" t="s">
        <v>66</v>
      </c>
      <c r="M19" s="157" t="str">
        <f>_xll.CDS.BuildCDSFromConvention(C19,D19,E19,F19,G19,H19,I19,J19,K19,INDEX(Conventions!$J$15:$J$19,MATCH('Blotter &amp; Risk'!D19,Conventions!$B$15:$B$19,0)))</f>
        <v>»CdsTrade-17093111409574579247</v>
      </c>
      <c r="N19" s="158"/>
      <c r="O19" s="159" t="str">
        <f>INDEX(YIELD_CURVE_OBJECTS,MATCH('Blotter &amp; Risk'!$D19,CURVE_CURRENCIES,0))</f>
        <v>»ISDACompliantYieldCurve-17093111409574579239</v>
      </c>
      <c r="P19" s="160" t="str">
        <f>INDEX(YIELD_CURVE_CONVENTION_OBJECTS,MATCH('Blotter &amp; Risk'!$D19,YIELD_CURVE_CONVENTION_CURRENCIES,0))</f>
        <v>»IsdaYieldCurveConvention-17093111409574578944</v>
      </c>
      <c r="Q19" s="160" t="str">
        <f>INDEX(CREDIT_CURVE_OBJECTS,MATCH('Blotter &amp; Risk'!$D19,CURVE_CURRENCIES,0))</f>
        <v>»ISDACompliantCreditCurve-17093111409574579252</v>
      </c>
      <c r="R19" s="161" t="str">
        <f>INDEX(CDS_CONVENTION_OBJECTS,MATCH('Blotter &amp; Risk'!$D19,CDS_CONVENTION_CURRENCIES,0))</f>
        <v>»IsdaCdsConvention-17093111409574578947</v>
      </c>
      <c r="S19" s="162" t="s">
        <v>95</v>
      </c>
      <c r="T19" s="163">
        <f>_xll.CDS.CleanPrice('Blotter &amp; Risk'!M19,'Blotter &amp; Risk'!O19,'Blotter &amp; Risk'!Q19)</f>
        <v>2108060.4692859664</v>
      </c>
      <c r="U19" s="164">
        <f>_xll.CDS.DirtyPrice(M19,O19,Q19)</f>
        <v>1971949.3581748542</v>
      </c>
      <c r="V19" s="164">
        <f>_xll.CDS.Accrued(M19,O19,Q19)</f>
        <v>-136111.11111111217</v>
      </c>
      <c r="W19" s="165">
        <f>_xll.CDS.ParSpread(M19,O19,Q19)</f>
        <v>1.2486688242142238E-2</v>
      </c>
      <c r="X19" s="164">
        <f>_xll.CDS.ProtectionLegPrice(M19,O19,Q19)</f>
        <v>10585441.885904197</v>
      </c>
      <c r="Y19" s="166">
        <f>_xll.CDS.PremiumLegCleanPrice(M19,O19,Q19)</f>
        <v>-8477381.4166182298</v>
      </c>
      <c r="Z19" s="167">
        <f>_xll.CDS.RR01(M19,O19,Q19)</f>
        <v>-1764.2403143173663</v>
      </c>
      <c r="AA19" s="164">
        <f>_xll.CDS.CS01(M19,O19)</f>
        <v>85728.650574226602</v>
      </c>
      <c r="AB19" s="168">
        <f>_xll.CDS.IR01(M19,O19,Q19)</f>
        <v>-1212.1217823735099</v>
      </c>
      <c r="AC19" s="164">
        <f>_xll.CDS.ValueOnDefault(M19,O19,Q19)</f>
        <v>57891939.530714035</v>
      </c>
      <c r="AD19" s="239">
        <f t="array" aca="1" ref="AD19:AG19" ca="1">_xll.CDS.BucketedCS01($C19,INDIRECT($D19 &amp; "_CREDIT_CURVE_TENORS"),INDIRECT($D19 &amp; "_CREDIT_CURVE_QUOTE_TYPES"),INDIRECT($D19 &amp; "_CREDIT_CURVE_RATES"),INDIRECT($D19 &amp; "_CREDIT_CURVE_RECOVERY_RATES"),INDIRECT($D19 &amp; "_CREDIT_CURVE_COUPONS"),'Blotter &amp; Risk'!O19,R19,$M19)</f>
        <v>-366587.73453190125</v>
      </c>
      <c r="AE19" s="240">
        <f ca="1"/>
        <v>-1309022.712062937</v>
      </c>
      <c r="AF19" s="240">
        <f ca="1"/>
        <v>-7828584.188679073</v>
      </c>
      <c r="AG19" s="240">
        <f ca="1"/>
        <v>839168629.03747785</v>
      </c>
      <c r="AH19" s="240">
        <f t="array" ref="AH19:AR19">_xll.CDS.BucketedIR01($M19,$O19,$Q19)</f>
        <v>2.6969172298163535</v>
      </c>
      <c r="AI19" s="240">
        <v>0.30324304456375017</v>
      </c>
      <c r="AJ19" s="240">
        <v>3.8753333111984922</v>
      </c>
      <c r="AK19" s="240">
        <v>-1.5194325880818482</v>
      </c>
      <c r="AL19" s="240">
        <v>-45.963325540077093</v>
      </c>
      <c r="AM19" s="240">
        <v>-73.167751898917118</v>
      </c>
      <c r="AN19" s="240">
        <v>-93.847171753203014</v>
      </c>
      <c r="AO19" s="240">
        <v>-201.43332884609012</v>
      </c>
      <c r="AP19" s="240">
        <v>-481.08317489414799</v>
      </c>
      <c r="AQ19" s="240">
        <v>-324.7586431193161</v>
      </c>
      <c r="AR19" s="241">
        <v>2.6419172141634029</v>
      </c>
    </row>
    <row r="20" spans="2:44" x14ac:dyDescent="0.25">
      <c r="B20" s="206" t="str">
        <f t="shared" si="0"/>
        <v>USD -11M Sell 5Y 1%/40% @ 0.25bps PUF</v>
      </c>
      <c r="C20" s="148">
        <v>42953</v>
      </c>
      <c r="D20" s="149" t="s">
        <v>0</v>
      </c>
      <c r="E20" s="150">
        <v>-11000000</v>
      </c>
      <c r="F20" s="151" t="b">
        <v>0</v>
      </c>
      <c r="G20" s="152" t="s">
        <v>26</v>
      </c>
      <c r="H20" s="153">
        <v>0.01</v>
      </c>
      <c r="I20" s="154">
        <v>0.4</v>
      </c>
      <c r="J20" s="152">
        <v>2.5000000000000001E-3</v>
      </c>
      <c r="K20" s="155" t="s">
        <v>42</v>
      </c>
      <c r="L20" s="156" t="s">
        <v>66</v>
      </c>
      <c r="M20" s="157" t="str">
        <f>_xll.CDS.BuildCDSFromConvention(C20,D20,E20,F20,G20,H20,I20,J20,K20,INDEX(Conventions!$J$15:$J$19,MATCH('Blotter &amp; Risk'!D20,Conventions!$B$15:$B$19,0)))</f>
        <v>»CdsTrade-17093111409574579238</v>
      </c>
      <c r="N20" s="158"/>
      <c r="O20" s="159" t="str">
        <f>INDEX(YIELD_CURVE_OBJECTS,MATCH('Blotter &amp; Risk'!$D20,CURVE_CURRENCIES,0))</f>
        <v>»ISDACompliantYieldCurve-17093111409574579239</v>
      </c>
      <c r="P20" s="160" t="str">
        <f>INDEX(YIELD_CURVE_CONVENTION_OBJECTS,MATCH('Blotter &amp; Risk'!$D20,YIELD_CURVE_CONVENTION_CURRENCIES,0))</f>
        <v>»IsdaYieldCurveConvention-17093111409574578944</v>
      </c>
      <c r="Q20" s="160" t="str">
        <f>INDEX(CREDIT_CURVE_OBJECTS,MATCH('Blotter &amp; Risk'!$D20,CURVE_CURRENCIES,0))</f>
        <v>»ISDACompliantCreditCurve-17093111409574579252</v>
      </c>
      <c r="R20" s="161" t="str">
        <f>INDEX(CDS_CONVENTION_OBJECTS,MATCH('Blotter &amp; Risk'!$D20,CDS_CONVENTION_CURRENCIES,0))</f>
        <v>»IsdaCdsConvention-17093111409574578947</v>
      </c>
      <c r="S20" s="162" t="s">
        <v>95</v>
      </c>
      <c r="T20" s="163">
        <f>_xll.CDS.CleanPrice('Blotter &amp; Risk'!M20,'Blotter &amp; Risk'!O20,'Blotter &amp; Risk'!Q20)</f>
        <v>80226.937777491694</v>
      </c>
      <c r="U20" s="164">
        <f>_xll.CDS.DirtyPrice(M20,O20,Q20)</f>
        <v>65254.715555269468</v>
      </c>
      <c r="V20" s="164">
        <f>_xll.CDS.Accrued(M20,O20,Q20)</f>
        <v>-14972.222222222226</v>
      </c>
      <c r="W20" s="165">
        <f>_xll.CDS.ParSpread(M20,O20,Q20)</f>
        <v>1.1534833593237101E-2</v>
      </c>
      <c r="X20" s="164">
        <f>_xll.CDS.ProtectionLegPrice(M20,O20,Q20)</f>
        <v>602934.66408080969</v>
      </c>
      <c r="Y20" s="166">
        <f>_xll.CDS.PremiumLegCleanPrice(M20,O20,Q20)</f>
        <v>-522707.72630331811</v>
      </c>
      <c r="Z20" s="167">
        <f>_xll.CDS.RR01(M20,O20,Q20)</f>
        <v>-100.48911068013496</v>
      </c>
      <c r="AA20" s="164">
        <f>_xll.CDS.CS01(M20,O20)</f>
        <v>5220.164081136757</v>
      </c>
      <c r="AB20" s="168">
        <f>_xll.CDS.IR01(M20,O20,Q20)</f>
        <v>-24.591316977587429</v>
      </c>
      <c r="AC20" s="164">
        <f>_xll.CDS.ValueOnDefault(M20,O20,Q20)</f>
        <v>6519773.0622225087</v>
      </c>
      <c r="AD20" s="239">
        <f t="array" aca="1" ref="AD20:AG20" ca="1">_xll.CDS.BucketedCS01($C20,INDIRECT($D20 &amp; "_CREDIT_CURVE_TENORS"),INDIRECT($D20 &amp; "_CREDIT_CURVE_QUOTE_TYPES"),INDIRECT($D20 &amp; "_CREDIT_CURVE_RATES"),INDIRECT($D20 &amp; "_CREDIT_CURVE_RECOVERY_RATES"),INDIRECT($D20 &amp; "_CREDIT_CURVE_COUPONS"),'Blotter &amp; Risk'!O20,R20,$M20)</f>
        <v>-29542.080113656677</v>
      </c>
      <c r="AE20" s="240">
        <f ca="1"/>
        <v>-107222.48261979195</v>
      </c>
      <c r="AF20" s="240">
        <f ca="1"/>
        <v>62485801.456887498</v>
      </c>
      <c r="AG20" s="240">
        <f ca="1"/>
        <v>0</v>
      </c>
      <c r="AH20" s="240">
        <f t="array" ref="AH20:AR20">_xll.CDS.BucketedIR01($M20,$O20,$Q20)</f>
        <v>0.17200902421854458</v>
      </c>
      <c r="AI20" s="240">
        <v>3.3356735130996018E-2</v>
      </c>
      <c r="AJ20" s="240">
        <v>0.42628666423183414</v>
      </c>
      <c r="AK20" s="240">
        <v>-0.1671375849179868</v>
      </c>
      <c r="AL20" s="240">
        <v>-5.0559658094848086</v>
      </c>
      <c r="AM20" s="240">
        <v>-8.0484527090335369</v>
      </c>
      <c r="AN20" s="240">
        <v>-10.323188892852331</v>
      </c>
      <c r="AO20" s="240">
        <v>-2.3044959385279395</v>
      </c>
      <c r="AP20" s="240">
        <v>0.67509974272655926</v>
      </c>
      <c r="AQ20" s="240">
        <v>0</v>
      </c>
      <c r="AR20" s="241">
        <v>0</v>
      </c>
    </row>
    <row r="21" spans="2:44" x14ac:dyDescent="0.25">
      <c r="B21" s="206" t="str">
        <f t="shared" si="0"/>
        <v>USD 95M Buy 10Y 1%/40% @ 0.59bps PUF</v>
      </c>
      <c r="C21" s="148">
        <v>42953</v>
      </c>
      <c r="D21" s="149" t="s">
        <v>0</v>
      </c>
      <c r="E21" s="150">
        <v>95000000</v>
      </c>
      <c r="F21" s="151" t="b">
        <v>1</v>
      </c>
      <c r="G21" s="152" t="s">
        <v>28</v>
      </c>
      <c r="H21" s="153">
        <v>0.01</v>
      </c>
      <c r="I21" s="154">
        <v>0.4</v>
      </c>
      <c r="J21" s="152">
        <v>5.8999999999999999E-3</v>
      </c>
      <c r="K21" s="155" t="s">
        <v>42</v>
      </c>
      <c r="L21" s="156" t="s">
        <v>66</v>
      </c>
      <c r="M21" s="157" t="str">
        <f>_xll.CDS.BuildCDSFromConvention(C21,D21,E21,F21,G21,H21,I21,J21,K21,INDEX(Conventions!$J$15:$J$19,MATCH('Blotter &amp; Risk'!D21,Conventions!$B$15:$B$19,0)))</f>
        <v>»CdsTrade-17093111409574579201</v>
      </c>
      <c r="N21" s="158"/>
      <c r="O21" s="159" t="str">
        <f>INDEX(YIELD_CURVE_OBJECTS,MATCH('Blotter &amp; Risk'!$D21,CURVE_CURRENCIES,0))</f>
        <v>»ISDACompliantYieldCurve-17093111409574579239</v>
      </c>
      <c r="P21" s="160" t="str">
        <f>INDEX(YIELD_CURVE_CONVENTION_OBJECTS,MATCH('Blotter &amp; Risk'!$D21,YIELD_CURVE_CONVENTION_CURRENCIES,0))</f>
        <v>»IsdaYieldCurveConvention-17093111409574578944</v>
      </c>
      <c r="Q21" s="160" t="str">
        <f>INDEX(CREDIT_CURVE_OBJECTS,MATCH('Blotter &amp; Risk'!$D21,CURVE_CURRENCIES,0))</f>
        <v>»ISDACompliantCreditCurve-17093111409574579252</v>
      </c>
      <c r="R21" s="161" t="str">
        <f>INDEX(CDS_CONVENTION_OBJECTS,MATCH('Blotter &amp; Risk'!$D21,CDS_CONVENTION_CURRENCIES,0))</f>
        <v>»IsdaCdsConvention-17093111409574578947</v>
      </c>
      <c r="S21" s="162" t="s">
        <v>95</v>
      </c>
      <c r="T21" s="163">
        <f>_xll.CDS.CleanPrice('Blotter &amp; Risk'!M21,'Blotter &amp; Risk'!O21,'Blotter &amp; Risk'!Q21)</f>
        <v>2002657.4458216678</v>
      </c>
      <c r="U21" s="164">
        <f>_xll.CDS.DirtyPrice(M21,O21,Q21)</f>
        <v>1873351.8902661116</v>
      </c>
      <c r="V21" s="164">
        <f>_xll.CDS.Accrued(M21,O21,Q21)</f>
        <v>-129305.5555555562</v>
      </c>
      <c r="W21" s="165">
        <f>_xll.CDS.ParSpread(M21,O21,Q21)</f>
        <v>1.2486688242142238E-2</v>
      </c>
      <c r="X21" s="164">
        <f>_xll.CDS.ProtectionLegPrice(M21,O21,Q21)</f>
        <v>10056169.791608987</v>
      </c>
      <c r="Y21" s="166">
        <f>_xll.CDS.PremiumLegCleanPrice(M21,O21,Q21)</f>
        <v>-8053512.3457873194</v>
      </c>
      <c r="Z21" s="167">
        <f>_xll.CDS.RR01(M21,O21,Q21)</f>
        <v>-1676.0282986014979</v>
      </c>
      <c r="AA21" s="164">
        <f>_xll.CDS.CS01(M21,O21)</f>
        <v>80820.3695354878</v>
      </c>
      <c r="AB21" s="168">
        <f>_xll.CDS.IR01(M21,O21,Q21)</f>
        <v>-1151.5156932548343</v>
      </c>
      <c r="AC21" s="164">
        <f>_xll.CDS.ValueOnDefault(M21,O21,Q21)</f>
        <v>54997342.554178327</v>
      </c>
      <c r="AD21" s="239">
        <f t="array" aca="1" ref="AD21:AG21" ca="1">_xll.CDS.BucketedCS01($C21,INDIRECT($D21 &amp; "_CREDIT_CURVE_TENORS"),INDIRECT($D21 &amp; "_CREDIT_CURVE_QUOTE_TYPES"),INDIRECT($D21 &amp; "_CREDIT_CURVE_RATES"),INDIRECT($D21 &amp; "_CREDIT_CURVE_RECOVERY_RATES"),INDIRECT($D21 &amp; "_CREDIT_CURVE_COUPONS"),'Blotter &amp; Risk'!O21,R21,$M21)</f>
        <v>-348258.3478053062</v>
      </c>
      <c r="AE21" s="240">
        <f ca="1"/>
        <v>-1243571.5764597901</v>
      </c>
      <c r="AF21" s="240">
        <f ca="1"/>
        <v>-7437154.9792451197</v>
      </c>
      <c r="AG21" s="240">
        <f ca="1"/>
        <v>797210197.58560395</v>
      </c>
      <c r="AH21" s="240">
        <f t="array" ref="AH21:AR21">_xll.CDS.BucketedIR01($M21,$O21,$Q21)</f>
        <v>2.5620713683255358</v>
      </c>
      <c r="AI21" s="240">
        <v>0.28808089233556267</v>
      </c>
      <c r="AJ21" s="240">
        <v>3.6815666456385676</v>
      </c>
      <c r="AK21" s="240">
        <v>-1.4434609586777558</v>
      </c>
      <c r="AL21" s="240">
        <v>-43.665159263073235</v>
      </c>
      <c r="AM21" s="240">
        <v>-69.509364303971253</v>
      </c>
      <c r="AN21" s="240">
        <v>-89.154813165542862</v>
      </c>
      <c r="AO21" s="240">
        <v>-191.3616624037856</v>
      </c>
      <c r="AP21" s="240">
        <v>-457.02901614944057</v>
      </c>
      <c r="AQ21" s="240">
        <v>-308.52071096335033</v>
      </c>
      <c r="AR21" s="241">
        <v>2.5098213534552327</v>
      </c>
    </row>
    <row r="22" spans="2:44" x14ac:dyDescent="0.25">
      <c r="B22" s="206" t="str">
        <f t="shared" si="0"/>
        <v>USD 100M Buy 10Y 1%/40% @ 0.4bps PUF</v>
      </c>
      <c r="C22" s="148">
        <v>42953</v>
      </c>
      <c r="D22" s="149" t="s">
        <v>0</v>
      </c>
      <c r="E22" s="150">
        <f t="shared" si="1"/>
        <v>100000000</v>
      </c>
      <c r="F22" s="151" t="b">
        <v>1</v>
      </c>
      <c r="G22" s="152" t="s">
        <v>28</v>
      </c>
      <c r="H22" s="153">
        <v>0.01</v>
      </c>
      <c r="I22" s="154">
        <v>0.4</v>
      </c>
      <c r="J22" s="152">
        <v>4.0000000000000001E-3</v>
      </c>
      <c r="K22" s="155" t="s">
        <v>42</v>
      </c>
      <c r="L22" s="156" t="s">
        <v>66</v>
      </c>
      <c r="M22" s="157" t="str">
        <f>_xll.CDS.BuildCDSFromConvention(C22,D22,E22,F22,G22,H22,I22,J22,K22,INDEX(Conventions!$J$15:$J$19,MATCH('Blotter &amp; Risk'!D22,Conventions!$B$15:$B$19,0)))</f>
        <v>»CdsTrade-17093111409574579217</v>
      </c>
      <c r="N22" s="158"/>
      <c r="O22" s="159" t="str">
        <f>INDEX(YIELD_CURVE_OBJECTS,MATCH('Blotter &amp; Risk'!$D22,CURVE_CURRENCIES,0))</f>
        <v>»ISDACompliantYieldCurve-17093111409574579239</v>
      </c>
      <c r="P22" s="160" t="str">
        <f>INDEX(YIELD_CURVE_CONVENTION_OBJECTS,MATCH('Blotter &amp; Risk'!$D22,YIELD_CURVE_CONVENTION_CURRENCIES,0))</f>
        <v>»IsdaYieldCurveConvention-17093111409574578944</v>
      </c>
      <c r="Q22" s="160" t="str">
        <f>INDEX(CREDIT_CURVE_OBJECTS,MATCH('Blotter &amp; Risk'!$D22,CURVE_CURRENCIES,0))</f>
        <v>»ISDACompliantCreditCurve-17093111409574579252</v>
      </c>
      <c r="R22" s="161" t="str">
        <f>INDEX(CDS_CONVENTION_OBJECTS,MATCH('Blotter &amp; Risk'!$D22,CDS_CONVENTION_CURRENCIES,0))</f>
        <v>»IsdaCdsConvention-17093111409574578947</v>
      </c>
      <c r="S22" s="162" t="s">
        <v>95</v>
      </c>
      <c r="T22" s="163">
        <f>_xll.CDS.CleanPrice('Blotter &amp; Risk'!M22,'Blotter &amp; Risk'!O22,'Blotter &amp; Risk'!Q22)</f>
        <v>2108060.4692859664</v>
      </c>
      <c r="U22" s="164">
        <f>_xll.CDS.DirtyPrice(M22,O22,Q22)</f>
        <v>1971949.3581748542</v>
      </c>
      <c r="V22" s="164">
        <f>_xll.CDS.Accrued(M22,O22,Q22)</f>
        <v>-136111.11111111217</v>
      </c>
      <c r="W22" s="165">
        <f>_xll.CDS.ParSpread(M22,O22,Q22)</f>
        <v>1.2486688242142238E-2</v>
      </c>
      <c r="X22" s="164">
        <f>_xll.CDS.ProtectionLegPrice(M22,O22,Q22)</f>
        <v>10585441.885904197</v>
      </c>
      <c r="Y22" s="166">
        <f>_xll.CDS.PremiumLegCleanPrice(M22,O22,Q22)</f>
        <v>-8477381.4166182298</v>
      </c>
      <c r="Z22" s="167">
        <f>_xll.CDS.RR01(M22,O22,Q22)</f>
        <v>-1764.2403143173663</v>
      </c>
      <c r="AA22" s="164">
        <f>_xll.CDS.CS01(M22,O22)</f>
        <v>85377.394306661532</v>
      </c>
      <c r="AB22" s="168">
        <f>_xll.CDS.IR01(M22,O22,Q22)</f>
        <v>-1212.1217823735099</v>
      </c>
      <c r="AC22" s="164">
        <f>_xll.CDS.ValueOnDefault(M22,O22,Q22)</f>
        <v>57891939.530714035</v>
      </c>
      <c r="AD22" s="239">
        <f t="array" aca="1" ref="AD22:AG22" ca="1">_xll.CDS.BucketedCS01($C22,INDIRECT($D22 &amp; "_CREDIT_CURVE_TENORS"),INDIRECT($D22 &amp; "_CREDIT_CURVE_QUOTE_TYPES"),INDIRECT($D22 &amp; "_CREDIT_CURVE_RATES"),INDIRECT($D22 &amp; "_CREDIT_CURVE_RECOVERY_RATES"),INDIRECT($D22 &amp; "_CREDIT_CURVE_COUPONS"),'Blotter &amp; Risk'!O22,R22,$M22)</f>
        <v>-366587.73453190125</v>
      </c>
      <c r="AE22" s="240">
        <f ca="1"/>
        <v>-1309022.712062937</v>
      </c>
      <c r="AF22" s="240">
        <f ca="1"/>
        <v>-7828584.188679073</v>
      </c>
      <c r="AG22" s="240">
        <f ca="1"/>
        <v>839168629.03747785</v>
      </c>
      <c r="AH22" s="240">
        <f t="array" ref="AH22:AR22">_xll.CDS.BucketedIR01($M22,$O22,$Q22)</f>
        <v>2.6969172298163535</v>
      </c>
      <c r="AI22" s="240">
        <v>0.30324304456375017</v>
      </c>
      <c r="AJ22" s="240">
        <v>3.8753333111984922</v>
      </c>
      <c r="AK22" s="240">
        <v>-1.5194325880818482</v>
      </c>
      <c r="AL22" s="240">
        <v>-45.963325540077093</v>
      </c>
      <c r="AM22" s="240">
        <v>-73.167751898917118</v>
      </c>
      <c r="AN22" s="240">
        <v>-93.847171753203014</v>
      </c>
      <c r="AO22" s="240">
        <v>-201.43332884609012</v>
      </c>
      <c r="AP22" s="240">
        <v>-481.08317489414799</v>
      </c>
      <c r="AQ22" s="240">
        <v>-324.7586431193161</v>
      </c>
      <c r="AR22" s="241">
        <v>2.6419172141634029</v>
      </c>
    </row>
    <row r="23" spans="2:44" x14ac:dyDescent="0.25">
      <c r="B23" s="206" t="str">
        <f t="shared" si="0"/>
        <v>USD 50M Sell 10Y 1%/40% @ 0.5bps PUF</v>
      </c>
      <c r="C23" s="148">
        <v>42953</v>
      </c>
      <c r="D23" s="149" t="s">
        <v>0</v>
      </c>
      <c r="E23" s="150">
        <v>50000000</v>
      </c>
      <c r="F23" s="151" t="b">
        <v>0</v>
      </c>
      <c r="G23" s="152" t="s">
        <v>28</v>
      </c>
      <c r="H23" s="153">
        <v>0.01</v>
      </c>
      <c r="I23" s="154">
        <v>0.4</v>
      </c>
      <c r="J23" s="152">
        <v>5.0000000000000001E-3</v>
      </c>
      <c r="K23" s="155" t="s">
        <v>42</v>
      </c>
      <c r="L23" s="156" t="s">
        <v>66</v>
      </c>
      <c r="M23" s="157" t="str">
        <f>_xll.CDS.BuildCDSFromConvention(C23,D23,E23,F23,G23,H23,I23,J23,K23,INDEX(Conventions!$J$15:$J$19,MATCH('Blotter &amp; Risk'!D23,Conventions!$B$15:$B$19,0)))</f>
        <v>»CdsTrade-17093111409574579221</v>
      </c>
      <c r="N23" s="158"/>
      <c r="O23" s="159" t="str">
        <f>INDEX(YIELD_CURVE_OBJECTS,MATCH('Blotter &amp; Risk'!$D23,CURVE_CURRENCIES,0))</f>
        <v>»ISDACompliantYieldCurve-17093111409574579239</v>
      </c>
      <c r="P23" s="160" t="str">
        <f>INDEX(YIELD_CURVE_CONVENTION_OBJECTS,MATCH('Blotter &amp; Risk'!$D23,YIELD_CURVE_CONVENTION_CURRENCIES,0))</f>
        <v>»IsdaYieldCurveConvention-17093111409574578944</v>
      </c>
      <c r="Q23" s="160" t="str">
        <f>INDEX(CREDIT_CURVE_OBJECTS,MATCH('Blotter &amp; Risk'!$D23,CURVE_CURRENCIES,0))</f>
        <v>»ISDACompliantCreditCurve-17093111409574579252</v>
      </c>
      <c r="R23" s="161" t="str">
        <f>INDEX(CDS_CONVENTION_OBJECTS,MATCH('Blotter &amp; Risk'!$D23,CDS_CONVENTION_CURRENCIES,0))</f>
        <v>»IsdaCdsConvention-17093111409574578947</v>
      </c>
      <c r="S23" s="162" t="s">
        <v>95</v>
      </c>
      <c r="T23" s="163">
        <f>_xll.CDS.CleanPrice('Blotter &amp; Risk'!M23,'Blotter &amp; Risk'!O23,'Blotter &amp; Risk'!Q23)</f>
        <v>-1054030.2346429832</v>
      </c>
      <c r="U23" s="164">
        <f>_xll.CDS.DirtyPrice(M23,O23,Q23)</f>
        <v>-985974.6790874271</v>
      </c>
      <c r="V23" s="164">
        <f>_xll.CDS.Accrued(M23,O23,Q23)</f>
        <v>68055.555555556086</v>
      </c>
      <c r="W23" s="165">
        <f>_xll.CDS.ParSpread(M23,O23,Q23)</f>
        <v>1.2486688242142238E-2</v>
      </c>
      <c r="X23" s="164">
        <f>_xll.CDS.ProtectionLegPrice(M23,O23,Q23)</f>
        <v>-5292720.9429520983</v>
      </c>
      <c r="Y23" s="166">
        <f>_xll.CDS.PremiumLegCleanPrice(M23,O23,Q23)</f>
        <v>4238690.7083091149</v>
      </c>
      <c r="Z23" s="167">
        <f>_xll.CDS.RR01(M23,O23,Q23)</f>
        <v>882.12015715868313</v>
      </c>
      <c r="AA23" s="164">
        <f>_xll.CDS.CS01(M23,O23)</f>
        <v>-42608.873689012325</v>
      </c>
      <c r="AB23" s="168">
        <f>_xll.CDS.IR01(M23,O23,Q23)</f>
        <v>606.06089118675493</v>
      </c>
      <c r="AC23" s="164">
        <f>_xll.CDS.ValueOnDefault(M23,O23,Q23)</f>
        <v>-28945969.765357018</v>
      </c>
      <c r="AD23" s="239">
        <f t="array" aca="1" ref="AD23:AG23" ca="1">_xll.CDS.BucketedCS01($C23,INDIRECT($D23 &amp; "_CREDIT_CURVE_TENORS"),INDIRECT($D23 &amp; "_CREDIT_CURVE_QUOTE_TYPES"),INDIRECT($D23 &amp; "_CREDIT_CURVE_RATES"),INDIRECT($D23 &amp; "_CREDIT_CURVE_RECOVERY_RATES"),INDIRECT($D23 &amp; "_CREDIT_CURVE_COUPONS"),'Blotter &amp; Risk'!O23,R23,$M23)</f>
        <v>183293.86726595063</v>
      </c>
      <c r="AE23" s="240">
        <f ca="1"/>
        <v>654511.35603146849</v>
      </c>
      <c r="AF23" s="240">
        <f ca="1"/>
        <v>3914292.0943395365</v>
      </c>
      <c r="AG23" s="240">
        <f ca="1"/>
        <v>-419584314.51873893</v>
      </c>
      <c r="AH23" s="240">
        <f t="array" ref="AH23:AR23">_xll.CDS.BucketedIR01($M23,$O23,$Q23)</f>
        <v>-1.3484586149081768</v>
      </c>
      <c r="AI23" s="240">
        <v>-0.15162152228187509</v>
      </c>
      <c r="AJ23" s="240">
        <v>-1.9376666555992461</v>
      </c>
      <c r="AK23" s="240">
        <v>0.75971629404092411</v>
      </c>
      <c r="AL23" s="240">
        <v>22.981662770038547</v>
      </c>
      <c r="AM23" s="240">
        <v>36.583875949458559</v>
      </c>
      <c r="AN23" s="240">
        <v>46.923585876601507</v>
      </c>
      <c r="AO23" s="240">
        <v>100.71666442304506</v>
      </c>
      <c r="AP23" s="240">
        <v>240.54158744707399</v>
      </c>
      <c r="AQ23" s="240">
        <v>162.37932155965805</v>
      </c>
      <c r="AR23" s="241">
        <v>-1.3209586070817014</v>
      </c>
    </row>
    <row r="24" spans="2:44" x14ac:dyDescent="0.25">
      <c r="B24" s="206" t="str">
        <f t="shared" si="0"/>
        <v>USD -50M Buy 12Y 1%/40% @ -0.2bps PUF</v>
      </c>
      <c r="C24" s="148">
        <v>42953</v>
      </c>
      <c r="D24" s="149" t="s">
        <v>0</v>
      </c>
      <c r="E24" s="150">
        <v>-50000000</v>
      </c>
      <c r="F24" s="151" t="b">
        <v>1</v>
      </c>
      <c r="G24" s="152" t="s">
        <v>97</v>
      </c>
      <c r="H24" s="153">
        <v>0.01</v>
      </c>
      <c r="I24" s="154">
        <v>0.4</v>
      </c>
      <c r="J24" s="152">
        <v>-2E-3</v>
      </c>
      <c r="K24" s="155" t="s">
        <v>42</v>
      </c>
      <c r="L24" s="156" t="s">
        <v>66</v>
      </c>
      <c r="M24" s="157" t="str">
        <f>_xll.CDS.BuildCDSFromConvention(C24,D24,E24,F24,G24,H24,I24,J24,K24,INDEX(Conventions!$J$15:$J$19,MATCH('Blotter &amp; Risk'!D24,Conventions!$B$15:$B$19,0)))</f>
        <v>»CdsTrade-17093111409574579249</v>
      </c>
      <c r="N24" s="158"/>
      <c r="O24" s="159" t="str">
        <f>INDEX(YIELD_CURVE_OBJECTS,MATCH('Blotter &amp; Risk'!$D24,CURVE_CURRENCIES,0))</f>
        <v>»ISDACompliantYieldCurve-17093111409574579239</v>
      </c>
      <c r="P24" s="160" t="str">
        <f>INDEX(YIELD_CURVE_CONVENTION_OBJECTS,MATCH('Blotter &amp; Risk'!$D24,YIELD_CURVE_CONVENTION_CURRENCIES,0))</f>
        <v>»IsdaYieldCurveConvention-17093111409574578944</v>
      </c>
      <c r="Q24" s="160" t="str">
        <f>INDEX(CREDIT_CURVE_OBJECTS,MATCH('Blotter &amp; Risk'!$D24,CURVE_CURRENCIES,0))</f>
        <v>»ISDACompliantCreditCurve-17093111409574579252</v>
      </c>
      <c r="R24" s="161" t="str">
        <f>INDEX(CDS_CONVENTION_OBJECTS,MATCH('Blotter &amp; Risk'!$D24,CDS_CONVENTION_CURRENCIES,0))</f>
        <v>»IsdaCdsConvention-17093111409574578947</v>
      </c>
      <c r="S24" s="162" t="s">
        <v>95</v>
      </c>
      <c r="T24" s="163">
        <f>_xll.CDS.CleanPrice('Blotter &amp; Risk'!M24,'Blotter &amp; Risk'!O24,'Blotter &amp; Risk'!Q24)</f>
        <v>-1286790.9227738832</v>
      </c>
      <c r="U24" s="164">
        <f>_xll.CDS.DirtyPrice(M24,O24,Q24)</f>
        <v>-1218735.3672183272</v>
      </c>
      <c r="V24" s="164">
        <f>_xll.CDS.Accrued(M24,O24,Q24)</f>
        <v>68055.555555555969</v>
      </c>
      <c r="W24" s="165">
        <f>_xll.CDS.ParSpread(M24,O24,Q24)</f>
        <v>1.2643937197989724E-2</v>
      </c>
      <c r="X24" s="164">
        <f>_xll.CDS.ProtectionLegPrice(M24,O24,Q24)</f>
        <v>-6153740.5755578987</v>
      </c>
      <c r="Y24" s="166">
        <f>_xll.CDS.PremiumLegCleanPrice(M24,O24,Q24)</f>
        <v>4866949.652784016</v>
      </c>
      <c r="Z24" s="167">
        <f>_xll.CDS.RR01(M24,O24,Q24)</f>
        <v>1025.6234292596498</v>
      </c>
      <c r="AA24" s="164">
        <f>_xll.CDS.CS01(M24,O24)</f>
        <v>-49809.838814191862</v>
      </c>
      <c r="AB24" s="168">
        <f>_xll.CDS.IR01(M24,O24,Q24)</f>
        <v>856.31326995697088</v>
      </c>
      <c r="AC24" s="164">
        <f>_xll.CDS.ValueOnDefault(M24,O24,Q24)</f>
        <v>-28713209.077226114</v>
      </c>
      <c r="AD24" s="239">
        <f t="array" aca="1" ref="AD24:AG24" ca="1">_xll.CDS.BucketedCS01($C24,INDIRECT($D24 &amp; "_CREDIT_CURVE_TENORS"),INDIRECT($D24 &amp; "_CREDIT_CURVE_QUOTE_TYPES"),INDIRECT($D24 &amp; "_CREDIT_CURVE_RATES"),INDIRECT($D24 &amp; "_CREDIT_CURVE_RECOVERY_RATES"),INDIRECT($D24 &amp; "_CREDIT_CURVE_COUPONS"),'Blotter &amp; Risk'!O24,R24,$M24)</f>
        <v>199060.79730140284</v>
      </c>
      <c r="AE24" s="240">
        <f ca="1"/>
        <v>708066.21448907244</v>
      </c>
      <c r="AF24" s="240">
        <f ca="1"/>
        <v>98910829.441820621</v>
      </c>
      <c r="AG24" s="240">
        <f ca="1"/>
        <v>-557925996.65000319</v>
      </c>
      <c r="AH24" s="240">
        <f t="array" ref="AH24:AR24">_xll.CDS.BucketedIR01($M24,$O24,$Q24)</f>
        <v>-1.539768848535239</v>
      </c>
      <c r="AI24" s="240">
        <v>-0.15162152436354326</v>
      </c>
      <c r="AJ24" s="240">
        <v>-1.9376666555992461</v>
      </c>
      <c r="AK24" s="240">
        <v>0.7597162947348135</v>
      </c>
      <c r="AL24" s="240">
        <v>22.981662769344659</v>
      </c>
      <c r="AM24" s="240">
        <v>36.583875950846334</v>
      </c>
      <c r="AN24" s="240">
        <v>46.923585876601507</v>
      </c>
      <c r="AO24" s="240">
        <v>100.71666442373895</v>
      </c>
      <c r="AP24" s="240">
        <v>240.54158744638011</v>
      </c>
      <c r="AQ24" s="240">
        <v>377.73242550012685</v>
      </c>
      <c r="AR24" s="241">
        <v>33.801051152471118</v>
      </c>
    </row>
    <row r="25" spans="2:44" x14ac:dyDescent="0.25">
      <c r="B25" s="206" t="str">
        <f t="shared" si="0"/>
        <v>USD 130M Buy 15Y 1%/40% @ -0.25bps PUF</v>
      </c>
      <c r="C25" s="148">
        <v>42953</v>
      </c>
      <c r="D25" s="149" t="s">
        <v>0</v>
      </c>
      <c r="E25" s="150">
        <v>130000000</v>
      </c>
      <c r="F25" s="151" t="b">
        <v>1</v>
      </c>
      <c r="G25" s="152" t="s">
        <v>98</v>
      </c>
      <c r="H25" s="153">
        <v>0.01</v>
      </c>
      <c r="I25" s="154">
        <v>0.4</v>
      </c>
      <c r="J25" s="152">
        <v>-2.5000000000000001E-3</v>
      </c>
      <c r="K25" s="155" t="s">
        <v>42</v>
      </c>
      <c r="L25" s="156" t="s">
        <v>66</v>
      </c>
      <c r="M25" s="157" t="str">
        <f>_xll.CDS.BuildCDSFromConvention(C25,D25,E25,F25,G25,H25,I25,J25,K25,INDEX(Conventions!$J$15:$J$19,MATCH('Blotter &amp; Risk'!D25,Conventions!$B$15:$B$19,0)))</f>
        <v>»CdsTrade-17093111409574579236</v>
      </c>
      <c r="N25" s="158"/>
      <c r="O25" s="159" t="str">
        <f>INDEX(YIELD_CURVE_OBJECTS,MATCH('Blotter &amp; Risk'!$D25,CURVE_CURRENCIES,0))</f>
        <v>»ISDACompliantYieldCurve-17093111409574579239</v>
      </c>
      <c r="P25" s="160" t="str">
        <f>INDEX(YIELD_CURVE_CONVENTION_OBJECTS,MATCH('Blotter &amp; Risk'!$D25,YIELD_CURVE_CONVENTION_CURRENCIES,0))</f>
        <v>»IsdaYieldCurveConvention-17093111409574578944</v>
      </c>
      <c r="Q25" s="160" t="str">
        <f>INDEX(CREDIT_CURVE_OBJECTS,MATCH('Blotter &amp; Risk'!$D25,CURVE_CURRENCIES,0))</f>
        <v>»ISDACompliantCreditCurve-17093111409574579252</v>
      </c>
      <c r="R25" s="161" t="str">
        <f>INDEX(CDS_CONVENTION_OBJECTS,MATCH('Blotter &amp; Risk'!$D25,CDS_CONVENTION_CURRENCIES,0))</f>
        <v>»IsdaCdsConvention-17093111409574578947</v>
      </c>
      <c r="S25" s="162" t="s">
        <v>95</v>
      </c>
      <c r="T25" s="163">
        <f>_xll.CDS.CleanPrice('Blotter &amp; Risk'!M25,'Blotter &amp; Risk'!O25,'Blotter &amp; Risk'!Q25)</f>
        <v>4147575.0464521497</v>
      </c>
      <c r="U25" s="164">
        <f>_xll.CDS.DirtyPrice(M25,O25,Q25)</f>
        <v>3970630.602007708</v>
      </c>
      <c r="V25" s="164">
        <f>_xll.CDS.Accrued(M25,O25,Q25)</f>
        <v>-176944.4444444417</v>
      </c>
      <c r="W25" s="165">
        <f>_xll.CDS.ParSpread(M25,O25,Q25)</f>
        <v>1.2798900239335307E-2</v>
      </c>
      <c r="X25" s="164">
        <f>_xll.CDS.ProtectionLegPrice(M25,O25,Q25)</f>
        <v>18966163.39112689</v>
      </c>
      <c r="Y25" s="166">
        <f>_xll.CDS.PremiumLegCleanPrice(M25,O25,Q25)</f>
        <v>-14818588.34467474</v>
      </c>
      <c r="Z25" s="167">
        <f>_xll.CDS.RR01(M25,O25,Q25)</f>
        <v>-3161.0272318544817</v>
      </c>
      <c r="AA25" s="164">
        <f>_xll.CDS.CS01(M25,O25)</f>
        <v>152902.30896372374</v>
      </c>
      <c r="AB25" s="168">
        <f>_xll.CDS.IR01(M25,O25,Q25)</f>
        <v>-3287.4091984101683</v>
      </c>
      <c r="AC25" s="164">
        <f>_xll.CDS.ValueOnDefault(M25,O25,Q25)</f>
        <v>73852424.95354785</v>
      </c>
      <c r="AD25" s="239">
        <f t="array" aca="1" ref="AD25:AG25" ca="1">_xll.CDS.BucketedCS01($C25,INDIRECT($D25 &amp; "_CREDIT_CURVE_TENORS"),INDIRECT($D25 &amp; "_CREDIT_CURVE_QUOTE_TYPES"),INDIRECT($D25 &amp; "_CREDIT_CURVE_RATES"),INDIRECT($D25 &amp; "_CREDIT_CURVE_RECOVERY_RATES"),INDIRECT($D25 &amp; "_CREDIT_CURVE_COUPONS"),'Blotter &amp; Risk'!O25,R25,$M25)</f>
        <v>-570079.15748599998</v>
      </c>
      <c r="AE25" s="240">
        <f ca="1"/>
        <v>-2018854.74703284</v>
      </c>
      <c r="AF25" s="240">
        <f ca="1"/>
        <v>-579330277.89740503</v>
      </c>
      <c r="AG25" s="240">
        <f ca="1"/>
        <v>1919562797.9795249</v>
      </c>
      <c r="AH25" s="240">
        <f t="array" ref="AH25:AR25">_xll.CDS.BucketedIR01($M25,$O25,$Q25)</f>
        <v>4.6625104879738366</v>
      </c>
      <c r="AI25" s="240">
        <v>0.39421595973698764</v>
      </c>
      <c r="AJ25" s="240">
        <v>5.0379333045580399</v>
      </c>
      <c r="AK25" s="240">
        <v>-1.9752623663105151</v>
      </c>
      <c r="AL25" s="240">
        <v>-59.752323202100222</v>
      </c>
      <c r="AM25" s="240">
        <v>-95.118077470396358</v>
      </c>
      <c r="AN25" s="240">
        <v>-122.00132328096802</v>
      </c>
      <c r="AO25" s="240">
        <v>-261.86332750352534</v>
      </c>
      <c r="AP25" s="240">
        <v>-625.4081273641965</v>
      </c>
      <c r="AQ25" s="240">
        <v>-1525.1541308380911</v>
      </c>
      <c r="AR25" s="241">
        <v>-606.82761866687201</v>
      </c>
    </row>
    <row r="26" spans="2:44" x14ac:dyDescent="0.25">
      <c r="B26" s="206" t="str">
        <f t="shared" si="0"/>
        <v>USD 100M Sell 10Y 1%/40% @ 0.4bps PUF</v>
      </c>
      <c r="C26" s="148">
        <v>42953</v>
      </c>
      <c r="D26" s="149" t="s">
        <v>0</v>
      </c>
      <c r="E26" s="150">
        <f t="shared" si="1"/>
        <v>100000000</v>
      </c>
      <c r="F26" s="151" t="b">
        <v>0</v>
      </c>
      <c r="G26" s="152" t="s">
        <v>28</v>
      </c>
      <c r="H26" s="153">
        <v>0.01</v>
      </c>
      <c r="I26" s="154">
        <v>0.4</v>
      </c>
      <c r="J26" s="152">
        <v>4.0000000000000001E-3</v>
      </c>
      <c r="K26" s="155" t="s">
        <v>42</v>
      </c>
      <c r="L26" s="156" t="s">
        <v>66</v>
      </c>
      <c r="M26" s="157" t="str">
        <f>_xll.CDS.BuildCDSFromConvention(C26,D26,E26,F26,G26,H26,I26,J26,K26,INDEX(Conventions!$J$15:$J$19,MATCH('Blotter &amp; Risk'!D26,Conventions!$B$15:$B$19,0)))</f>
        <v>»CdsTrade-17093111409574579273</v>
      </c>
      <c r="N26" s="158"/>
      <c r="O26" s="159" t="str">
        <f>INDEX(YIELD_CURVE_OBJECTS,MATCH('Blotter &amp; Risk'!$D26,CURVE_CURRENCIES,0))</f>
        <v>»ISDACompliantYieldCurve-17093111409574579239</v>
      </c>
      <c r="P26" s="160" t="str">
        <f>INDEX(YIELD_CURVE_CONVENTION_OBJECTS,MATCH('Blotter &amp; Risk'!$D26,YIELD_CURVE_CONVENTION_CURRENCIES,0))</f>
        <v>»IsdaYieldCurveConvention-17093111409574578944</v>
      </c>
      <c r="Q26" s="160" t="str">
        <f>INDEX(CREDIT_CURVE_OBJECTS,MATCH('Blotter &amp; Risk'!$D26,CURVE_CURRENCIES,0))</f>
        <v>»ISDACompliantCreditCurve-17093111409574579252</v>
      </c>
      <c r="R26" s="161" t="str">
        <f>INDEX(CDS_CONVENTION_OBJECTS,MATCH('Blotter &amp; Risk'!$D26,CDS_CONVENTION_CURRENCIES,0))</f>
        <v>»IsdaCdsConvention-17093111409574578947</v>
      </c>
      <c r="S26" s="162" t="s">
        <v>95</v>
      </c>
      <c r="T26" s="163">
        <f>_xll.CDS.CleanPrice('Blotter &amp; Risk'!M26,'Blotter &amp; Risk'!O26,'Blotter &amp; Risk'!Q26)</f>
        <v>-2108060.4692859664</v>
      </c>
      <c r="U26" s="164">
        <f>_xll.CDS.DirtyPrice(M26,O26,Q26)</f>
        <v>-1971949.3581748542</v>
      </c>
      <c r="V26" s="164">
        <f>_xll.CDS.Accrued(M26,O26,Q26)</f>
        <v>136111.11111111217</v>
      </c>
      <c r="W26" s="165">
        <f>_xll.CDS.ParSpread(M26,O26,Q26)</f>
        <v>1.2486688242142238E-2</v>
      </c>
      <c r="X26" s="164">
        <f>_xll.CDS.ProtectionLegPrice(M26,O26,Q26)</f>
        <v>-10585441.885904197</v>
      </c>
      <c r="Y26" s="166">
        <f>_xll.CDS.PremiumLegCleanPrice(M26,O26,Q26)</f>
        <v>8477381.4166182298</v>
      </c>
      <c r="Z26" s="167">
        <f>_xll.CDS.RR01(M26,O26,Q26)</f>
        <v>1764.2403143173663</v>
      </c>
      <c r="AA26" s="164">
        <f>_xll.CDS.CS01(M26,O26)</f>
        <v>-85377.394306661532</v>
      </c>
      <c r="AB26" s="168">
        <f>_xll.CDS.IR01(M26,O26,Q26)</f>
        <v>1212.1217823735099</v>
      </c>
      <c r="AC26" s="164">
        <f>_xll.CDS.ValueOnDefault(M26,O26,Q26)</f>
        <v>-57891939.530714035</v>
      </c>
      <c r="AD26" s="239">
        <f t="array" aca="1" ref="AD26:AG26" ca="1">_xll.CDS.BucketedCS01($C26,INDIRECT($D26 &amp; "_CREDIT_CURVE_TENORS"),INDIRECT($D26 &amp; "_CREDIT_CURVE_QUOTE_TYPES"),INDIRECT($D26 &amp; "_CREDIT_CURVE_RATES"),INDIRECT($D26 &amp; "_CREDIT_CURVE_RECOVERY_RATES"),INDIRECT($D26 &amp; "_CREDIT_CURVE_COUPONS"),'Blotter &amp; Risk'!O26,R26,$M26)</f>
        <v>366587.73453190125</v>
      </c>
      <c r="AE26" s="240">
        <f ca="1"/>
        <v>1309022.712062937</v>
      </c>
      <c r="AF26" s="240">
        <f ca="1"/>
        <v>7828584.188679073</v>
      </c>
      <c r="AG26" s="240">
        <f ca="1"/>
        <v>-839168629.03747785</v>
      </c>
      <c r="AH26" s="240">
        <f t="array" ref="AH26:AR26">_xll.CDS.BucketedIR01($M26,$O26,$Q26)</f>
        <v>-2.6969172298163535</v>
      </c>
      <c r="AI26" s="240">
        <v>-0.30324304456375017</v>
      </c>
      <c r="AJ26" s="240">
        <v>-3.8753333111984922</v>
      </c>
      <c r="AK26" s="240">
        <v>1.5194325880818482</v>
      </c>
      <c r="AL26" s="240">
        <v>45.963325540077093</v>
      </c>
      <c r="AM26" s="240">
        <v>73.167751898917118</v>
      </c>
      <c r="AN26" s="240">
        <v>93.847171753203014</v>
      </c>
      <c r="AO26" s="240">
        <v>201.43332884609012</v>
      </c>
      <c r="AP26" s="240">
        <v>481.08317489414799</v>
      </c>
      <c r="AQ26" s="240">
        <v>324.7586431193161</v>
      </c>
      <c r="AR26" s="241">
        <v>-2.6419172141634029</v>
      </c>
    </row>
    <row r="27" spans="2:44" x14ac:dyDescent="0.25">
      <c r="B27" s="206" t="str">
        <f>D27 &amp; " " &amp; E27/1000000 &amp; "M " &amp; IF(F27, "Buy", "Sell") &amp; " " &amp; G27 &amp; " " &amp; H27*100 &amp; "%/" &amp; I27*100 &amp; "% @ " &amp; J27*100 &amp; "bps " &amp; K27</f>
        <v>USD 35M Buy 10Y 5%/50% @ 0.41bps PUF</v>
      </c>
      <c r="C27" s="148">
        <v>42953</v>
      </c>
      <c r="D27" s="149" t="s">
        <v>0</v>
      </c>
      <c r="E27" s="150">
        <v>35000000</v>
      </c>
      <c r="F27" s="151" t="b">
        <v>1</v>
      </c>
      <c r="G27" s="152" t="s">
        <v>28</v>
      </c>
      <c r="H27" s="153">
        <v>0.05</v>
      </c>
      <c r="I27" s="154">
        <v>0.5</v>
      </c>
      <c r="J27" s="152">
        <v>4.1000000000000003E-3</v>
      </c>
      <c r="K27" s="155" t="s">
        <v>42</v>
      </c>
      <c r="L27" s="156" t="s">
        <v>66</v>
      </c>
      <c r="M27" s="157" t="str">
        <f>_xll.CDS.BuildCDSFromConvention(C27,D27,E27,F27,G27,H27,I27,J27,K27,INDEX(Conventions!$J$15:$J$19,MATCH('Blotter &amp; Risk'!D27,Conventions!$B$15:$B$19,0)))</f>
        <v>»CdsTrade-17093111409574579197</v>
      </c>
      <c r="N27" s="158"/>
      <c r="O27" s="169" t="str">
        <f>INDEX(YIELD_CURVE_OBJECTS,MATCH('Blotter &amp; Risk'!$D27,CURVE_CURRENCIES,0))</f>
        <v>»ISDACompliantYieldCurve-17093111409574579239</v>
      </c>
      <c r="P27" s="170" t="str">
        <f>INDEX(YIELD_CURVE_CONVENTION_OBJECTS,MATCH('Blotter &amp; Risk'!$D27,YIELD_CURVE_CONVENTION_CURRENCIES,0))</f>
        <v>»IsdaYieldCurveConvention-17093111409574578944</v>
      </c>
      <c r="Q27" s="170" t="str">
        <f>INDEX(CREDIT_CURVE_OBJECTS,MATCH('Blotter &amp; Risk'!$D27,CURVE_CURRENCIES,0))</f>
        <v>»ISDACompliantCreditCurve-17093111409574579252</v>
      </c>
      <c r="R27" s="171" t="str">
        <f>INDEX(CDS_CONVENTION_OBJECTS,MATCH('Blotter &amp; Risk'!$D27,CDS_CONVENTION_CURRENCIES,0))</f>
        <v>»IsdaCdsConvention-17093111409574578947</v>
      </c>
      <c r="S27" s="162" t="s">
        <v>95</v>
      </c>
      <c r="T27" s="163">
        <f>_xll.CDS.CleanPrice('Blotter &amp; Risk'!M27,'Blotter &amp; Risk'!O27,'Blotter &amp; Risk'!Q27)</f>
        <v>-11747996.929026514</v>
      </c>
      <c r="U27" s="164">
        <f>_xll.CDS.DirtyPrice(M27,O27,Q27)</f>
        <v>-11986191.373470958</v>
      </c>
      <c r="V27" s="164">
        <f>_xll.CDS.Accrued(M27,O27,Q27)</f>
        <v>-238194.44444444403</v>
      </c>
      <c r="W27" s="165">
        <f>_xll.CDS.ParSpread(M27,O27,Q27)</f>
        <v>1.0405573535118532E-2</v>
      </c>
      <c r="X27" s="164">
        <f>_xll.CDS.ProtectionLegPrice(M27,O27,Q27)</f>
        <v>3087420.5500553912</v>
      </c>
      <c r="Y27" s="166">
        <f>_xll.CDS.PremiumLegCleanPrice(M27,O27,Q27)</f>
        <v>-14835417.479081906</v>
      </c>
      <c r="Z27" s="167">
        <f>_xll.CDS.RR01(M27,O27,Q27)</f>
        <v>-617.48411001107831</v>
      </c>
      <c r="AA27" s="164">
        <f>_xll.CDS.CS01(M27,O27)</f>
        <v>20564.136592651441</v>
      </c>
      <c r="AB27" s="168">
        <f>_xll.CDS.IR01(M27,O27,Q27)</f>
        <v>5599.7319247397263</v>
      </c>
      <c r="AC27" s="164">
        <f>_xll.CDS.ValueOnDefault(M27,O27,Q27)</f>
        <v>29247996.929026514</v>
      </c>
      <c r="AD27" s="239">
        <f t="array" aca="1" ref="AD27:AG27" ca="1">_xll.CDS.BucketedCS01($C27,INDIRECT($D27 &amp; "_CREDIT_CURVE_TENORS"),INDIRECT($D27 &amp; "_CREDIT_CURVE_QUOTE_TYPES"),INDIRECT($D27 &amp; "_CREDIT_CURVE_RATES"),INDIRECT($D27 &amp; "_CREDIT_CURVE_RECOVERY_RATES"),INDIRECT($D27 &amp; "_CREDIT_CURVE_COUPONS"),'Blotter &amp; Risk'!O27,R27,$M27)</f>
        <v>2042954.4798391438</v>
      </c>
      <c r="AE27" s="240">
        <f ca="1"/>
        <v>7295044.4379569041</v>
      </c>
      <c r="AF27" s="240">
        <f ca="1"/>
        <v>43627867.581226952</v>
      </c>
      <c r="AG27" s="240">
        <f ca="1"/>
        <v>295013940.98441344</v>
      </c>
      <c r="AH27" s="240">
        <f t="array" ref="AH27:AR27">_xll.CDS.BucketedIR01($M27,$O27,$Q27)</f>
        <v>-6.5150898756471953</v>
      </c>
      <c r="AI27" s="240">
        <v>6.7711844270457178</v>
      </c>
      <c r="AJ27" s="240">
        <v>28.913218998449786</v>
      </c>
      <c r="AK27" s="240">
        <v>107.19778902185118</v>
      </c>
      <c r="AL27" s="240">
        <v>265.9244122960036</v>
      </c>
      <c r="AM27" s="240">
        <v>382.41306875713701</v>
      </c>
      <c r="AN27" s="240">
        <v>486.54118343816054</v>
      </c>
      <c r="AO27" s="240">
        <v>852.69114735053722</v>
      </c>
      <c r="AP27" s="240">
        <v>1799.4698028306334</v>
      </c>
      <c r="AQ27" s="240">
        <v>1670.5135883637868</v>
      </c>
      <c r="AR27" s="241">
        <v>6.3707261713230601</v>
      </c>
    </row>
    <row r="28" spans="2:44" ht="15.75" thickBot="1" x14ac:dyDescent="0.3">
      <c r="B28" s="207" t="str">
        <f>D28 &amp; " " &amp; E28/1000000 &amp; "M " &amp; IF(F28, "Buy", "Sell") &amp; " " &amp; G28 &amp; " " &amp; H28*100 &amp; "%/" &amp; I28*100 &amp; "% @ " &amp; J28*100 &amp; "bps " &amp; K28</f>
        <v>USD 115M Sell 7Y 1%/40% @ -0.1bps PUF</v>
      </c>
      <c r="C28" s="201">
        <v>42953</v>
      </c>
      <c r="D28" s="176" t="s">
        <v>0</v>
      </c>
      <c r="E28" s="177">
        <v>115000000</v>
      </c>
      <c r="F28" s="178" t="b">
        <v>0</v>
      </c>
      <c r="G28" s="179" t="s">
        <v>27</v>
      </c>
      <c r="H28" s="180">
        <v>0.01</v>
      </c>
      <c r="I28" s="181">
        <v>0.4</v>
      </c>
      <c r="J28" s="179">
        <v>-1E-3</v>
      </c>
      <c r="K28" s="182" t="s">
        <v>42</v>
      </c>
      <c r="L28" s="183" t="s">
        <v>66</v>
      </c>
      <c r="M28" s="184" t="str">
        <f>_xll.CDS.BuildCDSFromConvention(C28,D28,E28,F28,G28,H28,I28,J28,K28,INDEX(Conventions!$J$15:$J$19,MATCH('Blotter &amp; Risk'!D28,Conventions!$B$15:$B$19,0)))</f>
        <v>»CdsTrade-17093111409574579233</v>
      </c>
      <c r="N28" s="185"/>
      <c r="O28" s="186" t="str">
        <f>INDEX(YIELD_CURVE_OBJECTS,MATCH('Blotter &amp; Risk'!$D28,CURVE_CURRENCIES,0))</f>
        <v>»ISDACompliantYieldCurve-17093111409574579239</v>
      </c>
      <c r="P28" s="187" t="str">
        <f>INDEX(YIELD_CURVE_CONVENTION_OBJECTS,MATCH('Blotter &amp; Risk'!$D28,YIELD_CURVE_CONVENTION_CURRENCIES,0))</f>
        <v>»IsdaYieldCurveConvention-17093111409574578944</v>
      </c>
      <c r="Q28" s="187" t="str">
        <f>INDEX(CREDIT_CURVE_OBJECTS,MATCH('Blotter &amp; Risk'!$D28,CURVE_CURRENCIES,0))</f>
        <v>»ISDACompliantCreditCurve-17093111409574579252</v>
      </c>
      <c r="R28" s="188" t="str">
        <f>INDEX(CDS_CONVENTION_OBJECTS,MATCH('Blotter &amp; Risk'!$D28,CDS_CONVENTION_CURRENCIES,0))</f>
        <v>»IsdaCdsConvention-17093111409574578947</v>
      </c>
      <c r="S28" s="189" t="s">
        <v>95</v>
      </c>
      <c r="T28" s="163">
        <f>_xll.CDS.CleanPrice('Blotter &amp; Risk'!M28,'Blotter &amp; Risk'!O28,'Blotter &amp; Risk'!Q28)</f>
        <v>-1518512.9994323982</v>
      </c>
      <c r="U28" s="164">
        <f>_xll.CDS.DirtyPrice(M28,O28,Q28)</f>
        <v>-1361985.2216546212</v>
      </c>
      <c r="V28" s="164">
        <f>_xll.CDS.Accrued(M28,O28,Q28)</f>
        <v>156527.77777777705</v>
      </c>
      <c r="W28" s="190">
        <f>_xll.CDS.ParSpread(M28,O28,Q28)</f>
        <v>1.2079448827405385E-2</v>
      </c>
      <c r="X28" s="191">
        <f>_xll.CDS.ProtectionLegPrice(M28,O28,Q28)</f>
        <v>-8820991.3264759686</v>
      </c>
      <c r="Y28" s="192">
        <f>_xll.CDS.PremiumLegCleanPrice(M28,O28,Q28)</f>
        <v>7302478.3270435706</v>
      </c>
      <c r="Z28" s="193">
        <f>_xll.CDS.RR01(M28,O28,Q28)</f>
        <v>1470.1652210793284</v>
      </c>
      <c r="AA28" s="191">
        <f>_xll.CDS.CS01(M28,O28)</f>
        <v>-73698.899157728491</v>
      </c>
      <c r="AB28" s="194">
        <f>_xll.CDS.IR01(M28,O28,Q28)</f>
        <v>648.21086159363995</v>
      </c>
      <c r="AC28" s="191">
        <f>_xll.CDS.ValueOnDefault(M28,O28,Q28)</f>
        <v>-67481487.0005676</v>
      </c>
      <c r="AD28" s="242">
        <f t="array" aca="1" ref="AD28:AG28" ca="1">_xll.CDS.BucketedCS01($C28,INDIRECT($D28 &amp; "_CREDIT_CURVE_TENORS"),INDIRECT($D28 &amp; "_CREDIT_CURVE_QUOTE_TYPES"),INDIRECT($D28 &amp; "_CREDIT_CURVE_RATES"),INDIRECT($D28 &amp; "_CREDIT_CURVE_RECOVERY_RATES"),INDIRECT($D28 &amp; "_CREDIT_CURVE_COUPONS"),'Blotter &amp; Risk'!O28,R28,$M28)</f>
        <v>358088.21791410045</v>
      </c>
      <c r="AE28" s="243">
        <f ca="1"/>
        <v>1289121.7216738211</v>
      </c>
      <c r="AF28" s="243">
        <f ca="1"/>
        <v>-366735667.57955664</v>
      </c>
      <c r="AG28" s="243">
        <f ca="1"/>
        <v>-417621808.2861529</v>
      </c>
      <c r="AH28" s="243">
        <f t="array" ref="AH28:AR28">_xll.CDS.BucketedIR01($M28,$O28,$Q28)</f>
        <v>-2.3569970764025783</v>
      </c>
      <c r="AI28" s="243">
        <v>-0.3487295044402039</v>
      </c>
      <c r="AJ28" s="243">
        <v>-4.4566333078782661</v>
      </c>
      <c r="AK28" s="243">
        <v>1.7473474778900711</v>
      </c>
      <c r="AL28" s="243">
        <v>52.857824371088654</v>
      </c>
      <c r="AM28" s="243">
        <v>84.142914685350618</v>
      </c>
      <c r="AN28" s="243">
        <v>107.92424751618346</v>
      </c>
      <c r="AO28" s="243">
        <v>231.64832817459958</v>
      </c>
      <c r="AP28" s="243">
        <v>183.05044172238493</v>
      </c>
      <c r="AQ28" s="243">
        <v>-5.9482098856838972</v>
      </c>
      <c r="AR28" s="244">
        <v>0</v>
      </c>
    </row>
    <row r="29" spans="2:44" ht="15.75" thickTop="1" x14ac:dyDescent="0.25">
      <c r="T29" s="195">
        <f>SUM(T10:T28)</f>
        <v>-5986833.4506263845</v>
      </c>
      <c r="U29" s="196">
        <f>SUM(U10:U28)</f>
        <v>-6543527.8950708285</v>
      </c>
      <c r="V29" s="197">
        <f>SUM(V10:V28)</f>
        <v>-556694.44444444415</v>
      </c>
      <c r="Z29" s="195">
        <f>SUM(Z10:Z28)</f>
        <v>-4797.2128364260034</v>
      </c>
      <c r="AA29" s="196">
        <f>SUM(AA10:AA28)</f>
        <v>218897.24413116323</v>
      </c>
      <c r="AB29" s="196">
        <f>SUM(AB10:AB28)</f>
        <v>842.04846382962523</v>
      </c>
      <c r="AC29" s="197">
        <f>SUM(AC10:AC28)</f>
        <v>163886833.45062637</v>
      </c>
      <c r="AD29" s="198">
        <f t="shared" ref="AD29:AR29" ca="1" si="2">SUM(AD10:AD28)</f>
        <v>95447193.676930502</v>
      </c>
      <c r="AE29" s="199">
        <f t="shared" ca="1" si="2"/>
        <v>5216463.3224493032</v>
      </c>
      <c r="AF29" s="199">
        <f t="shared" ca="1" si="2"/>
        <v>-1696737488.1818881</v>
      </c>
      <c r="AG29" s="200">
        <f t="shared" ca="1" si="2"/>
        <v>3517318379.5977306</v>
      </c>
      <c r="AH29" s="198">
        <f t="shared" si="2"/>
        <v>0.47649286655064493</v>
      </c>
      <c r="AI29" s="199">
        <f t="shared" si="2"/>
        <v>7.4807731455846938</v>
      </c>
      <c r="AJ29" s="199">
        <f t="shared" si="2"/>
        <v>42.110856649969435</v>
      </c>
      <c r="AK29" s="199">
        <f t="shared" si="2"/>
        <v>112.80862849693402</v>
      </c>
      <c r="AL29" s="199">
        <f t="shared" si="2"/>
        <v>227.82223516863013</v>
      </c>
      <c r="AM29" s="199">
        <f t="shared" si="2"/>
        <v>321.68383468536564</v>
      </c>
      <c r="AN29" s="199">
        <f t="shared" si="2"/>
        <v>408.64803088258572</v>
      </c>
      <c r="AO29" s="199">
        <f t="shared" si="2"/>
        <v>497.16024468781518</v>
      </c>
      <c r="AP29" s="199">
        <f t="shared" si="2"/>
        <v>195.69366423474096</v>
      </c>
      <c r="AQ29" s="199">
        <f t="shared" si="2"/>
        <v>-430.01483421621617</v>
      </c>
      <c r="AR29" s="200">
        <f t="shared" si="2"/>
        <v>-542.06568350473333</v>
      </c>
    </row>
    <row r="31" spans="2:44" x14ac:dyDescent="0.25">
      <c r="B31" s="225" t="s">
        <v>67</v>
      </c>
      <c r="C31" s="226"/>
      <c r="D31" s="226"/>
      <c r="E31" s="226"/>
      <c r="F31" s="226"/>
      <c r="G31" s="226"/>
      <c r="H31" s="226"/>
      <c r="I31" s="226"/>
      <c r="J31" s="226"/>
      <c r="K31" s="227"/>
      <c r="M31" s="127" t="s">
        <v>65</v>
      </c>
      <c r="O31" s="225" t="s">
        <v>91</v>
      </c>
      <c r="P31" s="228"/>
      <c r="Q31" s="228"/>
      <c r="R31" s="229"/>
      <c r="T31" s="225" t="s">
        <v>68</v>
      </c>
      <c r="U31" s="226"/>
      <c r="V31" s="226"/>
      <c r="W31" s="226"/>
      <c r="X31" s="226"/>
      <c r="Y31" s="227"/>
      <c r="Z31" s="225" t="s">
        <v>69</v>
      </c>
      <c r="AA31" s="226"/>
      <c r="AB31" s="226"/>
      <c r="AC31" s="227"/>
      <c r="AD31" s="225" t="s">
        <v>85</v>
      </c>
      <c r="AE31" s="226"/>
      <c r="AF31" s="226"/>
      <c r="AG31" s="227"/>
      <c r="AH31" s="225" t="s">
        <v>86</v>
      </c>
      <c r="AI31" s="226"/>
      <c r="AJ31" s="226"/>
      <c r="AK31" s="226"/>
      <c r="AL31" s="226"/>
      <c r="AM31" s="226"/>
      <c r="AN31" s="226"/>
      <c r="AO31" s="226"/>
      <c r="AP31" s="226"/>
      <c r="AQ31" s="226"/>
      <c r="AR31" s="227"/>
    </row>
    <row r="32" spans="2:44" x14ac:dyDescent="0.25">
      <c r="B32" s="128" t="s">
        <v>87</v>
      </c>
      <c r="C32" s="129" t="s">
        <v>46</v>
      </c>
      <c r="D32" s="130" t="s">
        <v>33</v>
      </c>
      <c r="E32" s="131" t="s">
        <v>49</v>
      </c>
      <c r="F32" s="131" t="s">
        <v>50</v>
      </c>
      <c r="G32" s="130" t="s">
        <v>31</v>
      </c>
      <c r="H32" s="130" t="s">
        <v>51</v>
      </c>
      <c r="I32" s="130" t="s">
        <v>47</v>
      </c>
      <c r="J32" s="130" t="s">
        <v>63</v>
      </c>
      <c r="K32" s="132" t="s">
        <v>40</v>
      </c>
      <c r="M32" s="133" t="s">
        <v>65</v>
      </c>
      <c r="O32" s="134" t="s">
        <v>18</v>
      </c>
      <c r="P32" s="135" t="s">
        <v>89</v>
      </c>
      <c r="Q32" s="135" t="s">
        <v>88</v>
      </c>
      <c r="R32" s="136" t="s">
        <v>90</v>
      </c>
      <c r="S32" s="137"/>
      <c r="T32" s="138" t="s">
        <v>52</v>
      </c>
      <c r="U32" s="139" t="s">
        <v>53</v>
      </c>
      <c r="V32" s="139" t="s">
        <v>54</v>
      </c>
      <c r="W32" s="139" t="s">
        <v>55</v>
      </c>
      <c r="X32" s="139" t="s">
        <v>57</v>
      </c>
      <c r="Y32" s="140" t="s">
        <v>56</v>
      </c>
      <c r="Z32" s="138" t="s">
        <v>58</v>
      </c>
      <c r="AA32" s="139" t="s">
        <v>59</v>
      </c>
      <c r="AB32" s="139" t="s">
        <v>60</v>
      </c>
      <c r="AC32" s="140" t="s">
        <v>61</v>
      </c>
      <c r="AD32" s="141" t="str">
        <f t="array" ref="AD32:AG32">TRANSPOSE(EUR_CREDIT_CURVE_TENORS)</f>
        <v>1Y</v>
      </c>
      <c r="AE32" s="142" t="str">
        <v>2Y</v>
      </c>
      <c r="AF32" s="142" t="str">
        <v>5Y</v>
      </c>
      <c r="AG32" s="143" t="str">
        <v>10Y</v>
      </c>
      <c r="AH32" s="144" t="str">
        <f t="array" ref="AH32:AR32">TRANSPOSE(EUR_YIELD_CURVE_TENORS)</f>
        <v>1M</v>
      </c>
      <c r="AI32" s="145" t="str">
        <v>3M</v>
      </c>
      <c r="AJ32" s="145" t="str">
        <v>6M</v>
      </c>
      <c r="AK32" s="145" t="str">
        <v>1Y</v>
      </c>
      <c r="AL32" s="145" t="str">
        <v>2Y</v>
      </c>
      <c r="AM32" s="145" t="str">
        <v>3Y</v>
      </c>
      <c r="AN32" s="145" t="str">
        <v>4Y</v>
      </c>
      <c r="AO32" s="145" t="str">
        <v>5Y</v>
      </c>
      <c r="AP32" s="145" t="str">
        <v>7Y</v>
      </c>
      <c r="AQ32" s="145" t="str">
        <v>10Y</v>
      </c>
      <c r="AR32" s="146" t="str">
        <v>20Y</v>
      </c>
    </row>
    <row r="33" spans="2:44" x14ac:dyDescent="0.25">
      <c r="B33" s="147" t="str">
        <f>D33 &amp; " " &amp; E33/1000000 &amp; "M " &amp; IF(F33, "Buy", "Sell") &amp; " " &amp; G33 &amp; " " &amp; H33*100 &amp; "%/" &amp; I33*100 &amp; "% @ " &amp; J33*100 &amp; "bps " &amp; K33</f>
        <v>EUR 20M Sell 5Y 1%/40% @ 0.1bps PUF</v>
      </c>
      <c r="C33" s="148">
        <v>42953</v>
      </c>
      <c r="D33" s="149" t="s">
        <v>1</v>
      </c>
      <c r="E33" s="150">
        <f>20000000</f>
        <v>20000000</v>
      </c>
      <c r="F33" s="151" t="b">
        <v>0</v>
      </c>
      <c r="G33" s="152" t="s">
        <v>26</v>
      </c>
      <c r="H33" s="153">
        <v>0.01</v>
      </c>
      <c r="I33" s="154">
        <v>0.4</v>
      </c>
      <c r="J33" s="152">
        <v>1E-3</v>
      </c>
      <c r="K33" s="155" t="s">
        <v>42</v>
      </c>
      <c r="L33" s="156" t="s">
        <v>66</v>
      </c>
      <c r="M33" s="157" t="str">
        <f>_xll.CDS.BuildCDSFromConvention(C33,D33,E33,F33,G33,H33,I33,J33,K33,INDEX(Conventions!$J$15:$J$19,MATCH('Blotter &amp; Risk'!D33,Conventions!$B$15:$B$19,0)))</f>
        <v>»CdsTrade-17093111409574579213</v>
      </c>
      <c r="N33" s="158"/>
      <c r="O33" s="169" t="e">
        <f>INDEX(YIELD_CURVE_OBJECTS,MATCH('Blotter &amp; Risk'!$D33,CURVE_CURRENCIES,0))</f>
        <v>#NULL!</v>
      </c>
      <c r="P33" s="170" t="str">
        <f>INDEX(YIELD_CURVE_CONVENTION_OBJECTS,MATCH('Blotter &amp; Risk'!$D33,YIELD_CURVE_CONVENTION_CURRENCIES,0))</f>
        <v>»IsdaYieldCurveConvention-17093111409574578945</v>
      </c>
      <c r="Q33" s="170" t="e">
        <f>INDEX(CREDIT_CURVE_OBJECTS,MATCH('Blotter &amp; Risk'!$D33,CURVE_CURRENCIES,0))</f>
        <v>#NULL!</v>
      </c>
      <c r="R33" s="171" t="str">
        <f>INDEX(CDS_CONVENTION_OBJECTS,MATCH('Blotter &amp; Risk'!$D33,CDS_CONVENTION_CURRENCIES,0))</f>
        <v>»IsdaCdsConvention-17093111409574578957</v>
      </c>
      <c r="S33" s="162" t="s">
        <v>95</v>
      </c>
      <c r="T33" s="163" t="e">
        <f>_xll.CDS.CleanPrice('Blotter &amp; Risk'!M33,'Blotter &amp; Risk'!O33,'Blotter &amp; Risk'!Q33)</f>
        <v>#NULL!</v>
      </c>
      <c r="U33" s="164" t="e">
        <f>_xll.CDS.DirtyPrice(M33,O33,Q33)</f>
        <v>#NULL!</v>
      </c>
      <c r="V33" s="164" t="e">
        <f>_xll.CDS.Accrued(M33,O33,Q33)</f>
        <v>#NULL!</v>
      </c>
      <c r="W33" s="165" t="e">
        <f>_xll.CDS.ParSpread(M33,O33,Q33)</f>
        <v>#NULL!</v>
      </c>
      <c r="X33" s="164" t="e">
        <f>_xll.CDS.ProtectionLegPrice(M33,O33,Q33)</f>
        <v>#NULL!</v>
      </c>
      <c r="Y33" s="166" t="e">
        <f>_xll.CDS.PremiumLegCleanPrice(M33,O33,Q33)</f>
        <v>#NULL!</v>
      </c>
      <c r="Z33" s="167" t="e">
        <f>_xll.CDS.RR01(M33,O33,Q33)</f>
        <v>#NULL!</v>
      </c>
      <c r="AA33" s="164" t="e">
        <f>_xll.CDS.CS01(M33,O33)</f>
        <v>#NULL!</v>
      </c>
      <c r="AB33" s="168" t="e">
        <f>_xll.CDS.IR01(M33,O33,Q33)</f>
        <v>#NULL!</v>
      </c>
      <c r="AC33" s="164" t="e">
        <f>_xll.CDS.ValueOnDefault(M33,O33,Q33)</f>
        <v>#NULL!</v>
      </c>
      <c r="AD33" s="172" t="e">
        <f t="array" aca="1" ref="AD33:AG33" ca="1">_xll.CDS.BucketedCS01($C33,INDIRECT($D33 &amp; "_CREDIT_CURVE_TENORS"),INDIRECT($D33 &amp; "_CREDIT_CURVE_QUOTE_TYPES"),INDIRECT($D33 &amp; "_CREDIT_CURVE_RATES"),INDIRECT($D33 &amp; "_CREDIT_CURVE_RECOVERY_RATES"),INDIRECT($D33 &amp; "_CREDIT_CURVE_COUPONS"),'Blotter &amp; Risk'!O33,R33,$M33)</f>
        <v>#NULL!</v>
      </c>
      <c r="AE33" s="173" t="e">
        <f ca="1"/>
        <v>#NULL!</v>
      </c>
      <c r="AF33" s="173" t="e">
        <f ca="1"/>
        <v>#NULL!</v>
      </c>
      <c r="AG33" s="174" t="e">
        <f ca="1"/>
        <v>#NULL!</v>
      </c>
      <c r="AH33" s="172" t="e">
        <f t="array" ref="AH33:AR33">_xll.CDS.BucketedIR01($M33,$O33,$Q33)</f>
        <v>#NULL!</v>
      </c>
      <c r="AI33" s="173" t="e">
        <v>#NULL!</v>
      </c>
      <c r="AJ33" s="173" t="e">
        <v>#NULL!</v>
      </c>
      <c r="AK33" s="173" t="e">
        <v>#NULL!</v>
      </c>
      <c r="AL33" s="173" t="e">
        <v>#NULL!</v>
      </c>
      <c r="AM33" s="173" t="e">
        <v>#NULL!</v>
      </c>
      <c r="AN33" s="173" t="e">
        <v>#NULL!</v>
      </c>
      <c r="AO33" s="173" t="e">
        <v>#NULL!</v>
      </c>
      <c r="AP33" s="173" t="e">
        <v>#NULL!</v>
      </c>
      <c r="AQ33" s="173" t="e">
        <v>#NULL!</v>
      </c>
      <c r="AR33" s="174" t="e">
        <v>#NULL!</v>
      </c>
    </row>
    <row r="34" spans="2:44" x14ac:dyDescent="0.25">
      <c r="B34" s="147" t="str">
        <f t="shared" ref="B34:B49" si="3">D34 &amp; " " &amp; E34/1000000 &amp; "M " &amp; IF(F34, "Buy", "Sell") &amp; " " &amp; G34 &amp; " " &amp; H34*100 &amp; "%/" &amp; I34*100 &amp; "% @ " &amp; J34*100 &amp; "bps " &amp; K34</f>
        <v>EUR 100M Buy 10Y 1%/40% @ -0.25bps PUF</v>
      </c>
      <c r="C34" s="148">
        <v>42953</v>
      </c>
      <c r="D34" s="149" t="s">
        <v>1</v>
      </c>
      <c r="E34" s="150">
        <v>100000000</v>
      </c>
      <c r="F34" s="151" t="b">
        <v>1</v>
      </c>
      <c r="G34" s="220" t="s">
        <v>28</v>
      </c>
      <c r="H34" s="153">
        <v>0.01</v>
      </c>
      <c r="I34" s="154">
        <v>0.4</v>
      </c>
      <c r="J34" s="152">
        <v>-2.5000000000000001E-3</v>
      </c>
      <c r="K34" s="155" t="s">
        <v>42</v>
      </c>
      <c r="L34" s="156" t="s">
        <v>66</v>
      </c>
      <c r="M34" s="157" t="str">
        <f>_xll.CDS.BuildCDSFromConvention(C34,D34,E34,F34,G34,H34,I34,J34,K34,INDEX(Conventions!$J$15:$J$19,MATCH('Blotter &amp; Risk'!D34,Conventions!$B$15:$B$19,0)))</f>
        <v>»CdsTrade-17093111409574579224</v>
      </c>
      <c r="N34" s="158"/>
      <c r="O34" s="169" t="e">
        <f>INDEX(YIELD_CURVE_OBJECTS,MATCH('Blotter &amp; Risk'!$D34,CURVE_CURRENCIES,0))</f>
        <v>#NULL!</v>
      </c>
      <c r="P34" s="170" t="str">
        <f>INDEX(YIELD_CURVE_CONVENTION_OBJECTS,MATCH('Blotter &amp; Risk'!$D34,YIELD_CURVE_CONVENTION_CURRENCIES,0))</f>
        <v>»IsdaYieldCurveConvention-17093111409574578945</v>
      </c>
      <c r="Q34" s="170" t="e">
        <f>INDEX(CREDIT_CURVE_OBJECTS,MATCH('Blotter &amp; Risk'!$D34,CURVE_CURRENCIES,0))</f>
        <v>#NULL!</v>
      </c>
      <c r="R34" s="171" t="str">
        <f>INDEX(CDS_CONVENTION_OBJECTS,MATCH('Blotter &amp; Risk'!$D34,CDS_CONVENTION_CURRENCIES,0))</f>
        <v>»IsdaCdsConvention-17093111409574578957</v>
      </c>
      <c r="S34" s="162" t="s">
        <v>95</v>
      </c>
      <c r="T34" s="163" t="e">
        <f>_xll.CDS.CleanPrice('Blotter &amp; Risk'!M34,'Blotter &amp; Risk'!O34,'Blotter &amp; Risk'!Q34)</f>
        <v>#NULL!</v>
      </c>
      <c r="U34" s="164" t="e">
        <f>_xll.CDS.DirtyPrice(M34,O34,Q34)</f>
        <v>#NULL!</v>
      </c>
      <c r="V34" s="164" t="e">
        <f>_xll.CDS.Accrued(M34,O34,Q34)</f>
        <v>#NULL!</v>
      </c>
      <c r="W34" s="165" t="e">
        <f>_xll.CDS.ParSpread(M34,O34,Q34)</f>
        <v>#NULL!</v>
      </c>
      <c r="X34" s="164" t="e">
        <f>_xll.CDS.ProtectionLegPrice(M34,O34,Q34)</f>
        <v>#NULL!</v>
      </c>
      <c r="Y34" s="166" t="e">
        <f>_xll.CDS.PremiumLegCleanPrice(M34,O34,Q34)</f>
        <v>#NULL!</v>
      </c>
      <c r="Z34" s="167" t="e">
        <f>_xll.CDS.RR01(M34,O34,Q34)</f>
        <v>#NULL!</v>
      </c>
      <c r="AA34" s="164" t="e">
        <f>_xll.CDS.CS01(M34,O34)</f>
        <v>#NULL!</v>
      </c>
      <c r="AB34" s="168" t="e">
        <f>_xll.CDS.IR01(M34,O34,Q34)</f>
        <v>#NULL!</v>
      </c>
      <c r="AC34" s="164" t="e">
        <f>_xll.CDS.ValueOnDefault(M34,O34,Q34)</f>
        <v>#NULL!</v>
      </c>
      <c r="AD34" s="172" t="e">
        <f t="array" aca="1" ref="AD34:AG34" ca="1">_xll.CDS.BucketedCS01($C34,INDIRECT($D34 &amp; "_CREDIT_CURVE_TENORS"),INDIRECT($D34 &amp; "_CREDIT_CURVE_QUOTE_TYPES"),INDIRECT($D34 &amp; "_CREDIT_CURVE_RATES"),INDIRECT($D34 &amp; "_CREDIT_CURVE_RECOVERY_RATES"),INDIRECT($D34 &amp; "_CREDIT_CURVE_COUPONS"),'Blotter &amp; Risk'!O34,R34,$M34)</f>
        <v>#NULL!</v>
      </c>
      <c r="AE34" s="173" t="e">
        <f ca="1"/>
        <v>#NULL!</v>
      </c>
      <c r="AF34" s="173" t="e">
        <f ca="1"/>
        <v>#NULL!</v>
      </c>
      <c r="AG34" s="174" t="e">
        <f ca="1"/>
        <v>#NULL!</v>
      </c>
      <c r="AH34" s="172" t="e">
        <f t="array" ref="AH34:AR34">_xll.CDS.BucketedIR01($M34,$O34,$Q34)</f>
        <v>#NULL!</v>
      </c>
      <c r="AI34" s="173" t="e">
        <v>#NULL!</v>
      </c>
      <c r="AJ34" s="173" t="e">
        <v>#NULL!</v>
      </c>
      <c r="AK34" s="173" t="e">
        <v>#NULL!</v>
      </c>
      <c r="AL34" s="173" t="e">
        <v>#NULL!</v>
      </c>
      <c r="AM34" s="173" t="e">
        <v>#NULL!</v>
      </c>
      <c r="AN34" s="173" t="e">
        <v>#NULL!</v>
      </c>
      <c r="AO34" s="173" t="e">
        <v>#NULL!</v>
      </c>
      <c r="AP34" s="173" t="e">
        <v>#NULL!</v>
      </c>
      <c r="AQ34" s="173" t="e">
        <v>#NULL!</v>
      </c>
      <c r="AR34" s="174" t="e">
        <v>#NULL!</v>
      </c>
    </row>
    <row r="35" spans="2:44" x14ac:dyDescent="0.25">
      <c r="B35" s="147" t="str">
        <f t="shared" si="3"/>
        <v>EUR 45M Sell 1Y 1%/40% @ 0.2bps PUF</v>
      </c>
      <c r="C35" s="148">
        <v>42953</v>
      </c>
      <c r="D35" s="149" t="s">
        <v>1</v>
      </c>
      <c r="E35" s="150">
        <v>45000000</v>
      </c>
      <c r="F35" s="151" t="b">
        <v>0</v>
      </c>
      <c r="G35" s="220" t="s">
        <v>22</v>
      </c>
      <c r="H35" s="153">
        <v>0.01</v>
      </c>
      <c r="I35" s="154">
        <v>0.4</v>
      </c>
      <c r="J35" s="152">
        <v>2E-3</v>
      </c>
      <c r="K35" s="155" t="s">
        <v>42</v>
      </c>
      <c r="L35" s="156" t="s">
        <v>66</v>
      </c>
      <c r="M35" s="157" t="str">
        <f>_xll.CDS.BuildCDSFromConvention(C35,D35,E35,F35,G35,H35,I35,J35,K35,INDEX(Conventions!$J$15:$J$19,MATCH('Blotter &amp; Risk'!D35,Conventions!$B$15:$B$19,0)))</f>
        <v>»CdsTrade-17093111409574579258</v>
      </c>
      <c r="N35" s="158"/>
      <c r="O35" s="169" t="e">
        <f>INDEX(YIELD_CURVE_OBJECTS,MATCH('Blotter &amp; Risk'!$D35,CURVE_CURRENCIES,0))</f>
        <v>#NULL!</v>
      </c>
      <c r="P35" s="170" t="str">
        <f>INDEX(YIELD_CURVE_CONVENTION_OBJECTS,MATCH('Blotter &amp; Risk'!$D35,YIELD_CURVE_CONVENTION_CURRENCIES,0))</f>
        <v>»IsdaYieldCurveConvention-17093111409574578945</v>
      </c>
      <c r="Q35" s="170" t="e">
        <f>INDEX(CREDIT_CURVE_OBJECTS,MATCH('Blotter &amp; Risk'!$D35,CURVE_CURRENCIES,0))</f>
        <v>#NULL!</v>
      </c>
      <c r="R35" s="171" t="str">
        <f>INDEX(CDS_CONVENTION_OBJECTS,MATCH('Blotter &amp; Risk'!$D35,CDS_CONVENTION_CURRENCIES,0))</f>
        <v>»IsdaCdsConvention-17093111409574578957</v>
      </c>
      <c r="S35" s="162" t="s">
        <v>95</v>
      </c>
      <c r="T35" s="163" t="e">
        <f>_xll.CDS.CleanPrice('Blotter &amp; Risk'!M35,'Blotter &amp; Risk'!O35,'Blotter &amp; Risk'!Q35)</f>
        <v>#NULL!</v>
      </c>
      <c r="U35" s="164" t="e">
        <f>_xll.CDS.DirtyPrice(M35,O35,Q35)</f>
        <v>#NULL!</v>
      </c>
      <c r="V35" s="164" t="e">
        <f>_xll.CDS.Accrued(M35,O35,Q35)</f>
        <v>#NULL!</v>
      </c>
      <c r="W35" s="165" t="e">
        <f>_xll.CDS.ParSpread(M35,O35,Q35)</f>
        <v>#NULL!</v>
      </c>
      <c r="X35" s="164" t="e">
        <f>_xll.CDS.ProtectionLegPrice(M35,O35,Q35)</f>
        <v>#NULL!</v>
      </c>
      <c r="Y35" s="166" t="e">
        <f>_xll.CDS.PremiumLegCleanPrice(M35,O35,Q35)</f>
        <v>#NULL!</v>
      </c>
      <c r="Z35" s="167" t="e">
        <f>_xll.CDS.RR01(M35,O35,Q35)</f>
        <v>#NULL!</v>
      </c>
      <c r="AA35" s="164" t="e">
        <f>_xll.CDS.CS01(M35,O35)</f>
        <v>#NULL!</v>
      </c>
      <c r="AB35" s="168" t="e">
        <f>_xll.CDS.IR01(M35,O35,Q35)</f>
        <v>#NULL!</v>
      </c>
      <c r="AC35" s="164" t="e">
        <f>_xll.CDS.ValueOnDefault(M35,O35,Q35)</f>
        <v>#NULL!</v>
      </c>
      <c r="AD35" s="172" t="e">
        <f t="array" aca="1" ref="AD35:AG35" ca="1">_xll.CDS.BucketedCS01($C35,INDIRECT($D35 &amp; "_CREDIT_CURVE_TENORS"),INDIRECT($D35 &amp; "_CREDIT_CURVE_QUOTE_TYPES"),INDIRECT($D35 &amp; "_CREDIT_CURVE_RATES"),INDIRECT($D35 &amp; "_CREDIT_CURVE_RECOVERY_RATES"),INDIRECT($D35 &amp; "_CREDIT_CURVE_COUPONS"),'Blotter &amp; Risk'!O35,R35,$M35)</f>
        <v>#NULL!</v>
      </c>
      <c r="AE35" s="173" t="e">
        <f ca="1"/>
        <v>#NULL!</v>
      </c>
      <c r="AF35" s="173" t="e">
        <f ca="1"/>
        <v>#NULL!</v>
      </c>
      <c r="AG35" s="174" t="e">
        <f ca="1"/>
        <v>#NULL!</v>
      </c>
      <c r="AH35" s="172" t="e">
        <f t="array" ref="AH35:AR35">_xll.CDS.BucketedIR01($M35,$O35,$Q35)</f>
        <v>#NULL!</v>
      </c>
      <c r="AI35" s="173" t="e">
        <v>#NULL!</v>
      </c>
      <c r="AJ35" s="173" t="e">
        <v>#NULL!</v>
      </c>
      <c r="AK35" s="173" t="e">
        <v>#NULL!</v>
      </c>
      <c r="AL35" s="173" t="e">
        <v>#NULL!</v>
      </c>
      <c r="AM35" s="173" t="e">
        <v>#NULL!</v>
      </c>
      <c r="AN35" s="173" t="e">
        <v>#NULL!</v>
      </c>
      <c r="AO35" s="173" t="e">
        <v>#NULL!</v>
      </c>
      <c r="AP35" s="173" t="e">
        <v>#NULL!</v>
      </c>
      <c r="AQ35" s="173" t="e">
        <v>#NULL!</v>
      </c>
      <c r="AR35" s="174" t="e">
        <v>#NULL!</v>
      </c>
    </row>
    <row r="36" spans="2:44" x14ac:dyDescent="0.25">
      <c r="B36" s="147" t="str">
        <f t="shared" si="3"/>
        <v>EUR -30M Buy 10Y 1%/40% @ 0.17bps PUF</v>
      </c>
      <c r="C36" s="148">
        <v>42953</v>
      </c>
      <c r="D36" s="149" t="s">
        <v>1</v>
      </c>
      <c r="E36" s="150">
        <v>-30000000</v>
      </c>
      <c r="F36" s="151" t="b">
        <v>1</v>
      </c>
      <c r="G36" s="220" t="s">
        <v>28</v>
      </c>
      <c r="H36" s="153">
        <v>0.01</v>
      </c>
      <c r="I36" s="154">
        <v>0.4</v>
      </c>
      <c r="J36" s="152">
        <v>1.6999999999999999E-3</v>
      </c>
      <c r="K36" s="155" t="s">
        <v>42</v>
      </c>
      <c r="L36" s="156" t="s">
        <v>66</v>
      </c>
      <c r="M36" s="157" t="str">
        <f>_xll.CDS.BuildCDSFromConvention(C36,D36,E36,F36,G36,H36,I36,J36,K36,INDEX(Conventions!$J$15:$J$19,MATCH('Blotter &amp; Risk'!D36,Conventions!$B$15:$B$19,0)))</f>
        <v>»CdsTrade-17093111409574579254</v>
      </c>
      <c r="N36" s="158"/>
      <c r="O36" s="169" t="e">
        <f>INDEX(YIELD_CURVE_OBJECTS,MATCH('Blotter &amp; Risk'!$D36,CURVE_CURRENCIES,0))</f>
        <v>#NULL!</v>
      </c>
      <c r="P36" s="170" t="str">
        <f>INDEX(YIELD_CURVE_CONVENTION_OBJECTS,MATCH('Blotter &amp; Risk'!$D36,YIELD_CURVE_CONVENTION_CURRENCIES,0))</f>
        <v>»IsdaYieldCurveConvention-17093111409574578945</v>
      </c>
      <c r="Q36" s="170" t="e">
        <f>INDEX(CREDIT_CURVE_OBJECTS,MATCH('Blotter &amp; Risk'!$D36,CURVE_CURRENCIES,0))</f>
        <v>#NULL!</v>
      </c>
      <c r="R36" s="171" t="str">
        <f>INDEX(CDS_CONVENTION_OBJECTS,MATCH('Blotter &amp; Risk'!$D36,CDS_CONVENTION_CURRENCIES,0))</f>
        <v>»IsdaCdsConvention-17093111409574578957</v>
      </c>
      <c r="S36" s="162" t="s">
        <v>95</v>
      </c>
      <c r="T36" s="163" t="e">
        <f>_xll.CDS.CleanPrice('Blotter &amp; Risk'!M36,'Blotter &amp; Risk'!O36,'Blotter &amp; Risk'!Q36)</f>
        <v>#NULL!</v>
      </c>
      <c r="U36" s="164" t="e">
        <f>_xll.CDS.DirtyPrice(M36,O36,Q36)</f>
        <v>#NULL!</v>
      </c>
      <c r="V36" s="164" t="e">
        <f>_xll.CDS.Accrued(M36,O36,Q36)</f>
        <v>#NULL!</v>
      </c>
      <c r="W36" s="165" t="e">
        <f>_xll.CDS.ParSpread(M36,O36,Q36)</f>
        <v>#NULL!</v>
      </c>
      <c r="X36" s="164" t="e">
        <f>_xll.CDS.ProtectionLegPrice(M36,O36,Q36)</f>
        <v>#NULL!</v>
      </c>
      <c r="Y36" s="166" t="e">
        <f>_xll.CDS.PremiumLegCleanPrice(M36,O36,Q36)</f>
        <v>#NULL!</v>
      </c>
      <c r="Z36" s="167" t="e">
        <f>_xll.CDS.RR01(M36,O36,Q36)</f>
        <v>#NULL!</v>
      </c>
      <c r="AA36" s="164" t="e">
        <f>_xll.CDS.CS01(M36,O36)</f>
        <v>#NULL!</v>
      </c>
      <c r="AB36" s="168" t="e">
        <f>_xll.CDS.IR01(M36,O36,Q36)</f>
        <v>#NULL!</v>
      </c>
      <c r="AC36" s="164" t="e">
        <f>_xll.CDS.ValueOnDefault(M36,O36,Q36)</f>
        <v>#NULL!</v>
      </c>
      <c r="AD36" s="172" t="e">
        <f t="array" aca="1" ref="AD36:AG36" ca="1">_xll.CDS.BucketedCS01($C36,INDIRECT($D36 &amp; "_CREDIT_CURVE_TENORS"),INDIRECT($D36 &amp; "_CREDIT_CURVE_QUOTE_TYPES"),INDIRECT($D36 &amp; "_CREDIT_CURVE_RATES"),INDIRECT($D36 &amp; "_CREDIT_CURVE_RECOVERY_RATES"),INDIRECT($D36 &amp; "_CREDIT_CURVE_COUPONS"),'Blotter &amp; Risk'!O36,R36,$M36)</f>
        <v>#NULL!</v>
      </c>
      <c r="AE36" s="173" t="e">
        <f ca="1"/>
        <v>#NULL!</v>
      </c>
      <c r="AF36" s="173" t="e">
        <f ca="1"/>
        <v>#NULL!</v>
      </c>
      <c r="AG36" s="174" t="e">
        <f ca="1"/>
        <v>#NULL!</v>
      </c>
      <c r="AH36" s="172" t="e">
        <f t="array" ref="AH36:AR36">_xll.CDS.BucketedIR01($M36,$O36,$Q36)</f>
        <v>#NULL!</v>
      </c>
      <c r="AI36" s="173" t="e">
        <v>#NULL!</v>
      </c>
      <c r="AJ36" s="173" t="e">
        <v>#NULL!</v>
      </c>
      <c r="AK36" s="173" t="e">
        <v>#NULL!</v>
      </c>
      <c r="AL36" s="173" t="e">
        <v>#NULL!</v>
      </c>
      <c r="AM36" s="173" t="e">
        <v>#NULL!</v>
      </c>
      <c r="AN36" s="173" t="e">
        <v>#NULL!</v>
      </c>
      <c r="AO36" s="173" t="e">
        <v>#NULL!</v>
      </c>
      <c r="AP36" s="173" t="e">
        <v>#NULL!</v>
      </c>
      <c r="AQ36" s="173" t="e">
        <v>#NULL!</v>
      </c>
      <c r="AR36" s="174" t="e">
        <v>#NULL!</v>
      </c>
    </row>
    <row r="37" spans="2:44" x14ac:dyDescent="0.25">
      <c r="B37" s="147" t="str">
        <f t="shared" si="3"/>
        <v>EUR -70M Sell 7Y 5%/40% @ 0.2bps PUF</v>
      </c>
      <c r="C37" s="148">
        <v>42953</v>
      </c>
      <c r="D37" s="149" t="s">
        <v>1</v>
      </c>
      <c r="E37" s="150">
        <v>-70000000</v>
      </c>
      <c r="F37" s="151" t="b">
        <v>0</v>
      </c>
      <c r="G37" s="220" t="s">
        <v>27</v>
      </c>
      <c r="H37" s="153">
        <v>0.05</v>
      </c>
      <c r="I37" s="154">
        <v>0.4</v>
      </c>
      <c r="J37" s="152">
        <v>2E-3</v>
      </c>
      <c r="K37" s="155" t="s">
        <v>42</v>
      </c>
      <c r="L37" s="156" t="s">
        <v>66</v>
      </c>
      <c r="M37" s="157" t="str">
        <f>_xll.CDS.BuildCDSFromConvention(C37,D37,E37,F37,G37,H37,I37,J37,K37,INDEX(Conventions!$J$15:$J$19,MATCH('Blotter &amp; Risk'!D37,Conventions!$B$15:$B$19,0)))</f>
        <v>»CdsTrade-17093111409574579263</v>
      </c>
      <c r="N37" s="158"/>
      <c r="O37" s="169" t="e">
        <f>INDEX(YIELD_CURVE_OBJECTS,MATCH('Blotter &amp; Risk'!$D37,CURVE_CURRENCIES,0))</f>
        <v>#NULL!</v>
      </c>
      <c r="P37" s="170" t="str">
        <f>INDEX(YIELD_CURVE_CONVENTION_OBJECTS,MATCH('Blotter &amp; Risk'!$D37,YIELD_CURVE_CONVENTION_CURRENCIES,0))</f>
        <v>»IsdaYieldCurveConvention-17093111409574578945</v>
      </c>
      <c r="Q37" s="170" t="e">
        <f>INDEX(CREDIT_CURVE_OBJECTS,MATCH('Blotter &amp; Risk'!$D37,CURVE_CURRENCIES,0))</f>
        <v>#NULL!</v>
      </c>
      <c r="R37" s="171" t="str">
        <f>INDEX(CDS_CONVENTION_OBJECTS,MATCH('Blotter &amp; Risk'!$D37,CDS_CONVENTION_CURRENCIES,0))</f>
        <v>»IsdaCdsConvention-17093111409574578957</v>
      </c>
      <c r="S37" s="162" t="s">
        <v>95</v>
      </c>
      <c r="T37" s="163" t="e">
        <f>_xll.CDS.CleanPrice('Blotter &amp; Risk'!M37,'Blotter &amp; Risk'!O37,'Blotter &amp; Risk'!Q37)</f>
        <v>#NULL!</v>
      </c>
      <c r="U37" s="164" t="e">
        <f>_xll.CDS.DirtyPrice(M37,O37,Q37)</f>
        <v>#NULL!</v>
      </c>
      <c r="V37" s="164" t="e">
        <f>_xll.CDS.Accrued(M37,O37,Q37)</f>
        <v>#NULL!</v>
      </c>
      <c r="W37" s="165" t="e">
        <f>_xll.CDS.ParSpread(M37,O37,Q37)</f>
        <v>#NULL!</v>
      </c>
      <c r="X37" s="164" t="e">
        <f>_xll.CDS.ProtectionLegPrice(M37,O37,Q37)</f>
        <v>#NULL!</v>
      </c>
      <c r="Y37" s="166" t="e">
        <f>_xll.CDS.PremiumLegCleanPrice(M37,O37,Q37)</f>
        <v>#NULL!</v>
      </c>
      <c r="Z37" s="167" t="e">
        <f>_xll.CDS.RR01(M37,O37,Q37)</f>
        <v>#NULL!</v>
      </c>
      <c r="AA37" s="164" t="e">
        <f>_xll.CDS.CS01(M37,O37)</f>
        <v>#NULL!</v>
      </c>
      <c r="AB37" s="168" t="e">
        <f>_xll.CDS.IR01(M37,O37,Q37)</f>
        <v>#NULL!</v>
      </c>
      <c r="AC37" s="164" t="e">
        <f>_xll.CDS.ValueOnDefault(M37,O37,Q37)</f>
        <v>#NULL!</v>
      </c>
      <c r="AD37" s="172" t="e">
        <f t="array" aca="1" ref="AD37:AG37" ca="1">_xll.CDS.BucketedCS01($C37,INDIRECT($D37 &amp; "_CREDIT_CURVE_TENORS"),INDIRECT($D37 &amp; "_CREDIT_CURVE_QUOTE_TYPES"),INDIRECT($D37 &amp; "_CREDIT_CURVE_RATES"),INDIRECT($D37 &amp; "_CREDIT_CURVE_RECOVERY_RATES"),INDIRECT($D37 &amp; "_CREDIT_CURVE_COUPONS"),'Blotter &amp; Risk'!O37,R37,$M37)</f>
        <v>#NULL!</v>
      </c>
      <c r="AE37" s="173" t="e">
        <f ca="1"/>
        <v>#NULL!</v>
      </c>
      <c r="AF37" s="173" t="e">
        <f ca="1"/>
        <v>#NULL!</v>
      </c>
      <c r="AG37" s="174" t="e">
        <f ca="1"/>
        <v>#NULL!</v>
      </c>
      <c r="AH37" s="172" t="e">
        <f t="array" ref="AH37:AR37">_xll.CDS.BucketedIR01($M37,$O37,$Q37)</f>
        <v>#NULL!</v>
      </c>
      <c r="AI37" s="173" t="e">
        <v>#NULL!</v>
      </c>
      <c r="AJ37" s="173" t="e">
        <v>#NULL!</v>
      </c>
      <c r="AK37" s="173" t="e">
        <v>#NULL!</v>
      </c>
      <c r="AL37" s="173" t="e">
        <v>#NULL!</v>
      </c>
      <c r="AM37" s="173" t="e">
        <v>#NULL!</v>
      </c>
      <c r="AN37" s="173" t="e">
        <v>#NULL!</v>
      </c>
      <c r="AO37" s="173" t="e">
        <v>#NULL!</v>
      </c>
      <c r="AP37" s="173" t="e">
        <v>#NULL!</v>
      </c>
      <c r="AQ37" s="173" t="e">
        <v>#NULL!</v>
      </c>
      <c r="AR37" s="174" t="e">
        <v>#NULL!</v>
      </c>
    </row>
    <row r="38" spans="2:44" x14ac:dyDescent="0.25">
      <c r="B38" s="147" t="str">
        <f t="shared" si="3"/>
        <v>EUR 70M Sell 5Y 1%/40% @ -0.25bps PUF</v>
      </c>
      <c r="C38" s="148">
        <v>42953</v>
      </c>
      <c r="D38" s="149" t="s">
        <v>1</v>
      </c>
      <c r="E38" s="150">
        <v>70000000</v>
      </c>
      <c r="F38" s="151" t="b">
        <v>0</v>
      </c>
      <c r="G38" s="152" t="s">
        <v>26</v>
      </c>
      <c r="H38" s="153">
        <v>0.01</v>
      </c>
      <c r="I38" s="154">
        <v>0.4</v>
      </c>
      <c r="J38" s="152">
        <v>-2.5000000000000001E-3</v>
      </c>
      <c r="K38" s="155" t="s">
        <v>42</v>
      </c>
      <c r="L38" s="156" t="s">
        <v>66</v>
      </c>
      <c r="M38" s="157" t="str">
        <f>_xll.CDS.BuildCDSFromConvention(C38,D38,E38,F38,G38,H38,I38,J38,K38,INDEX(Conventions!$J$15:$J$19,MATCH('Blotter &amp; Risk'!D38,Conventions!$B$15:$B$19,0)))</f>
        <v>»CdsTrade-17093111409574579220</v>
      </c>
      <c r="N38" s="158"/>
      <c r="O38" s="169" t="e">
        <f>INDEX(YIELD_CURVE_OBJECTS,MATCH('Blotter &amp; Risk'!$D38,CURVE_CURRENCIES,0))</f>
        <v>#NULL!</v>
      </c>
      <c r="P38" s="170" t="str">
        <f>INDEX(YIELD_CURVE_CONVENTION_OBJECTS,MATCH('Blotter &amp; Risk'!$D38,YIELD_CURVE_CONVENTION_CURRENCIES,0))</f>
        <v>»IsdaYieldCurveConvention-17093111409574578945</v>
      </c>
      <c r="Q38" s="170" t="e">
        <f>INDEX(CREDIT_CURVE_OBJECTS,MATCH('Blotter &amp; Risk'!$D38,CURVE_CURRENCIES,0))</f>
        <v>#NULL!</v>
      </c>
      <c r="R38" s="171" t="str">
        <f>INDEX(CDS_CONVENTION_OBJECTS,MATCH('Blotter &amp; Risk'!$D38,CDS_CONVENTION_CURRENCIES,0))</f>
        <v>»IsdaCdsConvention-17093111409574578957</v>
      </c>
      <c r="S38" s="162" t="s">
        <v>95</v>
      </c>
      <c r="T38" s="163" t="e">
        <f>_xll.CDS.CleanPrice('Blotter &amp; Risk'!M38,'Blotter &amp; Risk'!O38,'Blotter &amp; Risk'!Q38)</f>
        <v>#NULL!</v>
      </c>
      <c r="U38" s="164" t="e">
        <f>_xll.CDS.DirtyPrice(M38,O38,Q38)</f>
        <v>#NULL!</v>
      </c>
      <c r="V38" s="164" t="e">
        <f>_xll.CDS.Accrued(M38,O38,Q38)</f>
        <v>#NULL!</v>
      </c>
      <c r="W38" s="165" t="e">
        <f>_xll.CDS.ParSpread(M38,O38,Q38)</f>
        <v>#NULL!</v>
      </c>
      <c r="X38" s="164" t="e">
        <f>_xll.CDS.ProtectionLegPrice(M38,O38,Q38)</f>
        <v>#NULL!</v>
      </c>
      <c r="Y38" s="166" t="e">
        <f>_xll.CDS.PremiumLegCleanPrice(M38,O38,Q38)</f>
        <v>#NULL!</v>
      </c>
      <c r="Z38" s="167" t="e">
        <f>_xll.CDS.RR01(M38,O38,Q38)</f>
        <v>#NULL!</v>
      </c>
      <c r="AA38" s="164" t="e">
        <f>_xll.CDS.CS01(M38,O38)</f>
        <v>#NULL!</v>
      </c>
      <c r="AB38" s="168" t="e">
        <f>_xll.CDS.IR01(M38,O38,Q38)</f>
        <v>#NULL!</v>
      </c>
      <c r="AC38" s="164" t="e">
        <f>_xll.CDS.ValueOnDefault(M38,O38,Q38)</f>
        <v>#NULL!</v>
      </c>
      <c r="AD38" s="172" t="e">
        <f t="array" aca="1" ref="AD38:AG38" ca="1">_xll.CDS.BucketedCS01($C38,INDIRECT($D38 &amp; "_CREDIT_CURVE_TENORS"),INDIRECT($D38 &amp; "_CREDIT_CURVE_QUOTE_TYPES"),INDIRECT($D38 &amp; "_CREDIT_CURVE_RATES"),INDIRECT($D38 &amp; "_CREDIT_CURVE_RECOVERY_RATES"),INDIRECT($D38 &amp; "_CREDIT_CURVE_COUPONS"),'Blotter &amp; Risk'!O38,R38,$M38)</f>
        <v>#NULL!</v>
      </c>
      <c r="AE38" s="173" t="e">
        <f ca="1"/>
        <v>#NULL!</v>
      </c>
      <c r="AF38" s="173" t="e">
        <f ca="1"/>
        <v>#NULL!</v>
      </c>
      <c r="AG38" s="174" t="e">
        <f ca="1"/>
        <v>#NULL!</v>
      </c>
      <c r="AH38" s="172" t="e">
        <f t="array" ref="AH38:AR38">_xll.CDS.BucketedIR01($M38,$O38,$Q38)</f>
        <v>#NULL!</v>
      </c>
      <c r="AI38" s="173" t="e">
        <v>#NULL!</v>
      </c>
      <c r="AJ38" s="173" t="e">
        <v>#NULL!</v>
      </c>
      <c r="AK38" s="173" t="e">
        <v>#NULL!</v>
      </c>
      <c r="AL38" s="173" t="e">
        <v>#NULL!</v>
      </c>
      <c r="AM38" s="173" t="e">
        <v>#NULL!</v>
      </c>
      <c r="AN38" s="173" t="e">
        <v>#NULL!</v>
      </c>
      <c r="AO38" s="173" t="e">
        <v>#NULL!</v>
      </c>
      <c r="AP38" s="173" t="e">
        <v>#NULL!</v>
      </c>
      <c r="AQ38" s="173" t="e">
        <v>#NULL!</v>
      </c>
      <c r="AR38" s="174" t="e">
        <v>#NULL!</v>
      </c>
    </row>
    <row r="39" spans="2:44" x14ac:dyDescent="0.25">
      <c r="B39" s="147" t="str">
        <f t="shared" si="3"/>
        <v>EUR 1M Buy 5Y 1%/40% @ -0.09bps PUF</v>
      </c>
      <c r="C39" s="148">
        <v>42953</v>
      </c>
      <c r="D39" s="149" t="s">
        <v>1</v>
      </c>
      <c r="E39" s="150">
        <v>1000000</v>
      </c>
      <c r="F39" s="151" t="b">
        <v>1</v>
      </c>
      <c r="G39" s="152" t="s">
        <v>26</v>
      </c>
      <c r="H39" s="153">
        <v>0.01</v>
      </c>
      <c r="I39" s="154">
        <v>0.4</v>
      </c>
      <c r="J39" s="152">
        <v>-8.9999999999999998E-4</v>
      </c>
      <c r="K39" s="155" t="s">
        <v>42</v>
      </c>
      <c r="L39" s="156" t="s">
        <v>66</v>
      </c>
      <c r="M39" s="157" t="str">
        <f>_xll.CDS.BuildCDSFromConvention(C39,D39,E39,F39,G39,H39,I39,J39,K39,INDEX(Conventions!$J$15:$J$19,MATCH('Blotter &amp; Risk'!D39,Conventions!$B$15:$B$19,0)))</f>
        <v>»CdsTrade-17093111409574579223</v>
      </c>
      <c r="N39" s="158"/>
      <c r="O39" s="169" t="e">
        <f>INDEX(YIELD_CURVE_OBJECTS,MATCH('Blotter &amp; Risk'!$D39,CURVE_CURRENCIES,0))</f>
        <v>#NULL!</v>
      </c>
      <c r="P39" s="170" t="str">
        <f>INDEX(YIELD_CURVE_CONVENTION_OBJECTS,MATCH('Blotter &amp; Risk'!$D39,YIELD_CURVE_CONVENTION_CURRENCIES,0))</f>
        <v>»IsdaYieldCurveConvention-17093111409574578945</v>
      </c>
      <c r="Q39" s="170" t="e">
        <f>INDEX(CREDIT_CURVE_OBJECTS,MATCH('Blotter &amp; Risk'!$D39,CURVE_CURRENCIES,0))</f>
        <v>#NULL!</v>
      </c>
      <c r="R39" s="171" t="str">
        <f>INDEX(CDS_CONVENTION_OBJECTS,MATCH('Blotter &amp; Risk'!$D39,CDS_CONVENTION_CURRENCIES,0))</f>
        <v>»IsdaCdsConvention-17093111409574578957</v>
      </c>
      <c r="S39" s="162" t="s">
        <v>95</v>
      </c>
      <c r="T39" s="163" t="e">
        <f>_xll.CDS.CleanPrice('Blotter &amp; Risk'!M39,'Blotter &amp; Risk'!O39,'Blotter &amp; Risk'!Q39)</f>
        <v>#NULL!</v>
      </c>
      <c r="U39" s="164" t="e">
        <f>_xll.CDS.DirtyPrice(M39,O39,Q39)</f>
        <v>#NULL!</v>
      </c>
      <c r="V39" s="164" t="e">
        <f>_xll.CDS.Accrued(M39,O39,Q39)</f>
        <v>#NULL!</v>
      </c>
      <c r="W39" s="165" t="e">
        <f>_xll.CDS.ParSpread(M39,O39,Q39)</f>
        <v>#NULL!</v>
      </c>
      <c r="X39" s="164" t="e">
        <f>_xll.CDS.ProtectionLegPrice(M39,O39,Q39)</f>
        <v>#NULL!</v>
      </c>
      <c r="Y39" s="166" t="e">
        <f>_xll.CDS.PremiumLegCleanPrice(M39,O39,Q39)</f>
        <v>#NULL!</v>
      </c>
      <c r="Z39" s="167" t="e">
        <f>_xll.CDS.RR01(M39,O39,Q39)</f>
        <v>#NULL!</v>
      </c>
      <c r="AA39" s="164" t="e">
        <f>_xll.CDS.CS01(M39,O39)</f>
        <v>#NULL!</v>
      </c>
      <c r="AB39" s="168" t="e">
        <f>_xll.CDS.IR01(M39,O39,Q39)</f>
        <v>#NULL!</v>
      </c>
      <c r="AC39" s="164" t="e">
        <f>_xll.CDS.ValueOnDefault(M39,O39,Q39)</f>
        <v>#NULL!</v>
      </c>
      <c r="AD39" s="172" t="e">
        <f t="array" aca="1" ref="AD39:AG39" ca="1">_xll.CDS.BucketedCS01($C39,INDIRECT($D39 &amp; "_CREDIT_CURVE_TENORS"),INDIRECT($D39 &amp; "_CREDIT_CURVE_QUOTE_TYPES"),INDIRECT($D39 &amp; "_CREDIT_CURVE_RATES"),INDIRECT($D39 &amp; "_CREDIT_CURVE_RECOVERY_RATES"),INDIRECT($D39 &amp; "_CREDIT_CURVE_COUPONS"),'Blotter &amp; Risk'!O39,R39,$M39)</f>
        <v>#NULL!</v>
      </c>
      <c r="AE39" s="173" t="e">
        <f ca="1"/>
        <v>#NULL!</v>
      </c>
      <c r="AF39" s="173" t="e">
        <f ca="1"/>
        <v>#NULL!</v>
      </c>
      <c r="AG39" s="174" t="e">
        <f ca="1"/>
        <v>#NULL!</v>
      </c>
      <c r="AH39" s="172" t="e">
        <f t="array" ref="AH39:AR39">_xll.CDS.BucketedIR01($M39,$O39,$Q39)</f>
        <v>#NULL!</v>
      </c>
      <c r="AI39" s="173" t="e">
        <v>#NULL!</v>
      </c>
      <c r="AJ39" s="173" t="e">
        <v>#NULL!</v>
      </c>
      <c r="AK39" s="173" t="e">
        <v>#NULL!</v>
      </c>
      <c r="AL39" s="173" t="e">
        <v>#NULL!</v>
      </c>
      <c r="AM39" s="173" t="e">
        <v>#NULL!</v>
      </c>
      <c r="AN39" s="173" t="e">
        <v>#NULL!</v>
      </c>
      <c r="AO39" s="173" t="e">
        <v>#NULL!</v>
      </c>
      <c r="AP39" s="173" t="e">
        <v>#NULL!</v>
      </c>
      <c r="AQ39" s="173" t="e">
        <v>#NULL!</v>
      </c>
      <c r="AR39" s="174" t="e">
        <v>#NULL!</v>
      </c>
    </row>
    <row r="40" spans="2:44" x14ac:dyDescent="0.25">
      <c r="B40" s="147" t="str">
        <f t="shared" si="3"/>
        <v>EUR 5M Sell 3Y 5%/40% @ 0.04bps PUF</v>
      </c>
      <c r="C40" s="148">
        <v>42953</v>
      </c>
      <c r="D40" s="149" t="s">
        <v>1</v>
      </c>
      <c r="E40" s="150">
        <v>5000000</v>
      </c>
      <c r="F40" s="151" t="b">
        <v>0</v>
      </c>
      <c r="G40" s="220" t="s">
        <v>24</v>
      </c>
      <c r="H40" s="153">
        <v>0.05</v>
      </c>
      <c r="I40" s="154">
        <v>0.4</v>
      </c>
      <c r="J40" s="152">
        <v>4.0000000000000002E-4</v>
      </c>
      <c r="K40" s="155" t="s">
        <v>42</v>
      </c>
      <c r="L40" s="156" t="s">
        <v>66</v>
      </c>
      <c r="M40" s="157" t="str">
        <f>_xll.CDS.BuildCDSFromConvention(C40,D40,E40,F40,G40,H40,I40,J40,K40,INDEX(Conventions!$J$15:$J$19,MATCH('Blotter &amp; Risk'!D40,Conventions!$B$15:$B$19,0)))</f>
        <v>»CdsTrade-17093111409574579266</v>
      </c>
      <c r="N40" s="158"/>
      <c r="O40" s="169" t="e">
        <f>INDEX(YIELD_CURVE_OBJECTS,MATCH('Blotter &amp; Risk'!$D40,CURVE_CURRENCIES,0))</f>
        <v>#NULL!</v>
      </c>
      <c r="P40" s="170" t="str">
        <f>INDEX(YIELD_CURVE_CONVENTION_OBJECTS,MATCH('Blotter &amp; Risk'!$D40,YIELD_CURVE_CONVENTION_CURRENCIES,0))</f>
        <v>»IsdaYieldCurveConvention-17093111409574578945</v>
      </c>
      <c r="Q40" s="170" t="e">
        <f>INDEX(CREDIT_CURVE_OBJECTS,MATCH('Blotter &amp; Risk'!$D40,CURVE_CURRENCIES,0))</f>
        <v>#NULL!</v>
      </c>
      <c r="R40" s="171" t="str">
        <f>INDEX(CDS_CONVENTION_OBJECTS,MATCH('Blotter &amp; Risk'!$D40,CDS_CONVENTION_CURRENCIES,0))</f>
        <v>»IsdaCdsConvention-17093111409574578957</v>
      </c>
      <c r="S40" s="162" t="s">
        <v>95</v>
      </c>
      <c r="T40" s="163" t="e">
        <f>_xll.CDS.CleanPrice('Blotter &amp; Risk'!M40,'Blotter &amp; Risk'!O40,'Blotter &amp; Risk'!Q40)</f>
        <v>#NULL!</v>
      </c>
      <c r="U40" s="164" t="e">
        <f>_xll.CDS.DirtyPrice(M40,O40,Q40)</f>
        <v>#NULL!</v>
      </c>
      <c r="V40" s="164" t="e">
        <f>_xll.CDS.Accrued(M40,O40,Q40)</f>
        <v>#NULL!</v>
      </c>
      <c r="W40" s="165" t="e">
        <f>_xll.CDS.ParSpread(M40,O40,Q40)</f>
        <v>#NULL!</v>
      </c>
      <c r="X40" s="164" t="e">
        <f>_xll.CDS.ProtectionLegPrice(M40,O40,Q40)</f>
        <v>#NULL!</v>
      </c>
      <c r="Y40" s="166" t="e">
        <f>_xll.CDS.PremiumLegCleanPrice(M40,O40,Q40)</f>
        <v>#NULL!</v>
      </c>
      <c r="Z40" s="167" t="e">
        <f>_xll.CDS.RR01(M40,O40,Q40)</f>
        <v>#NULL!</v>
      </c>
      <c r="AA40" s="164" t="e">
        <f>_xll.CDS.CS01(M40,O40)</f>
        <v>#NULL!</v>
      </c>
      <c r="AB40" s="168" t="e">
        <f>_xll.CDS.IR01(M40,O40,Q40)</f>
        <v>#NULL!</v>
      </c>
      <c r="AC40" s="164" t="e">
        <f>_xll.CDS.ValueOnDefault(M40,O40,Q40)</f>
        <v>#NULL!</v>
      </c>
      <c r="AD40" s="172" t="e">
        <f t="array" aca="1" ref="AD40:AG40" ca="1">_xll.CDS.BucketedCS01($C40,INDIRECT($D40 &amp; "_CREDIT_CURVE_TENORS"),INDIRECT($D40 &amp; "_CREDIT_CURVE_QUOTE_TYPES"),INDIRECT($D40 &amp; "_CREDIT_CURVE_RATES"),INDIRECT($D40 &amp; "_CREDIT_CURVE_RECOVERY_RATES"),INDIRECT($D40 &amp; "_CREDIT_CURVE_COUPONS"),'Blotter &amp; Risk'!O40,R40,$M40)</f>
        <v>#NULL!</v>
      </c>
      <c r="AE40" s="173" t="e">
        <f ca="1"/>
        <v>#NULL!</v>
      </c>
      <c r="AF40" s="173" t="e">
        <f ca="1"/>
        <v>#NULL!</v>
      </c>
      <c r="AG40" s="174" t="e">
        <f ca="1"/>
        <v>#NULL!</v>
      </c>
      <c r="AH40" s="172" t="e">
        <f t="array" ref="AH40:AR40">_xll.CDS.BucketedIR01($M40,$O40,$Q40)</f>
        <v>#NULL!</v>
      </c>
      <c r="AI40" s="173" t="e">
        <v>#NULL!</v>
      </c>
      <c r="AJ40" s="173" t="e">
        <v>#NULL!</v>
      </c>
      <c r="AK40" s="173" t="e">
        <v>#NULL!</v>
      </c>
      <c r="AL40" s="173" t="e">
        <v>#NULL!</v>
      </c>
      <c r="AM40" s="173" t="e">
        <v>#NULL!</v>
      </c>
      <c r="AN40" s="173" t="e">
        <v>#NULL!</v>
      </c>
      <c r="AO40" s="173" t="e">
        <v>#NULL!</v>
      </c>
      <c r="AP40" s="173" t="e">
        <v>#NULL!</v>
      </c>
      <c r="AQ40" s="173" t="e">
        <v>#NULL!</v>
      </c>
      <c r="AR40" s="174" t="e">
        <v>#NULL!</v>
      </c>
    </row>
    <row r="41" spans="2:44" x14ac:dyDescent="0.25">
      <c r="B41" s="147" t="str">
        <f t="shared" si="3"/>
        <v>EUR 14M Buy 2Y 1%/40% @ 0.03bps PUF</v>
      </c>
      <c r="C41" s="148">
        <v>42953</v>
      </c>
      <c r="D41" s="149" t="s">
        <v>1</v>
      </c>
      <c r="E41" s="150">
        <v>14000000</v>
      </c>
      <c r="F41" s="151" t="b">
        <v>1</v>
      </c>
      <c r="G41" s="220" t="s">
        <v>23</v>
      </c>
      <c r="H41" s="153">
        <v>0.01</v>
      </c>
      <c r="I41" s="154">
        <v>0.4</v>
      </c>
      <c r="J41" s="152">
        <v>2.9999999999999997E-4</v>
      </c>
      <c r="K41" s="155" t="s">
        <v>42</v>
      </c>
      <c r="L41" s="156" t="s">
        <v>66</v>
      </c>
      <c r="M41" s="157" t="str">
        <f>_xll.CDS.BuildCDSFromConvention(C41,D41,E41,F41,G41,H41,I41,J41,K41,INDEX(Conventions!$J$15:$J$19,MATCH('Blotter &amp; Risk'!D41,Conventions!$B$15:$B$19,0)))</f>
        <v>»CdsTrade-17093111409574579218</v>
      </c>
      <c r="N41" s="158"/>
      <c r="O41" s="169" t="e">
        <f>INDEX(YIELD_CURVE_OBJECTS,MATCH('Blotter &amp; Risk'!$D41,CURVE_CURRENCIES,0))</f>
        <v>#NULL!</v>
      </c>
      <c r="P41" s="170" t="str">
        <f>INDEX(YIELD_CURVE_CONVENTION_OBJECTS,MATCH('Blotter &amp; Risk'!$D41,YIELD_CURVE_CONVENTION_CURRENCIES,0))</f>
        <v>»IsdaYieldCurveConvention-17093111409574578945</v>
      </c>
      <c r="Q41" s="170" t="e">
        <f>INDEX(CREDIT_CURVE_OBJECTS,MATCH('Blotter &amp; Risk'!$D41,CURVE_CURRENCIES,0))</f>
        <v>#NULL!</v>
      </c>
      <c r="R41" s="171" t="str">
        <f>INDEX(CDS_CONVENTION_OBJECTS,MATCH('Blotter &amp; Risk'!$D41,CDS_CONVENTION_CURRENCIES,0))</f>
        <v>»IsdaCdsConvention-17093111409574578957</v>
      </c>
      <c r="S41" s="162" t="s">
        <v>95</v>
      </c>
      <c r="T41" s="163" t="e">
        <f>_xll.CDS.CleanPrice('Blotter &amp; Risk'!M41,'Blotter &amp; Risk'!O41,'Blotter &amp; Risk'!Q41)</f>
        <v>#NULL!</v>
      </c>
      <c r="U41" s="164" t="e">
        <f>_xll.CDS.DirtyPrice(M41,O41,Q41)</f>
        <v>#NULL!</v>
      </c>
      <c r="V41" s="164" t="e">
        <f>_xll.CDS.Accrued(M41,O41,Q41)</f>
        <v>#NULL!</v>
      </c>
      <c r="W41" s="165" t="e">
        <f>_xll.CDS.ParSpread(M41,O41,Q41)</f>
        <v>#NULL!</v>
      </c>
      <c r="X41" s="164" t="e">
        <f>_xll.CDS.ProtectionLegPrice(M41,O41,Q41)</f>
        <v>#NULL!</v>
      </c>
      <c r="Y41" s="166" t="e">
        <f>_xll.CDS.PremiumLegCleanPrice(M41,O41,Q41)</f>
        <v>#NULL!</v>
      </c>
      <c r="Z41" s="167" t="e">
        <f>_xll.CDS.RR01(M41,O41,Q41)</f>
        <v>#NULL!</v>
      </c>
      <c r="AA41" s="164" t="e">
        <f>_xll.CDS.CS01(M41,O41)</f>
        <v>#NULL!</v>
      </c>
      <c r="AB41" s="168" t="e">
        <f>_xll.CDS.IR01(M41,O41,Q41)</f>
        <v>#NULL!</v>
      </c>
      <c r="AC41" s="164" t="e">
        <f>_xll.CDS.ValueOnDefault(M41,O41,Q41)</f>
        <v>#NULL!</v>
      </c>
      <c r="AD41" s="172" t="e">
        <f t="array" aca="1" ref="AD41:AG41" ca="1">_xll.CDS.BucketedCS01($C41,INDIRECT($D41 &amp; "_CREDIT_CURVE_TENORS"),INDIRECT($D41 &amp; "_CREDIT_CURVE_QUOTE_TYPES"),INDIRECT($D41 &amp; "_CREDIT_CURVE_RATES"),INDIRECT($D41 &amp; "_CREDIT_CURVE_RECOVERY_RATES"),INDIRECT($D41 &amp; "_CREDIT_CURVE_COUPONS"),'Blotter &amp; Risk'!O41,R41,$M41)</f>
        <v>#NULL!</v>
      </c>
      <c r="AE41" s="173" t="e">
        <f ca="1"/>
        <v>#NULL!</v>
      </c>
      <c r="AF41" s="173" t="e">
        <f ca="1"/>
        <v>#NULL!</v>
      </c>
      <c r="AG41" s="174" t="e">
        <f ca="1"/>
        <v>#NULL!</v>
      </c>
      <c r="AH41" s="172" t="e">
        <f t="array" ref="AH41:AR41">_xll.CDS.BucketedIR01($M41,$O41,$Q41)</f>
        <v>#NULL!</v>
      </c>
      <c r="AI41" s="173" t="e">
        <v>#NULL!</v>
      </c>
      <c r="AJ41" s="173" t="e">
        <v>#NULL!</v>
      </c>
      <c r="AK41" s="173" t="e">
        <v>#NULL!</v>
      </c>
      <c r="AL41" s="173" t="e">
        <v>#NULL!</v>
      </c>
      <c r="AM41" s="173" t="e">
        <v>#NULL!</v>
      </c>
      <c r="AN41" s="173" t="e">
        <v>#NULL!</v>
      </c>
      <c r="AO41" s="173" t="e">
        <v>#NULL!</v>
      </c>
      <c r="AP41" s="173" t="e">
        <v>#NULL!</v>
      </c>
      <c r="AQ41" s="173" t="e">
        <v>#NULL!</v>
      </c>
      <c r="AR41" s="174" t="e">
        <v>#NULL!</v>
      </c>
    </row>
    <row r="42" spans="2:44" x14ac:dyDescent="0.25">
      <c r="B42" s="147" t="str">
        <f t="shared" si="3"/>
        <v>EUR -61M Buy 1Y 1%/40% @ 0.07bps PUF</v>
      </c>
      <c r="C42" s="148">
        <v>42953</v>
      </c>
      <c r="D42" s="149" t="s">
        <v>1</v>
      </c>
      <c r="E42" s="150">
        <v>-61000000</v>
      </c>
      <c r="F42" s="151" t="b">
        <v>1</v>
      </c>
      <c r="G42" s="220" t="s">
        <v>22</v>
      </c>
      <c r="H42" s="153">
        <v>0.01</v>
      </c>
      <c r="I42" s="154">
        <v>0.4</v>
      </c>
      <c r="J42" s="152">
        <v>6.9999999999999999E-4</v>
      </c>
      <c r="K42" s="155" t="s">
        <v>42</v>
      </c>
      <c r="L42" s="156" t="s">
        <v>66</v>
      </c>
      <c r="M42" s="157" t="str">
        <f>_xll.CDS.BuildCDSFromConvention(C42,D42,E42,F42,G42,H42,I42,J42,K42,INDEX(Conventions!$J$15:$J$19,MATCH('Blotter &amp; Risk'!D42,Conventions!$B$15:$B$19,0)))</f>
        <v>»CdsTrade-17093111409574579209</v>
      </c>
      <c r="N42" s="158"/>
      <c r="O42" s="169" t="e">
        <f>INDEX(YIELD_CURVE_OBJECTS,MATCH('Blotter &amp; Risk'!$D42,CURVE_CURRENCIES,0))</f>
        <v>#NULL!</v>
      </c>
      <c r="P42" s="170" t="str">
        <f>INDEX(YIELD_CURVE_CONVENTION_OBJECTS,MATCH('Blotter &amp; Risk'!$D42,YIELD_CURVE_CONVENTION_CURRENCIES,0))</f>
        <v>»IsdaYieldCurveConvention-17093111409574578945</v>
      </c>
      <c r="Q42" s="170" t="e">
        <f>INDEX(CREDIT_CURVE_OBJECTS,MATCH('Blotter &amp; Risk'!$D42,CURVE_CURRENCIES,0))</f>
        <v>#NULL!</v>
      </c>
      <c r="R42" s="171" t="str">
        <f>INDEX(CDS_CONVENTION_OBJECTS,MATCH('Blotter &amp; Risk'!$D42,CDS_CONVENTION_CURRENCIES,0))</f>
        <v>»IsdaCdsConvention-17093111409574578957</v>
      </c>
      <c r="S42" s="162" t="s">
        <v>95</v>
      </c>
      <c r="T42" s="163" t="e">
        <f>_xll.CDS.CleanPrice('Blotter &amp; Risk'!M42,'Blotter &amp; Risk'!O42,'Blotter &amp; Risk'!Q42)</f>
        <v>#NULL!</v>
      </c>
      <c r="U42" s="164" t="e">
        <f>_xll.CDS.DirtyPrice(M42,O42,Q42)</f>
        <v>#NULL!</v>
      </c>
      <c r="V42" s="164" t="e">
        <f>_xll.CDS.Accrued(M42,O42,Q42)</f>
        <v>#NULL!</v>
      </c>
      <c r="W42" s="165" t="e">
        <f>_xll.CDS.ParSpread(M42,O42,Q42)</f>
        <v>#NULL!</v>
      </c>
      <c r="X42" s="164" t="e">
        <f>_xll.CDS.ProtectionLegPrice(M42,O42,Q42)</f>
        <v>#NULL!</v>
      </c>
      <c r="Y42" s="166" t="e">
        <f>_xll.CDS.PremiumLegCleanPrice(M42,O42,Q42)</f>
        <v>#NULL!</v>
      </c>
      <c r="Z42" s="167" t="e">
        <f>_xll.CDS.RR01(M42,O42,Q42)</f>
        <v>#NULL!</v>
      </c>
      <c r="AA42" s="164" t="e">
        <f>_xll.CDS.CS01(M42,O42)</f>
        <v>#NULL!</v>
      </c>
      <c r="AB42" s="168" t="e">
        <f>_xll.CDS.IR01(M42,O42,Q42)</f>
        <v>#NULL!</v>
      </c>
      <c r="AC42" s="164" t="e">
        <f>_xll.CDS.ValueOnDefault(M42,O42,Q42)</f>
        <v>#NULL!</v>
      </c>
      <c r="AD42" s="172" t="e">
        <f t="array" aca="1" ref="AD42:AG42" ca="1">_xll.CDS.BucketedCS01($C42,INDIRECT($D42 &amp; "_CREDIT_CURVE_TENORS"),INDIRECT($D42 &amp; "_CREDIT_CURVE_QUOTE_TYPES"),INDIRECT($D42 &amp; "_CREDIT_CURVE_RATES"),INDIRECT($D42 &amp; "_CREDIT_CURVE_RECOVERY_RATES"),INDIRECT($D42 &amp; "_CREDIT_CURVE_COUPONS"),'Blotter &amp; Risk'!O42,R42,$M42)</f>
        <v>#NULL!</v>
      </c>
      <c r="AE42" s="173" t="e">
        <f ca="1"/>
        <v>#NULL!</v>
      </c>
      <c r="AF42" s="173" t="e">
        <f ca="1"/>
        <v>#NULL!</v>
      </c>
      <c r="AG42" s="174" t="e">
        <f ca="1"/>
        <v>#NULL!</v>
      </c>
      <c r="AH42" s="172" t="e">
        <f t="array" ref="AH42:AR42">_xll.CDS.BucketedIR01($M42,$O42,$Q42)</f>
        <v>#NULL!</v>
      </c>
      <c r="AI42" s="173" t="e">
        <v>#NULL!</v>
      </c>
      <c r="AJ42" s="173" t="e">
        <v>#NULL!</v>
      </c>
      <c r="AK42" s="173" t="e">
        <v>#NULL!</v>
      </c>
      <c r="AL42" s="173" t="e">
        <v>#NULL!</v>
      </c>
      <c r="AM42" s="173" t="e">
        <v>#NULL!</v>
      </c>
      <c r="AN42" s="173" t="e">
        <v>#NULL!</v>
      </c>
      <c r="AO42" s="173" t="e">
        <v>#NULL!</v>
      </c>
      <c r="AP42" s="173" t="e">
        <v>#NULL!</v>
      </c>
      <c r="AQ42" s="173" t="e">
        <v>#NULL!</v>
      </c>
      <c r="AR42" s="174" t="e">
        <v>#NULL!</v>
      </c>
    </row>
    <row r="43" spans="2:44" x14ac:dyDescent="0.25">
      <c r="B43" s="147" t="str">
        <f t="shared" si="3"/>
        <v>EUR 24M Buy 5Y 5%/40% @ 0.05bps PUF</v>
      </c>
      <c r="C43" s="148">
        <v>42953</v>
      </c>
      <c r="D43" s="149" t="s">
        <v>1</v>
      </c>
      <c r="E43" s="150">
        <v>24000000</v>
      </c>
      <c r="F43" s="151" t="b">
        <v>1</v>
      </c>
      <c r="G43" s="152" t="s">
        <v>26</v>
      </c>
      <c r="H43" s="153">
        <v>0.05</v>
      </c>
      <c r="I43" s="154">
        <v>0.4</v>
      </c>
      <c r="J43" s="152">
        <v>5.0000000000000001E-4</v>
      </c>
      <c r="K43" s="155" t="s">
        <v>42</v>
      </c>
      <c r="L43" s="156" t="s">
        <v>66</v>
      </c>
      <c r="M43" s="157" t="str">
        <f>_xll.CDS.BuildCDSFromConvention(C43,D43,E43,F43,G43,H43,I43,J43,K43,INDEX(Conventions!$J$15:$J$19,MATCH('Blotter &amp; Risk'!D43,Conventions!$B$15:$B$19,0)))</f>
        <v>»CdsTrade-17093111409574579215</v>
      </c>
      <c r="N43" s="158"/>
      <c r="O43" s="169" t="e">
        <f>INDEX(YIELD_CURVE_OBJECTS,MATCH('Blotter &amp; Risk'!$D43,CURVE_CURRENCIES,0))</f>
        <v>#NULL!</v>
      </c>
      <c r="P43" s="170" t="str">
        <f>INDEX(YIELD_CURVE_CONVENTION_OBJECTS,MATCH('Blotter &amp; Risk'!$D43,YIELD_CURVE_CONVENTION_CURRENCIES,0))</f>
        <v>»IsdaYieldCurveConvention-17093111409574578945</v>
      </c>
      <c r="Q43" s="170" t="e">
        <f>INDEX(CREDIT_CURVE_OBJECTS,MATCH('Blotter &amp; Risk'!$D43,CURVE_CURRENCIES,0))</f>
        <v>#NULL!</v>
      </c>
      <c r="R43" s="171" t="str">
        <f>INDEX(CDS_CONVENTION_OBJECTS,MATCH('Blotter &amp; Risk'!$D43,CDS_CONVENTION_CURRENCIES,0))</f>
        <v>»IsdaCdsConvention-17093111409574578957</v>
      </c>
      <c r="S43" s="162" t="s">
        <v>95</v>
      </c>
      <c r="T43" s="163" t="e">
        <f>_xll.CDS.CleanPrice('Blotter &amp; Risk'!M43,'Blotter &amp; Risk'!O43,'Blotter &amp; Risk'!Q43)</f>
        <v>#NULL!</v>
      </c>
      <c r="U43" s="164" t="e">
        <f>_xll.CDS.DirtyPrice(M43,O43,Q43)</f>
        <v>#NULL!</v>
      </c>
      <c r="V43" s="164" t="e">
        <f>_xll.CDS.Accrued(M43,O43,Q43)</f>
        <v>#NULL!</v>
      </c>
      <c r="W43" s="165" t="e">
        <f>_xll.CDS.ParSpread(M43,O43,Q43)</f>
        <v>#NULL!</v>
      </c>
      <c r="X43" s="164" t="e">
        <f>_xll.CDS.ProtectionLegPrice(M43,O43,Q43)</f>
        <v>#NULL!</v>
      </c>
      <c r="Y43" s="166" t="e">
        <f>_xll.CDS.PremiumLegCleanPrice(M43,O43,Q43)</f>
        <v>#NULL!</v>
      </c>
      <c r="Z43" s="167" t="e">
        <f>_xll.CDS.RR01(M43,O43,Q43)</f>
        <v>#NULL!</v>
      </c>
      <c r="AA43" s="164" t="e">
        <f>_xll.CDS.CS01(M43,O43)</f>
        <v>#NULL!</v>
      </c>
      <c r="AB43" s="168" t="e">
        <f>_xll.CDS.IR01(M43,O43,Q43)</f>
        <v>#NULL!</v>
      </c>
      <c r="AC43" s="164" t="e">
        <f>_xll.CDS.ValueOnDefault(M43,O43,Q43)</f>
        <v>#NULL!</v>
      </c>
      <c r="AD43" s="172" t="e">
        <f t="array" aca="1" ref="AD43:AG43" ca="1">_xll.CDS.BucketedCS01($C43,INDIRECT($D43 &amp; "_CREDIT_CURVE_TENORS"),INDIRECT($D43 &amp; "_CREDIT_CURVE_QUOTE_TYPES"),INDIRECT($D43 &amp; "_CREDIT_CURVE_RATES"),INDIRECT($D43 &amp; "_CREDIT_CURVE_RECOVERY_RATES"),INDIRECT($D43 &amp; "_CREDIT_CURVE_COUPONS"),'Blotter &amp; Risk'!O43,R43,$M43)</f>
        <v>#NULL!</v>
      </c>
      <c r="AE43" s="173" t="e">
        <f ca="1"/>
        <v>#NULL!</v>
      </c>
      <c r="AF43" s="173" t="e">
        <f ca="1"/>
        <v>#NULL!</v>
      </c>
      <c r="AG43" s="174" t="e">
        <f ca="1"/>
        <v>#NULL!</v>
      </c>
      <c r="AH43" s="172" t="e">
        <f t="array" ref="AH43:AR43">_xll.CDS.BucketedIR01($M43,$O43,$Q43)</f>
        <v>#NULL!</v>
      </c>
      <c r="AI43" s="173" t="e">
        <v>#NULL!</v>
      </c>
      <c r="AJ43" s="173" t="e">
        <v>#NULL!</v>
      </c>
      <c r="AK43" s="173" t="e">
        <v>#NULL!</v>
      </c>
      <c r="AL43" s="173" t="e">
        <v>#NULL!</v>
      </c>
      <c r="AM43" s="173" t="e">
        <v>#NULL!</v>
      </c>
      <c r="AN43" s="173" t="e">
        <v>#NULL!</v>
      </c>
      <c r="AO43" s="173" t="e">
        <v>#NULL!</v>
      </c>
      <c r="AP43" s="173" t="e">
        <v>#NULL!</v>
      </c>
      <c r="AQ43" s="173" t="e">
        <v>#NULL!</v>
      </c>
      <c r="AR43" s="174" t="e">
        <v>#NULL!</v>
      </c>
    </row>
    <row r="44" spans="2:44" x14ac:dyDescent="0.25">
      <c r="B44" s="147" t="str">
        <f t="shared" si="3"/>
        <v>EUR 68M Sell 8Y 1%/40% @ -0.01bps PUF</v>
      </c>
      <c r="C44" s="148">
        <v>42953</v>
      </c>
      <c r="D44" s="149" t="s">
        <v>1</v>
      </c>
      <c r="E44" s="150">
        <v>68000000</v>
      </c>
      <c r="F44" s="151" t="b">
        <v>0</v>
      </c>
      <c r="G44" s="220" t="s">
        <v>99</v>
      </c>
      <c r="H44" s="153">
        <v>0.01</v>
      </c>
      <c r="I44" s="154">
        <v>0.4</v>
      </c>
      <c r="J44" s="152">
        <v>-1E-4</v>
      </c>
      <c r="K44" s="155" t="s">
        <v>42</v>
      </c>
      <c r="L44" s="156" t="s">
        <v>66</v>
      </c>
      <c r="M44" s="157" t="str">
        <f>_xll.CDS.BuildCDSFromConvention(C44,D44,E44,F44,G44,H44,I44,J44,K44,INDEX(Conventions!$J$15:$J$19,MATCH('Blotter &amp; Risk'!D44,Conventions!$B$15:$B$19,0)))</f>
        <v>»CdsTrade-17093111409574579222</v>
      </c>
      <c r="N44" s="158"/>
      <c r="O44" s="169" t="e">
        <f>INDEX(YIELD_CURVE_OBJECTS,MATCH('Blotter &amp; Risk'!$D44,CURVE_CURRENCIES,0))</f>
        <v>#NULL!</v>
      </c>
      <c r="P44" s="170" t="str">
        <f>INDEX(YIELD_CURVE_CONVENTION_OBJECTS,MATCH('Blotter &amp; Risk'!$D44,YIELD_CURVE_CONVENTION_CURRENCIES,0))</f>
        <v>»IsdaYieldCurveConvention-17093111409574578945</v>
      </c>
      <c r="Q44" s="170" t="e">
        <f>INDEX(CREDIT_CURVE_OBJECTS,MATCH('Blotter &amp; Risk'!$D44,CURVE_CURRENCIES,0))</f>
        <v>#NULL!</v>
      </c>
      <c r="R44" s="171" t="str">
        <f>INDEX(CDS_CONVENTION_OBJECTS,MATCH('Blotter &amp; Risk'!$D44,CDS_CONVENTION_CURRENCIES,0))</f>
        <v>»IsdaCdsConvention-17093111409574578957</v>
      </c>
      <c r="S44" s="162" t="s">
        <v>95</v>
      </c>
      <c r="T44" s="163" t="e">
        <f>_xll.CDS.CleanPrice('Blotter &amp; Risk'!M44,'Blotter &amp; Risk'!O44,'Blotter &amp; Risk'!Q44)</f>
        <v>#NULL!</v>
      </c>
      <c r="U44" s="164" t="e">
        <f>_xll.CDS.DirtyPrice(M44,O44,Q44)</f>
        <v>#NULL!</v>
      </c>
      <c r="V44" s="164" t="e">
        <f>_xll.CDS.Accrued(M44,O44,Q44)</f>
        <v>#NULL!</v>
      </c>
      <c r="W44" s="165" t="e">
        <f>_xll.CDS.ParSpread(M44,O44,Q44)</f>
        <v>#NULL!</v>
      </c>
      <c r="X44" s="164" t="e">
        <f>_xll.CDS.ProtectionLegPrice(M44,O44,Q44)</f>
        <v>#NULL!</v>
      </c>
      <c r="Y44" s="166" t="e">
        <f>_xll.CDS.PremiumLegCleanPrice(M44,O44,Q44)</f>
        <v>#NULL!</v>
      </c>
      <c r="Z44" s="167" t="e">
        <f>_xll.CDS.RR01(M44,O44,Q44)</f>
        <v>#NULL!</v>
      </c>
      <c r="AA44" s="164" t="e">
        <f>_xll.CDS.CS01(M44,O44)</f>
        <v>#NULL!</v>
      </c>
      <c r="AB44" s="168" t="e">
        <f>_xll.CDS.IR01(M44,O44,Q44)</f>
        <v>#NULL!</v>
      </c>
      <c r="AC44" s="164" t="e">
        <f>_xll.CDS.ValueOnDefault(M44,O44,Q44)</f>
        <v>#NULL!</v>
      </c>
      <c r="AD44" s="172" t="e">
        <f t="array" aca="1" ref="AD44:AG44" ca="1">_xll.CDS.BucketedCS01($C44,INDIRECT($D44 &amp; "_CREDIT_CURVE_TENORS"),INDIRECT($D44 &amp; "_CREDIT_CURVE_QUOTE_TYPES"),INDIRECT($D44 &amp; "_CREDIT_CURVE_RATES"),INDIRECT($D44 &amp; "_CREDIT_CURVE_RECOVERY_RATES"),INDIRECT($D44 &amp; "_CREDIT_CURVE_COUPONS"),'Blotter &amp; Risk'!O44,R44,$M44)</f>
        <v>#NULL!</v>
      </c>
      <c r="AE44" s="173" t="e">
        <f ca="1"/>
        <v>#NULL!</v>
      </c>
      <c r="AF44" s="173" t="e">
        <f ca="1"/>
        <v>#NULL!</v>
      </c>
      <c r="AG44" s="174" t="e">
        <f ca="1"/>
        <v>#NULL!</v>
      </c>
      <c r="AH44" s="172" t="e">
        <f t="array" ref="AH44:AR44">_xll.CDS.BucketedIR01($M44,$O44,$Q44)</f>
        <v>#NULL!</v>
      </c>
      <c r="AI44" s="173" t="e">
        <v>#NULL!</v>
      </c>
      <c r="AJ44" s="173" t="e">
        <v>#NULL!</v>
      </c>
      <c r="AK44" s="173" t="e">
        <v>#NULL!</v>
      </c>
      <c r="AL44" s="173" t="e">
        <v>#NULL!</v>
      </c>
      <c r="AM44" s="173" t="e">
        <v>#NULL!</v>
      </c>
      <c r="AN44" s="173" t="e">
        <v>#NULL!</v>
      </c>
      <c r="AO44" s="173" t="e">
        <v>#NULL!</v>
      </c>
      <c r="AP44" s="173" t="e">
        <v>#NULL!</v>
      </c>
      <c r="AQ44" s="173" t="e">
        <v>#NULL!</v>
      </c>
      <c r="AR44" s="174" t="e">
        <v>#NULL!</v>
      </c>
    </row>
    <row r="45" spans="2:44" x14ac:dyDescent="0.25">
      <c r="B45" s="147" t="str">
        <f t="shared" si="3"/>
        <v>EUR 90M Sell 6M 1%/40% @ 0.2bps PUF</v>
      </c>
      <c r="C45" s="148">
        <v>42953</v>
      </c>
      <c r="D45" s="149" t="s">
        <v>1</v>
      </c>
      <c r="E45" s="150">
        <v>90000000</v>
      </c>
      <c r="F45" s="151" t="b">
        <v>0</v>
      </c>
      <c r="G45" s="220" t="s">
        <v>14</v>
      </c>
      <c r="H45" s="153">
        <v>0.01</v>
      </c>
      <c r="I45" s="154">
        <v>0.4</v>
      </c>
      <c r="J45" s="152">
        <v>2E-3</v>
      </c>
      <c r="K45" s="155" t="s">
        <v>42</v>
      </c>
      <c r="L45" s="156" t="s">
        <v>66</v>
      </c>
      <c r="M45" s="157" t="str">
        <f>_xll.CDS.BuildCDSFromConvention(C45,D45,E45,F45,G45,H45,I45,J45,K45,INDEX(Conventions!$J$15:$J$19,MATCH('Blotter &amp; Risk'!D45,Conventions!$B$15:$B$19,0)))</f>
        <v>»CdsTrade-17093111409574579255</v>
      </c>
      <c r="N45" s="158"/>
      <c r="O45" s="169" t="e">
        <f>INDEX(YIELD_CURVE_OBJECTS,MATCH('Blotter &amp; Risk'!$D45,CURVE_CURRENCIES,0))</f>
        <v>#NULL!</v>
      </c>
      <c r="P45" s="170" t="str">
        <f>INDEX(YIELD_CURVE_CONVENTION_OBJECTS,MATCH('Blotter &amp; Risk'!$D45,YIELD_CURVE_CONVENTION_CURRENCIES,0))</f>
        <v>»IsdaYieldCurveConvention-17093111409574578945</v>
      </c>
      <c r="Q45" s="170" t="e">
        <f>INDEX(CREDIT_CURVE_OBJECTS,MATCH('Blotter &amp; Risk'!$D45,CURVE_CURRENCIES,0))</f>
        <v>#NULL!</v>
      </c>
      <c r="R45" s="171" t="str">
        <f>INDEX(CDS_CONVENTION_OBJECTS,MATCH('Blotter &amp; Risk'!$D45,CDS_CONVENTION_CURRENCIES,0))</f>
        <v>»IsdaCdsConvention-17093111409574578957</v>
      </c>
      <c r="S45" s="162" t="s">
        <v>95</v>
      </c>
      <c r="T45" s="163" t="e">
        <f>_xll.CDS.CleanPrice('Blotter &amp; Risk'!M45,'Blotter &amp; Risk'!O45,'Blotter &amp; Risk'!Q45)</f>
        <v>#NULL!</v>
      </c>
      <c r="U45" s="164" t="e">
        <f>_xll.CDS.DirtyPrice(M45,O45,Q45)</f>
        <v>#NULL!</v>
      </c>
      <c r="V45" s="164" t="e">
        <f>_xll.CDS.Accrued(M45,O45,Q45)</f>
        <v>#NULL!</v>
      </c>
      <c r="W45" s="165" t="e">
        <f>_xll.CDS.ParSpread(M45,O45,Q45)</f>
        <v>#NULL!</v>
      </c>
      <c r="X45" s="164" t="e">
        <f>_xll.CDS.ProtectionLegPrice(M45,O45,Q45)</f>
        <v>#NULL!</v>
      </c>
      <c r="Y45" s="166" t="e">
        <f>_xll.CDS.PremiumLegCleanPrice(M45,O45,Q45)</f>
        <v>#NULL!</v>
      </c>
      <c r="Z45" s="167" t="e">
        <f>_xll.CDS.RR01(M45,O45,Q45)</f>
        <v>#NULL!</v>
      </c>
      <c r="AA45" s="164" t="e">
        <f>_xll.CDS.CS01(M45,O45)</f>
        <v>#NULL!</v>
      </c>
      <c r="AB45" s="168" t="e">
        <f>_xll.CDS.IR01(M45,O45,Q45)</f>
        <v>#NULL!</v>
      </c>
      <c r="AC45" s="164" t="e">
        <f>_xll.CDS.ValueOnDefault(M45,O45,Q45)</f>
        <v>#NULL!</v>
      </c>
      <c r="AD45" s="172" t="e">
        <f t="array" aca="1" ref="AD45:AG45" ca="1">_xll.CDS.BucketedCS01($C45,INDIRECT($D45 &amp; "_CREDIT_CURVE_TENORS"),INDIRECT($D45 &amp; "_CREDIT_CURVE_QUOTE_TYPES"),INDIRECT($D45 &amp; "_CREDIT_CURVE_RATES"),INDIRECT($D45 &amp; "_CREDIT_CURVE_RECOVERY_RATES"),INDIRECT($D45 &amp; "_CREDIT_CURVE_COUPONS"),'Blotter &amp; Risk'!O45,R45,$M45)</f>
        <v>#NULL!</v>
      </c>
      <c r="AE45" s="173" t="e">
        <f ca="1"/>
        <v>#NULL!</v>
      </c>
      <c r="AF45" s="173" t="e">
        <f ca="1"/>
        <v>#NULL!</v>
      </c>
      <c r="AG45" s="174" t="e">
        <f ca="1"/>
        <v>#NULL!</v>
      </c>
      <c r="AH45" s="172" t="e">
        <f t="array" ref="AH45:AR45">_xll.CDS.BucketedIR01($M45,$O45,$Q45)</f>
        <v>#NULL!</v>
      </c>
      <c r="AI45" s="173" t="e">
        <v>#NULL!</v>
      </c>
      <c r="AJ45" s="173" t="e">
        <v>#NULL!</v>
      </c>
      <c r="AK45" s="173" t="e">
        <v>#NULL!</v>
      </c>
      <c r="AL45" s="173" t="e">
        <v>#NULL!</v>
      </c>
      <c r="AM45" s="173" t="e">
        <v>#NULL!</v>
      </c>
      <c r="AN45" s="173" t="e">
        <v>#NULL!</v>
      </c>
      <c r="AO45" s="173" t="e">
        <v>#NULL!</v>
      </c>
      <c r="AP45" s="173" t="e">
        <v>#NULL!</v>
      </c>
      <c r="AQ45" s="173" t="e">
        <v>#NULL!</v>
      </c>
      <c r="AR45" s="174" t="e">
        <v>#NULL!</v>
      </c>
    </row>
    <row r="46" spans="2:44" x14ac:dyDescent="0.25">
      <c r="B46" s="147" t="str">
        <f t="shared" si="3"/>
        <v>EUR -80M Sell 3M 5%/40% @ 0.7bps PUF</v>
      </c>
      <c r="C46" s="148">
        <v>42953</v>
      </c>
      <c r="D46" s="149" t="s">
        <v>1</v>
      </c>
      <c r="E46" s="150">
        <v>-80000000</v>
      </c>
      <c r="F46" s="151" t="b">
        <v>0</v>
      </c>
      <c r="G46" s="220" t="s">
        <v>13</v>
      </c>
      <c r="H46" s="153">
        <v>0.05</v>
      </c>
      <c r="I46" s="154">
        <v>0.4</v>
      </c>
      <c r="J46" s="152">
        <v>7.0000000000000001E-3</v>
      </c>
      <c r="K46" s="155" t="s">
        <v>42</v>
      </c>
      <c r="L46" s="156" t="s">
        <v>66</v>
      </c>
      <c r="M46" s="157" t="str">
        <f>_xll.CDS.BuildCDSFromConvention(C46,D46,E46,F46,G46,H46,I46,J46,K46,INDEX(Conventions!$J$15:$J$19,MATCH('Blotter &amp; Risk'!D46,Conventions!$B$15:$B$19,0)))</f>
        <v>»CdsTrade-17093111409574579211</v>
      </c>
      <c r="N46" s="158"/>
      <c r="O46" s="169" t="e">
        <f>INDEX(YIELD_CURVE_OBJECTS,MATCH('Blotter &amp; Risk'!$D46,CURVE_CURRENCIES,0))</f>
        <v>#NULL!</v>
      </c>
      <c r="P46" s="170" t="str">
        <f>INDEX(YIELD_CURVE_CONVENTION_OBJECTS,MATCH('Blotter &amp; Risk'!$D46,YIELD_CURVE_CONVENTION_CURRENCIES,0))</f>
        <v>»IsdaYieldCurveConvention-17093111409574578945</v>
      </c>
      <c r="Q46" s="170" t="e">
        <f>INDEX(CREDIT_CURVE_OBJECTS,MATCH('Blotter &amp; Risk'!$D46,CURVE_CURRENCIES,0))</f>
        <v>#NULL!</v>
      </c>
      <c r="R46" s="171" t="str">
        <f>INDEX(CDS_CONVENTION_OBJECTS,MATCH('Blotter &amp; Risk'!$D46,CDS_CONVENTION_CURRENCIES,0))</f>
        <v>»IsdaCdsConvention-17093111409574578957</v>
      </c>
      <c r="S46" s="162" t="s">
        <v>95</v>
      </c>
      <c r="T46" s="163" t="e">
        <f>_xll.CDS.CleanPrice('Blotter &amp; Risk'!M46,'Blotter &amp; Risk'!O46,'Blotter &amp; Risk'!Q46)</f>
        <v>#NULL!</v>
      </c>
      <c r="U46" s="164" t="e">
        <f>_xll.CDS.DirtyPrice(M46,O46,Q46)</f>
        <v>#NULL!</v>
      </c>
      <c r="V46" s="164" t="e">
        <f>_xll.CDS.Accrued(M46,O46,Q46)</f>
        <v>#NULL!</v>
      </c>
      <c r="W46" s="165" t="e">
        <f>_xll.CDS.ParSpread(M46,O46,Q46)</f>
        <v>#NULL!</v>
      </c>
      <c r="X46" s="164" t="e">
        <f>_xll.CDS.ProtectionLegPrice(M46,O46,Q46)</f>
        <v>#NULL!</v>
      </c>
      <c r="Y46" s="166" t="e">
        <f>_xll.CDS.PremiumLegCleanPrice(M46,O46,Q46)</f>
        <v>#NULL!</v>
      </c>
      <c r="Z46" s="167" t="e">
        <f>_xll.CDS.RR01(M46,O46,Q46)</f>
        <v>#NULL!</v>
      </c>
      <c r="AA46" s="164" t="e">
        <f>_xll.CDS.CS01(M46,O46)</f>
        <v>#NULL!</v>
      </c>
      <c r="AB46" s="168" t="e">
        <f>_xll.CDS.IR01(M46,O46,Q46)</f>
        <v>#NULL!</v>
      </c>
      <c r="AC46" s="164" t="e">
        <f>_xll.CDS.ValueOnDefault(M46,O46,Q46)</f>
        <v>#NULL!</v>
      </c>
      <c r="AD46" s="172" t="e">
        <f t="array" aca="1" ref="AD46:AG46" ca="1">_xll.CDS.BucketedCS01($C46,INDIRECT($D46 &amp; "_CREDIT_CURVE_TENORS"),INDIRECT($D46 &amp; "_CREDIT_CURVE_QUOTE_TYPES"),INDIRECT($D46 &amp; "_CREDIT_CURVE_RATES"),INDIRECT($D46 &amp; "_CREDIT_CURVE_RECOVERY_RATES"),INDIRECT($D46 &amp; "_CREDIT_CURVE_COUPONS"),'Blotter &amp; Risk'!O46,R46,$M46)</f>
        <v>#NULL!</v>
      </c>
      <c r="AE46" s="173" t="e">
        <f ca="1"/>
        <v>#NULL!</v>
      </c>
      <c r="AF46" s="173" t="e">
        <f ca="1"/>
        <v>#NULL!</v>
      </c>
      <c r="AG46" s="174" t="e">
        <f ca="1"/>
        <v>#NULL!</v>
      </c>
      <c r="AH46" s="172" t="e">
        <f t="array" ref="AH46:AR46">_xll.CDS.BucketedIR01($M46,$O46,$Q46)</f>
        <v>#NULL!</v>
      </c>
      <c r="AI46" s="173" t="e">
        <v>#NULL!</v>
      </c>
      <c r="AJ46" s="173" t="e">
        <v>#NULL!</v>
      </c>
      <c r="AK46" s="173" t="e">
        <v>#NULL!</v>
      </c>
      <c r="AL46" s="173" t="e">
        <v>#NULL!</v>
      </c>
      <c r="AM46" s="173" t="e">
        <v>#NULL!</v>
      </c>
      <c r="AN46" s="173" t="e">
        <v>#NULL!</v>
      </c>
      <c r="AO46" s="173" t="e">
        <v>#NULL!</v>
      </c>
      <c r="AP46" s="173" t="e">
        <v>#NULL!</v>
      </c>
      <c r="AQ46" s="173" t="e">
        <v>#NULL!</v>
      </c>
      <c r="AR46" s="174" t="e">
        <v>#NULL!</v>
      </c>
    </row>
    <row r="47" spans="2:44" x14ac:dyDescent="0.25">
      <c r="B47" s="147" t="str">
        <f t="shared" si="3"/>
        <v>EUR 55M Buy 5Y 1%/40% @ -0.1bps PUF</v>
      </c>
      <c r="C47" s="148">
        <v>42953</v>
      </c>
      <c r="D47" s="149" t="s">
        <v>1</v>
      </c>
      <c r="E47" s="150">
        <v>55000000</v>
      </c>
      <c r="F47" s="151" t="b">
        <v>1</v>
      </c>
      <c r="G47" s="152" t="s">
        <v>26</v>
      </c>
      <c r="H47" s="153">
        <v>0.01</v>
      </c>
      <c r="I47" s="154">
        <v>0.4</v>
      </c>
      <c r="J47" s="152">
        <v>-1E-3</v>
      </c>
      <c r="K47" s="155" t="s">
        <v>42</v>
      </c>
      <c r="L47" s="156" t="s">
        <v>66</v>
      </c>
      <c r="M47" s="157" t="str">
        <f>_xll.CDS.BuildCDSFromConvention(C47,D47,E47,F47,G47,H47,I47,J47,K47,INDEX(Conventions!$J$15:$J$19,MATCH('Blotter &amp; Risk'!D47,Conventions!$B$15:$B$19,0)))</f>
        <v>»CdsTrade-17093111409574579265</v>
      </c>
      <c r="N47" s="158"/>
      <c r="O47" s="169" t="e">
        <f>INDEX(YIELD_CURVE_OBJECTS,MATCH('Blotter &amp; Risk'!$D47,CURVE_CURRENCIES,0))</f>
        <v>#NULL!</v>
      </c>
      <c r="P47" s="170" t="str">
        <f>INDEX(YIELD_CURVE_CONVENTION_OBJECTS,MATCH('Blotter &amp; Risk'!$D47,YIELD_CURVE_CONVENTION_CURRENCIES,0))</f>
        <v>»IsdaYieldCurveConvention-17093111409574578945</v>
      </c>
      <c r="Q47" s="170" t="e">
        <f>INDEX(CREDIT_CURVE_OBJECTS,MATCH('Blotter &amp; Risk'!$D47,CURVE_CURRENCIES,0))</f>
        <v>#NULL!</v>
      </c>
      <c r="R47" s="171" t="str">
        <f>INDEX(CDS_CONVENTION_OBJECTS,MATCH('Blotter &amp; Risk'!$D47,CDS_CONVENTION_CURRENCIES,0))</f>
        <v>»IsdaCdsConvention-17093111409574578957</v>
      </c>
      <c r="S47" s="162" t="s">
        <v>95</v>
      </c>
      <c r="T47" s="163" t="e">
        <f>_xll.CDS.CleanPrice('Blotter &amp; Risk'!M47,'Blotter &amp; Risk'!O47,'Blotter &amp; Risk'!Q47)</f>
        <v>#NULL!</v>
      </c>
      <c r="U47" s="164" t="e">
        <f>_xll.CDS.DirtyPrice(M47,O47,Q47)</f>
        <v>#NULL!</v>
      </c>
      <c r="V47" s="164" t="e">
        <f>_xll.CDS.Accrued(M47,O47,Q47)</f>
        <v>#NULL!</v>
      </c>
      <c r="W47" s="165" t="e">
        <f>_xll.CDS.ParSpread(M47,O47,Q47)</f>
        <v>#NULL!</v>
      </c>
      <c r="X47" s="164" t="e">
        <f>_xll.CDS.ProtectionLegPrice(M47,O47,Q47)</f>
        <v>#NULL!</v>
      </c>
      <c r="Y47" s="166" t="e">
        <f>_xll.CDS.PremiumLegCleanPrice(M47,O47,Q47)</f>
        <v>#NULL!</v>
      </c>
      <c r="Z47" s="167" t="e">
        <f>_xll.CDS.RR01(M47,O47,Q47)</f>
        <v>#NULL!</v>
      </c>
      <c r="AA47" s="164" t="e">
        <f>_xll.CDS.CS01(M47,O47)</f>
        <v>#NULL!</v>
      </c>
      <c r="AB47" s="168" t="e">
        <f>_xll.CDS.IR01(M47,O47,Q47)</f>
        <v>#NULL!</v>
      </c>
      <c r="AC47" s="164" t="e">
        <f>_xll.CDS.ValueOnDefault(M47,O47,Q47)</f>
        <v>#NULL!</v>
      </c>
      <c r="AD47" s="172" t="e">
        <f t="array" aca="1" ref="AD47:AG47" ca="1">_xll.CDS.BucketedCS01($C47,INDIRECT($D47 &amp; "_CREDIT_CURVE_TENORS"),INDIRECT($D47 &amp; "_CREDIT_CURVE_QUOTE_TYPES"),INDIRECT($D47 &amp; "_CREDIT_CURVE_RATES"),INDIRECT($D47 &amp; "_CREDIT_CURVE_RECOVERY_RATES"),INDIRECT($D47 &amp; "_CREDIT_CURVE_COUPONS"),'Blotter &amp; Risk'!O47,R47,$M47)</f>
        <v>#NULL!</v>
      </c>
      <c r="AE47" s="173" t="e">
        <f ca="1"/>
        <v>#NULL!</v>
      </c>
      <c r="AF47" s="173" t="e">
        <f ca="1"/>
        <v>#NULL!</v>
      </c>
      <c r="AG47" s="174" t="e">
        <f ca="1"/>
        <v>#NULL!</v>
      </c>
      <c r="AH47" s="172" t="e">
        <f t="array" ref="AH47:AR47">_xll.CDS.BucketedIR01($M47,$O47,$Q47)</f>
        <v>#NULL!</v>
      </c>
      <c r="AI47" s="173" t="e">
        <v>#NULL!</v>
      </c>
      <c r="AJ47" s="173" t="e">
        <v>#NULL!</v>
      </c>
      <c r="AK47" s="173" t="e">
        <v>#NULL!</v>
      </c>
      <c r="AL47" s="173" t="e">
        <v>#NULL!</v>
      </c>
      <c r="AM47" s="173" t="e">
        <v>#NULL!</v>
      </c>
      <c r="AN47" s="173" t="e">
        <v>#NULL!</v>
      </c>
      <c r="AO47" s="173" t="e">
        <v>#NULL!</v>
      </c>
      <c r="AP47" s="173" t="e">
        <v>#NULL!</v>
      </c>
      <c r="AQ47" s="173" t="e">
        <v>#NULL!</v>
      </c>
      <c r="AR47" s="174" t="e">
        <v>#NULL!</v>
      </c>
    </row>
    <row r="48" spans="2:44" x14ac:dyDescent="0.25">
      <c r="B48" s="147" t="str">
        <f t="shared" si="3"/>
        <v>EUR 35M Sell 10Y 1%/40% @ -0.26bps PUF</v>
      </c>
      <c r="C48" s="148">
        <v>42953</v>
      </c>
      <c r="D48" s="149" t="s">
        <v>1</v>
      </c>
      <c r="E48" s="150">
        <v>35000000</v>
      </c>
      <c r="F48" s="151" t="b">
        <v>0</v>
      </c>
      <c r="G48" s="220" t="s">
        <v>28</v>
      </c>
      <c r="H48" s="153">
        <v>0.01</v>
      </c>
      <c r="I48" s="154">
        <v>0.4</v>
      </c>
      <c r="J48" s="152">
        <v>-2.5999999999999999E-3</v>
      </c>
      <c r="K48" s="155" t="s">
        <v>42</v>
      </c>
      <c r="L48" s="156" t="s">
        <v>66</v>
      </c>
      <c r="M48" s="157" t="str">
        <f>_xll.CDS.BuildCDSFromConvention(C48,D48,E48,F48,G48,H48,I48,J48,K48,INDEX(Conventions!$J$15:$J$19,MATCH('Blotter &amp; Risk'!D48,Conventions!$B$15:$B$19,0)))</f>
        <v>»CdsTrade-17093111409574579256</v>
      </c>
      <c r="N48" s="158"/>
      <c r="O48" s="169" t="e">
        <f>INDEX(YIELD_CURVE_OBJECTS,MATCH('Blotter &amp; Risk'!$D48,CURVE_CURRENCIES,0))</f>
        <v>#NULL!</v>
      </c>
      <c r="P48" s="170" t="str">
        <f>INDEX(YIELD_CURVE_CONVENTION_OBJECTS,MATCH('Blotter &amp; Risk'!$D48,YIELD_CURVE_CONVENTION_CURRENCIES,0))</f>
        <v>»IsdaYieldCurveConvention-17093111409574578945</v>
      </c>
      <c r="Q48" s="170" t="e">
        <f>INDEX(CREDIT_CURVE_OBJECTS,MATCH('Blotter &amp; Risk'!$D48,CURVE_CURRENCIES,0))</f>
        <v>#NULL!</v>
      </c>
      <c r="R48" s="171" t="str">
        <f>INDEX(CDS_CONVENTION_OBJECTS,MATCH('Blotter &amp; Risk'!$D48,CDS_CONVENTION_CURRENCIES,0))</f>
        <v>»IsdaCdsConvention-17093111409574578957</v>
      </c>
      <c r="S48" s="162" t="s">
        <v>95</v>
      </c>
      <c r="T48" s="163" t="e">
        <f>_xll.CDS.CleanPrice('Blotter &amp; Risk'!M48,'Blotter &amp; Risk'!O48,'Blotter &amp; Risk'!Q48)</f>
        <v>#NULL!</v>
      </c>
      <c r="U48" s="164" t="e">
        <f>_xll.CDS.DirtyPrice(M48,O48,Q48)</f>
        <v>#NULL!</v>
      </c>
      <c r="V48" s="164" t="e">
        <f>_xll.CDS.Accrued(M48,O48,Q48)</f>
        <v>#NULL!</v>
      </c>
      <c r="W48" s="165" t="e">
        <f>_xll.CDS.ParSpread(M48,O48,Q48)</f>
        <v>#NULL!</v>
      </c>
      <c r="X48" s="164" t="e">
        <f>_xll.CDS.ProtectionLegPrice(M48,O48,Q48)</f>
        <v>#NULL!</v>
      </c>
      <c r="Y48" s="166" t="e">
        <f>_xll.CDS.PremiumLegCleanPrice(M48,O48,Q48)</f>
        <v>#NULL!</v>
      </c>
      <c r="Z48" s="167" t="e">
        <f>_xll.CDS.RR01(M48,O48,Q48)</f>
        <v>#NULL!</v>
      </c>
      <c r="AA48" s="164" t="e">
        <f>_xll.CDS.CS01(M48,O48)</f>
        <v>#NULL!</v>
      </c>
      <c r="AB48" s="168" t="e">
        <f>_xll.CDS.IR01(M48,O48,Q48)</f>
        <v>#NULL!</v>
      </c>
      <c r="AC48" s="164" t="e">
        <f>_xll.CDS.ValueOnDefault(M48,O48,Q48)</f>
        <v>#NULL!</v>
      </c>
      <c r="AD48" s="172" t="e">
        <f t="array" aca="1" ref="AD48:AG48" ca="1">_xll.CDS.BucketedCS01($C48,INDIRECT($D48 &amp; "_CREDIT_CURVE_TENORS"),INDIRECT($D48 &amp; "_CREDIT_CURVE_QUOTE_TYPES"),INDIRECT($D48 &amp; "_CREDIT_CURVE_RATES"),INDIRECT($D48 &amp; "_CREDIT_CURVE_RECOVERY_RATES"),INDIRECT($D48 &amp; "_CREDIT_CURVE_COUPONS"),'Blotter &amp; Risk'!O48,R48,$M48)</f>
        <v>#NULL!</v>
      </c>
      <c r="AE48" s="173" t="e">
        <f ca="1"/>
        <v>#NULL!</v>
      </c>
      <c r="AF48" s="173" t="e">
        <f ca="1"/>
        <v>#NULL!</v>
      </c>
      <c r="AG48" s="174" t="e">
        <f ca="1"/>
        <v>#NULL!</v>
      </c>
      <c r="AH48" s="172" t="e">
        <f t="array" ref="AH48:AR48">_xll.CDS.BucketedIR01($M48,$O48,$Q48)</f>
        <v>#NULL!</v>
      </c>
      <c r="AI48" s="173" t="e">
        <v>#NULL!</v>
      </c>
      <c r="AJ48" s="173" t="e">
        <v>#NULL!</v>
      </c>
      <c r="AK48" s="173" t="e">
        <v>#NULL!</v>
      </c>
      <c r="AL48" s="173" t="e">
        <v>#NULL!</v>
      </c>
      <c r="AM48" s="173" t="e">
        <v>#NULL!</v>
      </c>
      <c r="AN48" s="173" t="e">
        <v>#NULL!</v>
      </c>
      <c r="AO48" s="173" t="e">
        <v>#NULL!</v>
      </c>
      <c r="AP48" s="173" t="e">
        <v>#NULL!</v>
      </c>
      <c r="AQ48" s="173" t="e">
        <v>#NULL!</v>
      </c>
      <c r="AR48" s="174" t="e">
        <v>#NULL!</v>
      </c>
    </row>
    <row r="49" spans="2:44" x14ac:dyDescent="0.25">
      <c r="B49" s="147" t="str">
        <f t="shared" si="3"/>
        <v>EUR 20M Sell 20Y 1%/40% @ 0.1bps PUF</v>
      </c>
      <c r="C49" s="148">
        <v>42953</v>
      </c>
      <c r="D49" s="149" t="s">
        <v>1</v>
      </c>
      <c r="E49" s="150">
        <f t="shared" ref="E49" si="4">20000000</f>
        <v>20000000</v>
      </c>
      <c r="F49" s="151" t="b">
        <v>0</v>
      </c>
      <c r="G49" s="220" t="s">
        <v>29</v>
      </c>
      <c r="H49" s="153">
        <v>0.01</v>
      </c>
      <c r="I49" s="154">
        <v>0.4</v>
      </c>
      <c r="J49" s="152">
        <v>1E-3</v>
      </c>
      <c r="K49" s="155" t="s">
        <v>42</v>
      </c>
      <c r="L49" s="156" t="s">
        <v>66</v>
      </c>
      <c r="M49" s="157" t="str">
        <f>_xll.CDS.BuildCDSFromConvention(C49,D49,E49,F49,G49,H49,I49,J49,K49,INDEX(Conventions!$J$15:$J$19,MATCH('Blotter &amp; Risk'!D49,Conventions!$B$15:$B$19,0)))</f>
        <v>»CdsTrade-17093111409574579261</v>
      </c>
      <c r="N49" s="158"/>
      <c r="O49" s="169" t="e">
        <f>INDEX(YIELD_CURVE_OBJECTS,MATCH('Blotter &amp; Risk'!$D49,CURVE_CURRENCIES,0))</f>
        <v>#NULL!</v>
      </c>
      <c r="P49" s="170" t="str">
        <f>INDEX(YIELD_CURVE_CONVENTION_OBJECTS,MATCH('Blotter &amp; Risk'!$D49,YIELD_CURVE_CONVENTION_CURRENCIES,0))</f>
        <v>»IsdaYieldCurveConvention-17093111409574578945</v>
      </c>
      <c r="Q49" s="170" t="e">
        <f>INDEX(CREDIT_CURVE_OBJECTS,MATCH('Blotter &amp; Risk'!$D49,CURVE_CURRENCIES,0))</f>
        <v>#NULL!</v>
      </c>
      <c r="R49" s="171" t="str">
        <f>INDEX(CDS_CONVENTION_OBJECTS,MATCH('Blotter &amp; Risk'!$D49,CDS_CONVENTION_CURRENCIES,0))</f>
        <v>»IsdaCdsConvention-17093111409574578957</v>
      </c>
      <c r="S49" s="162" t="s">
        <v>95</v>
      </c>
      <c r="T49" s="163" t="e">
        <f>_xll.CDS.CleanPrice('Blotter &amp; Risk'!M49,'Blotter &amp; Risk'!O49,'Blotter &amp; Risk'!Q49)</f>
        <v>#NULL!</v>
      </c>
      <c r="U49" s="164" t="e">
        <f>_xll.CDS.DirtyPrice(M49,O49,Q49)</f>
        <v>#NULL!</v>
      </c>
      <c r="V49" s="164" t="e">
        <f>_xll.CDS.Accrued(M49,O49,Q49)</f>
        <v>#NULL!</v>
      </c>
      <c r="W49" s="165" t="e">
        <f>_xll.CDS.ParSpread(M49,O49,Q49)</f>
        <v>#NULL!</v>
      </c>
      <c r="X49" s="164" t="e">
        <f>_xll.CDS.ProtectionLegPrice(M49,O49,Q49)</f>
        <v>#NULL!</v>
      </c>
      <c r="Y49" s="166" t="e">
        <f>_xll.CDS.PremiumLegCleanPrice(M49,O49,Q49)</f>
        <v>#NULL!</v>
      </c>
      <c r="Z49" s="167" t="e">
        <f>_xll.CDS.RR01(M49,O49,Q49)</f>
        <v>#NULL!</v>
      </c>
      <c r="AA49" s="164" t="e">
        <f>_xll.CDS.CS01(M49,O49)</f>
        <v>#NULL!</v>
      </c>
      <c r="AB49" s="168" t="e">
        <f>_xll.CDS.IR01(M49,O49,Q49)</f>
        <v>#NULL!</v>
      </c>
      <c r="AC49" s="164" t="e">
        <f>_xll.CDS.ValueOnDefault(M49,O49,Q49)</f>
        <v>#NULL!</v>
      </c>
      <c r="AD49" s="172" t="e">
        <f t="array" aca="1" ref="AD49:AG49" ca="1">_xll.CDS.BucketedCS01($C49,INDIRECT($D49 &amp; "_CREDIT_CURVE_TENORS"),INDIRECT($D49 &amp; "_CREDIT_CURVE_QUOTE_TYPES"),INDIRECT($D49 &amp; "_CREDIT_CURVE_RATES"),INDIRECT($D49 &amp; "_CREDIT_CURVE_RECOVERY_RATES"),INDIRECT($D49 &amp; "_CREDIT_CURVE_COUPONS"),'Blotter &amp; Risk'!O49,R49,$M49)</f>
        <v>#NULL!</v>
      </c>
      <c r="AE49" s="173" t="e">
        <f ca="1"/>
        <v>#NULL!</v>
      </c>
      <c r="AF49" s="173" t="e">
        <f ca="1"/>
        <v>#NULL!</v>
      </c>
      <c r="AG49" s="174" t="e">
        <f ca="1"/>
        <v>#NULL!</v>
      </c>
      <c r="AH49" s="172" t="e">
        <f t="array" ref="AH49:AR49">_xll.CDS.BucketedIR01($M49,$O49,$Q49)</f>
        <v>#NULL!</v>
      </c>
      <c r="AI49" s="173" t="e">
        <v>#NULL!</v>
      </c>
      <c r="AJ49" s="173" t="e">
        <v>#NULL!</v>
      </c>
      <c r="AK49" s="173" t="e">
        <v>#NULL!</v>
      </c>
      <c r="AL49" s="173" t="e">
        <v>#NULL!</v>
      </c>
      <c r="AM49" s="173" t="e">
        <v>#NULL!</v>
      </c>
      <c r="AN49" s="173" t="e">
        <v>#NULL!</v>
      </c>
      <c r="AO49" s="173" t="e">
        <v>#NULL!</v>
      </c>
      <c r="AP49" s="173" t="e">
        <v>#NULL!</v>
      </c>
      <c r="AQ49" s="173" t="e">
        <v>#NULL!</v>
      </c>
      <c r="AR49" s="174" t="e">
        <v>#NULL!</v>
      </c>
    </row>
    <row r="50" spans="2:44" ht="15.75" thickBot="1" x14ac:dyDescent="0.3">
      <c r="B50" s="175" t="str">
        <f>D50 &amp; " " &amp; E50/1000000 &amp; "M " &amp; IF(F50, "Buy", "Sell") &amp; " " &amp; G50 &amp; " " &amp; H50*100 &amp; "%/" &amp; I50*100 &amp; "% @ " &amp; J50*100 &amp; "bps " &amp; K50</f>
        <v>EUR 125M Buy 6Y 5%/40% @ 0.5bps PUF</v>
      </c>
      <c r="C50" s="201">
        <v>42953</v>
      </c>
      <c r="D50" s="176" t="s">
        <v>1</v>
      </c>
      <c r="E50" s="177">
        <v>125000000</v>
      </c>
      <c r="F50" s="178" t="b">
        <v>1</v>
      </c>
      <c r="G50" s="179" t="s">
        <v>48</v>
      </c>
      <c r="H50" s="180">
        <v>0.05</v>
      </c>
      <c r="I50" s="181">
        <v>0.4</v>
      </c>
      <c r="J50" s="179">
        <v>5.0000000000000001E-3</v>
      </c>
      <c r="K50" s="182" t="s">
        <v>42</v>
      </c>
      <c r="L50" s="156" t="s">
        <v>66</v>
      </c>
      <c r="M50" s="184" t="str">
        <f>_xll.CDS.BuildCDSFromConvention(C50,D50,E50,F50,G50,H50,I50,J50,K50,INDEX(Conventions!$J$15:$J$19,MATCH('Blotter &amp; Risk'!D50,Conventions!$B$15:$B$19,0)))</f>
        <v>»CdsTrade-17093111409574579253</v>
      </c>
      <c r="N50" s="158"/>
      <c r="O50" s="186" t="e">
        <f>INDEX(YIELD_CURVE_OBJECTS,MATCH('Blotter &amp; Risk'!$D50,CURVE_CURRENCIES,0))</f>
        <v>#NULL!</v>
      </c>
      <c r="P50" s="187" t="str">
        <f>INDEX(YIELD_CURVE_CONVENTION_OBJECTS,MATCH('Blotter &amp; Risk'!$D50,YIELD_CURVE_CONVENTION_CURRENCIES,0))</f>
        <v>»IsdaYieldCurveConvention-17093111409574578945</v>
      </c>
      <c r="Q50" s="187" t="e">
        <f>INDEX(CREDIT_CURVE_OBJECTS,MATCH('Blotter &amp; Risk'!$D50,CURVE_CURRENCIES,0))</f>
        <v>#NULL!</v>
      </c>
      <c r="R50" s="188" t="str">
        <f>INDEX(CDS_CONVENTION_OBJECTS,MATCH('Blotter &amp; Risk'!$D50,CDS_CONVENTION_CURRENCIES,0))</f>
        <v>»IsdaCdsConvention-17093111409574578957</v>
      </c>
      <c r="S50" s="162" t="s">
        <v>95</v>
      </c>
      <c r="T50" s="202" t="e">
        <f>_xll.CDS.CleanPrice('Blotter &amp; Risk'!M50,'Blotter &amp; Risk'!O50,'Blotter &amp; Risk'!Q50)</f>
        <v>#NULL!</v>
      </c>
      <c r="U50" s="191" t="e">
        <f>_xll.CDS.DirtyPrice(M50,O50,Q50)</f>
        <v>#NULL!</v>
      </c>
      <c r="V50" s="191" t="e">
        <f>_xll.CDS.Accrued(M50,O50,Q50)</f>
        <v>#NULL!</v>
      </c>
      <c r="W50" s="190" t="e">
        <f>_xll.CDS.ParSpread(M50,O50,Q50)</f>
        <v>#NULL!</v>
      </c>
      <c r="X50" s="191" t="e">
        <f>_xll.CDS.ProtectionLegPrice(M50,O50,Q50)</f>
        <v>#NULL!</v>
      </c>
      <c r="Y50" s="192" t="e">
        <f>_xll.CDS.PremiumLegCleanPrice(M50,O50,Q50)</f>
        <v>#NULL!</v>
      </c>
      <c r="Z50" s="193" t="e">
        <f>_xll.CDS.RR01(M50,O50,Q50)</f>
        <v>#NULL!</v>
      </c>
      <c r="AA50" s="191" t="e">
        <f>_xll.CDS.CS01(M50,O50)</f>
        <v>#NULL!</v>
      </c>
      <c r="AB50" s="194" t="e">
        <f>_xll.CDS.IR01(M50,O50,Q50)</f>
        <v>#NULL!</v>
      </c>
      <c r="AC50" s="191" t="e">
        <f>_xll.CDS.ValueOnDefault(M50,O50,Q50)</f>
        <v>#NULL!</v>
      </c>
      <c r="AD50" s="203" t="e">
        <f t="array" aca="1" ref="AD50:AG50" ca="1">_xll.CDS.BucketedCS01($C50,INDIRECT($D50 &amp; "_CREDIT_CURVE_TENORS"),INDIRECT($D50 &amp; "_CREDIT_CURVE_QUOTE_TYPES"),INDIRECT($D50 &amp; "_CREDIT_CURVE_RATES"),INDIRECT($D50 &amp; "_CREDIT_CURVE_RECOVERY_RATES"),INDIRECT($D50 &amp; "_CREDIT_CURVE_COUPONS"),'Blotter &amp; Risk'!O50,R50,$M50)</f>
        <v>#NULL!</v>
      </c>
      <c r="AE50" s="204" t="e">
        <f ca="1"/>
        <v>#NULL!</v>
      </c>
      <c r="AF50" s="204" t="e">
        <f ca="1"/>
        <v>#NULL!</v>
      </c>
      <c r="AG50" s="205" t="e">
        <f ca="1"/>
        <v>#NULL!</v>
      </c>
      <c r="AH50" s="203" t="e">
        <f t="array" ref="AH50:AR50">_xll.CDS.BucketedIR01($M50,$O50,$Q50)</f>
        <v>#NULL!</v>
      </c>
      <c r="AI50" s="204" t="e">
        <v>#NULL!</v>
      </c>
      <c r="AJ50" s="204" t="e">
        <v>#NULL!</v>
      </c>
      <c r="AK50" s="204" t="e">
        <v>#NULL!</v>
      </c>
      <c r="AL50" s="204" t="e">
        <v>#NULL!</v>
      </c>
      <c r="AM50" s="204" t="e">
        <v>#NULL!</v>
      </c>
      <c r="AN50" s="204" t="e">
        <v>#NULL!</v>
      </c>
      <c r="AO50" s="204" t="e">
        <v>#NULL!</v>
      </c>
      <c r="AP50" s="204" t="e">
        <v>#NULL!</v>
      </c>
      <c r="AQ50" s="204" t="e">
        <v>#NULL!</v>
      </c>
      <c r="AR50" s="205" t="e">
        <v>#NULL!</v>
      </c>
    </row>
    <row r="51" spans="2:44" ht="15.75" thickTop="1" x14ac:dyDescent="0.25">
      <c r="T51" s="195" t="e">
        <f>SUM(T33:T50)</f>
        <v>#NULL!</v>
      </c>
      <c r="U51" s="196" t="e">
        <f>SUM(U33:U50)</f>
        <v>#NULL!</v>
      </c>
      <c r="V51" s="197" t="e">
        <f>SUM(V33:V50)</f>
        <v>#NULL!</v>
      </c>
      <c r="Z51" s="197" t="e">
        <f>SUM(Z33:Z50)</f>
        <v>#NULL!</v>
      </c>
      <c r="AA51" s="197" t="e">
        <f t="shared" ref="AA51:AR51" si="5">SUM(AA33:AA50)</f>
        <v>#NULL!</v>
      </c>
      <c r="AB51" s="197" t="e">
        <f t="shared" si="5"/>
        <v>#NULL!</v>
      </c>
      <c r="AC51" s="197" t="e">
        <f t="shared" si="5"/>
        <v>#NULL!</v>
      </c>
      <c r="AD51" s="197" t="e">
        <f t="shared" ca="1" si="5"/>
        <v>#NULL!</v>
      </c>
      <c r="AE51" s="197" t="e">
        <f t="shared" ca="1" si="5"/>
        <v>#NULL!</v>
      </c>
      <c r="AF51" s="197" t="e">
        <f t="shared" ca="1" si="5"/>
        <v>#NULL!</v>
      </c>
      <c r="AG51" s="197" t="e">
        <f t="shared" ca="1" si="5"/>
        <v>#NULL!</v>
      </c>
      <c r="AH51" s="197" t="e">
        <f t="shared" si="5"/>
        <v>#NULL!</v>
      </c>
      <c r="AI51" s="197" t="e">
        <f t="shared" si="5"/>
        <v>#NULL!</v>
      </c>
      <c r="AJ51" s="197" t="e">
        <f t="shared" si="5"/>
        <v>#NULL!</v>
      </c>
      <c r="AK51" s="197" t="e">
        <f t="shared" si="5"/>
        <v>#NULL!</v>
      </c>
      <c r="AL51" s="197" t="e">
        <f t="shared" si="5"/>
        <v>#NULL!</v>
      </c>
      <c r="AM51" s="197" t="e">
        <f t="shared" si="5"/>
        <v>#NULL!</v>
      </c>
      <c r="AN51" s="197" t="e">
        <f t="shared" si="5"/>
        <v>#NULL!</v>
      </c>
      <c r="AO51" s="197" t="e">
        <f t="shared" si="5"/>
        <v>#NULL!</v>
      </c>
      <c r="AP51" s="197" t="e">
        <f t="shared" si="5"/>
        <v>#NULL!</v>
      </c>
      <c r="AQ51" s="197" t="e">
        <f t="shared" si="5"/>
        <v>#NULL!</v>
      </c>
      <c r="AR51" s="197" t="e">
        <f t="shared" si="5"/>
        <v>#NULL!</v>
      </c>
    </row>
    <row r="53" spans="2:44" x14ac:dyDescent="0.25">
      <c r="B53" s="225" t="s">
        <v>67</v>
      </c>
      <c r="C53" s="226"/>
      <c r="D53" s="226"/>
      <c r="E53" s="226"/>
      <c r="F53" s="226"/>
      <c r="G53" s="226"/>
      <c r="H53" s="226"/>
      <c r="I53" s="226"/>
      <c r="J53" s="226"/>
      <c r="K53" s="227"/>
      <c r="M53" s="127" t="s">
        <v>65</v>
      </c>
      <c r="O53" s="225" t="s">
        <v>91</v>
      </c>
      <c r="P53" s="228"/>
      <c r="Q53" s="228"/>
      <c r="R53" s="229"/>
      <c r="T53" s="225" t="s">
        <v>68</v>
      </c>
      <c r="U53" s="226"/>
      <c r="V53" s="226"/>
      <c r="W53" s="226"/>
      <c r="X53" s="226"/>
      <c r="Y53" s="227"/>
      <c r="Z53" s="225" t="s">
        <v>69</v>
      </c>
      <c r="AA53" s="226"/>
      <c r="AB53" s="226"/>
      <c r="AC53" s="227"/>
      <c r="AD53" s="225" t="s">
        <v>85</v>
      </c>
      <c r="AE53" s="226"/>
      <c r="AF53" s="226"/>
      <c r="AG53" s="227"/>
      <c r="AH53" s="225" t="s">
        <v>86</v>
      </c>
      <c r="AI53" s="226"/>
      <c r="AJ53" s="226"/>
      <c r="AK53" s="226"/>
      <c r="AL53" s="226"/>
      <c r="AM53" s="226"/>
      <c r="AN53" s="226"/>
      <c r="AO53" s="226"/>
      <c r="AP53" s="226"/>
      <c r="AQ53" s="226"/>
      <c r="AR53" s="227"/>
    </row>
    <row r="54" spans="2:44" x14ac:dyDescent="0.25">
      <c r="B54" s="128" t="s">
        <v>87</v>
      </c>
      <c r="C54" s="129" t="s">
        <v>46</v>
      </c>
      <c r="D54" s="130" t="s">
        <v>33</v>
      </c>
      <c r="E54" s="131" t="s">
        <v>49</v>
      </c>
      <c r="F54" s="131" t="s">
        <v>50</v>
      </c>
      <c r="G54" s="130" t="s">
        <v>31</v>
      </c>
      <c r="H54" s="130" t="s">
        <v>51</v>
      </c>
      <c r="I54" s="130" t="s">
        <v>47</v>
      </c>
      <c r="J54" s="130" t="s">
        <v>63</v>
      </c>
      <c r="K54" s="132" t="s">
        <v>40</v>
      </c>
      <c r="M54" s="133" t="s">
        <v>65</v>
      </c>
      <c r="O54" s="134" t="s">
        <v>18</v>
      </c>
      <c r="P54" s="135" t="s">
        <v>89</v>
      </c>
      <c r="Q54" s="135" t="s">
        <v>88</v>
      </c>
      <c r="R54" s="136" t="s">
        <v>90</v>
      </c>
      <c r="S54" s="137"/>
      <c r="T54" s="138" t="s">
        <v>52</v>
      </c>
      <c r="U54" s="139" t="s">
        <v>53</v>
      </c>
      <c r="V54" s="139" t="s">
        <v>54</v>
      </c>
      <c r="W54" s="139" t="s">
        <v>55</v>
      </c>
      <c r="X54" s="139" t="s">
        <v>57</v>
      </c>
      <c r="Y54" s="140" t="s">
        <v>56</v>
      </c>
      <c r="Z54" s="138" t="s">
        <v>58</v>
      </c>
      <c r="AA54" s="139" t="s">
        <v>59</v>
      </c>
      <c r="AB54" s="139" t="s">
        <v>60</v>
      </c>
      <c r="AC54" s="140" t="s">
        <v>61</v>
      </c>
      <c r="AD54" s="141" t="str">
        <f t="array" ref="AD54:AG54">TRANSPOSE(CHF_CREDIT_CURVE_TENORS)</f>
        <v>1Y</v>
      </c>
      <c r="AE54" s="142" t="str">
        <v>2Y</v>
      </c>
      <c r="AF54" s="142" t="str">
        <v>5Y</v>
      </c>
      <c r="AG54" s="143" t="str">
        <v>10Y</v>
      </c>
      <c r="AH54" s="144" t="str">
        <f t="array" ref="AH54:AR54">TRANSPOSE(CHF_YIELD_CURVE_TENORS)</f>
        <v>1M</v>
      </c>
      <c r="AI54" s="145" t="str">
        <v>3M</v>
      </c>
      <c r="AJ54" s="145" t="str">
        <v>6M</v>
      </c>
      <c r="AK54" s="145" t="str">
        <v>1Y</v>
      </c>
      <c r="AL54" s="145" t="str">
        <v>2Y</v>
      </c>
      <c r="AM54" s="145" t="str">
        <v>3Y</v>
      </c>
      <c r="AN54" s="145" t="str">
        <v>4Y</v>
      </c>
      <c r="AO54" s="145" t="str">
        <v>5Y</v>
      </c>
      <c r="AP54" s="145" t="str">
        <v>7Y</v>
      </c>
      <c r="AQ54" s="145" t="str">
        <v>10Y</v>
      </c>
      <c r="AR54" s="146" t="str">
        <v>20Y</v>
      </c>
    </row>
    <row r="55" spans="2:44" x14ac:dyDescent="0.25">
      <c r="B55" s="147" t="str">
        <f t="shared" ref="B55:B66" si="6">D55 &amp; " " &amp; E55/1000000 &amp; "M " &amp; IF(F55, "Buy", "Sell") &amp; " " &amp; G55 &amp; " " &amp; H55*100 &amp; "%/" &amp; I55*100 &amp; "% @ " &amp; J55*100 &amp; "bps " &amp; K55</f>
        <v>CHF 150M Buy 5Y 1%/50% @ -0.7bps PUF</v>
      </c>
      <c r="C55" s="148">
        <v>42953</v>
      </c>
      <c r="D55" s="149" t="s">
        <v>4</v>
      </c>
      <c r="E55" s="150">
        <v>150000000</v>
      </c>
      <c r="F55" s="151" t="b">
        <v>1</v>
      </c>
      <c r="G55" s="152" t="s">
        <v>26</v>
      </c>
      <c r="H55" s="153">
        <v>0.01</v>
      </c>
      <c r="I55" s="154">
        <v>0.5</v>
      </c>
      <c r="J55" s="152">
        <v>-7.0000000000000001E-3</v>
      </c>
      <c r="K55" s="155" t="s">
        <v>42</v>
      </c>
      <c r="L55" s="156" t="s">
        <v>66</v>
      </c>
      <c r="M55" s="157" t="str">
        <f>_xll.CDS.BuildCDSFromConvention(C55,D55,E55,F55,G55,H55,I55,J55,K55,INDEX(Conventions!$J$15:$J$19,MATCH('Blotter &amp; Risk'!D55,Conventions!$B$15:$B$19,0)))</f>
        <v>»CdsTrade-17093111409574579260</v>
      </c>
      <c r="N55" s="158"/>
      <c r="O55" s="169" t="str">
        <f>INDEX(YIELD_CURVE_OBJECTS,MATCH('Blotter &amp; Risk'!$D55,CURVE_CURRENCIES,0))</f>
        <v>»ISDACompliantYieldCurve-17093111409574579200</v>
      </c>
      <c r="P55" s="170" t="str">
        <f>INDEX(YIELD_CURVE_CONVENTION_OBJECTS,MATCH('Blotter &amp; Risk'!$D55,YIELD_CURVE_CONVENTION_CURRENCIES,0))</f>
        <v>»IsdaYieldCurveConvention-17093111409574578959</v>
      </c>
      <c r="Q55" s="170" t="str">
        <f>INDEX(CREDIT_CURVE_OBJECTS,MATCH('Blotter &amp; Risk'!$D55,CURVE_CURRENCIES,0))</f>
        <v>»ISDACompliantCreditCurve-17093111409574579274</v>
      </c>
      <c r="R55" s="171" t="str">
        <f>INDEX(CDS_CONVENTION_OBJECTS,MATCH('Blotter &amp; Risk'!$D55,CDS_CONVENTION_CURRENCIES,0))</f>
        <v>»IsdaCdsConvention-17093111409574578950</v>
      </c>
      <c r="S55" s="162" t="s">
        <v>95</v>
      </c>
      <c r="T55" s="163">
        <f>_xll.CDS.CleanPrice('Blotter &amp; Risk'!M55,'Blotter &amp; Risk'!O55,'Blotter &amp; Risk'!Q55)</f>
        <v>-780552.80859888822</v>
      </c>
      <c r="U55" s="164">
        <f>_xll.CDS.DirtyPrice(M55,O55,Q55)</f>
        <v>-984719.47526555695</v>
      </c>
      <c r="V55" s="164">
        <f>_xll.CDS.Accrued(M55,O55,Q55)</f>
        <v>-204166.66666666872</v>
      </c>
      <c r="W55" s="165">
        <f>_xll.CDS.ParSpread(M55,O55,Q55)</f>
        <v>8.9107417293796745E-3</v>
      </c>
      <c r="X55" s="164">
        <f>_xll.CDS.ProtectionLegPrice(M55,O55,Q55)</f>
        <v>6385358.4325833246</v>
      </c>
      <c r="Y55" s="166">
        <f>_xll.CDS.PremiumLegCleanPrice(M55,O55,Q55)</f>
        <v>-7165911.2411822127</v>
      </c>
      <c r="Z55" s="167">
        <f>_xll.CDS.RR01(M55,O55,Q55)</f>
        <v>-1277.0716865166651</v>
      </c>
      <c r="AA55" s="164">
        <f>_xll.CDS.CS01(M55,O55)</f>
        <v>71877.964946996581</v>
      </c>
      <c r="AB55" s="168">
        <f>_xll.CDS.IR01(M55,O55,Q55)</f>
        <v>42.070325902143765</v>
      </c>
      <c r="AC55" s="164">
        <f>_xll.CDS.ValueOnDefault(M55,O55,Q55)</f>
        <v>75780552.808598891</v>
      </c>
      <c r="AD55" s="172">
        <f t="array" aca="1" ref="AD55:AG55" ca="1">_xll.CDS.BucketedCS01($C55,INDIRECT($D55 &amp; "_CREDIT_CURVE_TENORS"),INDIRECT($D55 &amp; "_CREDIT_CURVE_QUOTE_TYPES"),INDIRECT($D55 &amp; "_CREDIT_CURVE_RATES"),INDIRECT($D55 &amp; "_CREDIT_CURVE_RECOVERY_RATES"),INDIRECT($D55 &amp; "_CREDIT_CURVE_COUPONS"),'Blotter &amp; Risk'!O55,R55,$M55)</f>
        <v>297651.01626149187</v>
      </c>
      <c r="AE55" s="173">
        <f ca="1"/>
        <v>1036915.9620814658</v>
      </c>
      <c r="AF55" s="173">
        <f ca="1"/>
        <v>718896212.82205188</v>
      </c>
      <c r="AG55" s="174">
        <f ca="1"/>
        <v>0</v>
      </c>
      <c r="AH55" s="172">
        <f t="array" ref="AH55:AR55">_xll.CDS.BucketedIR01($M55,$O55,$Q55)</f>
        <v>1.445456226586983</v>
      </c>
      <c r="AI55" s="173">
        <v>3.2044918333445915</v>
      </c>
      <c r="AJ55" s="173">
        <v>15.627446644031483</v>
      </c>
      <c r="AK55" s="173">
        <v>39.952861826189626</v>
      </c>
      <c r="AL55" s="173">
        <v>23.26679389985653</v>
      </c>
      <c r="AM55" s="173">
        <v>-37.291110767043165</v>
      </c>
      <c r="AN55" s="173">
        <v>-48.569019180447206</v>
      </c>
      <c r="AO55" s="173">
        <v>35.077533949365304</v>
      </c>
      <c r="AP55" s="173">
        <v>9.3568057780990532</v>
      </c>
      <c r="AQ55" s="173">
        <v>0</v>
      </c>
      <c r="AR55" s="174">
        <v>0</v>
      </c>
    </row>
    <row r="56" spans="2:44" x14ac:dyDescent="0.25">
      <c r="B56" s="147" t="str">
        <f t="shared" si="6"/>
        <v>CHF 125M Sell 3Y 1%/50% @ 0.1bps PUF</v>
      </c>
      <c r="C56" s="148">
        <v>42953</v>
      </c>
      <c r="D56" s="149" t="s">
        <v>4</v>
      </c>
      <c r="E56" s="150">
        <v>125000000</v>
      </c>
      <c r="F56" s="151" t="b">
        <v>0</v>
      </c>
      <c r="G56" s="152" t="s">
        <v>24</v>
      </c>
      <c r="H56" s="153">
        <v>0.01</v>
      </c>
      <c r="I56" s="154">
        <v>0.5</v>
      </c>
      <c r="J56" s="152">
        <v>1E-3</v>
      </c>
      <c r="K56" s="155" t="s">
        <v>42</v>
      </c>
      <c r="L56" s="156" t="s">
        <v>66</v>
      </c>
      <c r="M56" s="157" t="str">
        <f>_xll.CDS.BuildCDSFromConvention(C56,D56,E56,F56,G56,H56,I56,J56,K56,INDEX(Conventions!$J$15:$J$19,MATCH('Blotter &amp; Risk'!D56,Conventions!$B$15:$B$19,0)))</f>
        <v>»CdsTrade-17093111409574579257</v>
      </c>
      <c r="N56" s="158"/>
      <c r="O56" s="169" t="str">
        <f>INDEX(YIELD_CURVE_OBJECTS,MATCH('Blotter &amp; Risk'!$D56,CURVE_CURRENCIES,0))</f>
        <v>»ISDACompliantYieldCurve-17093111409574579200</v>
      </c>
      <c r="P56" s="170" t="str">
        <f>INDEX(YIELD_CURVE_CONVENTION_OBJECTS,MATCH('Blotter &amp; Risk'!$D56,YIELD_CURVE_CONVENTION_CURRENCIES,0))</f>
        <v>»IsdaYieldCurveConvention-17093111409574578959</v>
      </c>
      <c r="Q56" s="170" t="str">
        <f>INDEX(CREDIT_CURVE_OBJECTS,MATCH('Blotter &amp; Risk'!$D56,CURVE_CURRENCIES,0))</f>
        <v>»ISDACompliantCreditCurve-17093111409574579274</v>
      </c>
      <c r="R56" s="171" t="str">
        <f>INDEX(CDS_CONVENTION_OBJECTS,MATCH('Blotter &amp; Risk'!$D56,CDS_CONVENTION_CURRENCIES,0))</f>
        <v>»IsdaCdsConvention-17093111409574578950</v>
      </c>
      <c r="S56" s="162" t="s">
        <v>95</v>
      </c>
      <c r="T56" s="163">
        <f>_xll.CDS.CleanPrice('Blotter &amp; Risk'!M56,'Blotter &amp; Risk'!O56,'Blotter &amp; Risk'!Q56)</f>
        <v>869413.42519185296</v>
      </c>
      <c r="U56" s="164">
        <f>_xll.CDS.DirtyPrice(M56,O56,Q56)</f>
        <v>1039552.3140807423</v>
      </c>
      <c r="V56" s="164">
        <f>_xll.CDS.Accrued(M56,O56,Q56)</f>
        <v>170138.88888888934</v>
      </c>
      <c r="W56" s="165">
        <f>_xll.CDS.ParSpread(M56,O56,Q56)</f>
        <v>7.7186226110731856E-3</v>
      </c>
      <c r="X56" s="164">
        <f>_xll.CDS.ProtectionLegPrice(M56,O56,Q56)</f>
        <v>-2941501.1100873575</v>
      </c>
      <c r="Y56" s="166">
        <f>_xll.CDS.PremiumLegCleanPrice(M56,O56,Q56)</f>
        <v>3810914.5352792107</v>
      </c>
      <c r="Z56" s="167">
        <f>_xll.CDS.RR01(M56,O56,Q56)</f>
        <v>588.30022201747147</v>
      </c>
      <c r="AA56" s="164">
        <f>_xll.CDS.CS01(M56,O56)</f>
        <v>-37599.008239170762</v>
      </c>
      <c r="AB56" s="168">
        <f>_xll.CDS.IR01(M56,O56,Q56)</f>
        <v>-97.27606437547054</v>
      </c>
      <c r="AC56" s="164">
        <f>_xll.CDS.ValueOnDefault(M56,O56,Q56)</f>
        <v>-63369413.425191857</v>
      </c>
      <c r="AD56" s="172">
        <f t="array" aca="1" ref="AD56:AG56" ca="1">_xll.CDS.BucketedCS01($C56,INDIRECT($D56 &amp; "_CREDIT_CURVE_TENORS"),INDIRECT($D56 &amp; "_CREDIT_CURVE_QUOTE_TYPES"),INDIRECT($D56 &amp; "_CREDIT_CURVE_RATES"),INDIRECT($D56 &amp; "_CREDIT_CURVE_RECOVERY_RATES"),INDIRECT($D56 &amp; "_CREDIT_CURVE_COUPONS"),'Blotter &amp; Risk'!O56,R56,$M56)</f>
        <v>-683237.86789523577</v>
      </c>
      <c r="AE56" s="173">
        <f ca="1"/>
        <v>-142555002.5867559</v>
      </c>
      <c r="AF56" s="173">
        <f ca="1"/>
        <v>-211731056.7110815</v>
      </c>
      <c r="AG56" s="174">
        <f ca="1"/>
        <v>0</v>
      </c>
      <c r="AH56" s="172">
        <f t="array" ref="AH56:AR56">_xll.CDS.BucketedIR01($M56,$O56,$Q56)</f>
        <v>-1.0245856173034251</v>
      </c>
      <c r="AI56" s="173">
        <v>-2.6704098593857695</v>
      </c>
      <c r="AJ56" s="173">
        <v>-13.022872202058528</v>
      </c>
      <c r="AK56" s="173">
        <v>-33.294051521391005</v>
      </c>
      <c r="AL56" s="173">
        <v>-19.388994916980788</v>
      </c>
      <c r="AM56" s="173">
        <v>-17.76491760164048</v>
      </c>
      <c r="AN56" s="173">
        <v>-10.113537463225796</v>
      </c>
      <c r="AO56" s="173">
        <v>0</v>
      </c>
      <c r="AP56" s="173">
        <v>0</v>
      </c>
      <c r="AQ56" s="173">
        <v>0</v>
      </c>
      <c r="AR56" s="174">
        <v>0</v>
      </c>
    </row>
    <row r="57" spans="2:44" x14ac:dyDescent="0.25">
      <c r="B57" s="147" t="str">
        <f t="shared" si="6"/>
        <v>CHF 110M Buy 4Y 1%/40% @ -0.6bps PUF</v>
      </c>
      <c r="C57" s="148">
        <v>42953</v>
      </c>
      <c r="D57" s="149" t="s">
        <v>4</v>
      </c>
      <c r="E57" s="150">
        <v>110000000</v>
      </c>
      <c r="F57" s="151" t="b">
        <v>1</v>
      </c>
      <c r="G57" s="152" t="s">
        <v>25</v>
      </c>
      <c r="H57" s="153">
        <v>0.01</v>
      </c>
      <c r="I57" s="154">
        <v>0.4</v>
      </c>
      <c r="J57" s="152">
        <v>-6.0000000000000001E-3</v>
      </c>
      <c r="K57" s="155" t="s">
        <v>42</v>
      </c>
      <c r="L57" s="156" t="s">
        <v>66</v>
      </c>
      <c r="M57" s="157" t="str">
        <f>_xll.CDS.BuildCDSFromConvention(C57,D57,E57,F57,G57,H57,I57,J57,K57,INDEX(Conventions!$J$15:$J$19,MATCH('Blotter &amp; Risk'!D57,Conventions!$B$15:$B$19,0)))</f>
        <v>»CdsTrade-17093111409574579267</v>
      </c>
      <c r="N57" s="158"/>
      <c r="O57" s="169" t="str">
        <f>INDEX(YIELD_CURVE_OBJECTS,MATCH('Blotter &amp; Risk'!$D57,CURVE_CURRENCIES,0))</f>
        <v>»ISDACompliantYieldCurve-17093111409574579200</v>
      </c>
      <c r="P57" s="170" t="str">
        <f>INDEX(YIELD_CURVE_CONVENTION_OBJECTS,MATCH('Blotter &amp; Risk'!$D57,YIELD_CURVE_CONVENTION_CURRENCIES,0))</f>
        <v>»IsdaYieldCurveConvention-17093111409574578959</v>
      </c>
      <c r="Q57" s="170" t="str">
        <f>INDEX(CREDIT_CURVE_OBJECTS,MATCH('Blotter &amp; Risk'!$D57,CURVE_CURRENCIES,0))</f>
        <v>»ISDACompliantCreditCurve-17093111409574579274</v>
      </c>
      <c r="R57" s="171" t="str">
        <f>INDEX(CDS_CONVENTION_OBJECTS,MATCH('Blotter &amp; Risk'!$D57,CDS_CONVENTION_CURRENCIES,0))</f>
        <v>»IsdaCdsConvention-17093111409574578950</v>
      </c>
      <c r="S57" s="162" t="s">
        <v>95</v>
      </c>
      <c r="T57" s="163">
        <f>_xll.CDS.CleanPrice('Blotter &amp; Risk'!M57,'Blotter &amp; Risk'!O57,'Blotter &amp; Risk'!Q57)</f>
        <v>67535.922965014237</v>
      </c>
      <c r="U57" s="164">
        <f>_xll.CDS.DirtyPrice(M57,O57,Q57)</f>
        <v>-82186.29925720804</v>
      </c>
      <c r="V57" s="164">
        <f>_xll.CDS.Accrued(M57,O57,Q57)</f>
        <v>-149722.22222222228</v>
      </c>
      <c r="W57" s="165">
        <f>_xll.CDS.ParSpread(M57,O57,Q57)</f>
        <v>1.0155689193965896E-2</v>
      </c>
      <c r="X57" s="164">
        <f>_xll.CDS.ProtectionLegPrice(M57,O57,Q57)</f>
        <v>4405404.2903616484</v>
      </c>
      <c r="Y57" s="166">
        <f>_xll.CDS.PremiumLegCleanPrice(M57,O57,Q57)</f>
        <v>-4337868.3673966341</v>
      </c>
      <c r="Z57" s="167">
        <f>_xll.CDS.RR01(M57,O57,Q57)</f>
        <v>-734.23404839360796</v>
      </c>
      <c r="AA57" s="164">
        <f>_xll.CDS.CS01(M57,O57)</f>
        <v>43609.694940700916</v>
      </c>
      <c r="AB57" s="168">
        <f>_xll.CDS.IR01(M57,O57,Q57)</f>
        <v>-109.72288564753407</v>
      </c>
      <c r="AC57" s="164">
        <f>_xll.CDS.ValueOnDefault(M57,O57,Q57)</f>
        <v>65932464.077034988</v>
      </c>
      <c r="AD57" s="172">
        <f t="array" aca="1" ref="AD57:AG57" ca="1">_xll.CDS.BucketedCS01($C57,INDIRECT($D57 &amp; "_CREDIT_CURVE_TENORS"),INDIRECT($D57 &amp; "_CREDIT_CURVE_QUOTE_TYPES"),INDIRECT($D57 &amp; "_CREDIT_CURVE_RATES"),INDIRECT($D57 &amp; "_CREDIT_CURVE_RECOVERY_RATES"),INDIRECT($D57 &amp; "_CREDIT_CURVE_COUPONS"),'Blotter &amp; Risk'!O57,R57,$M57)</f>
        <v>71995.983278908723</v>
      </c>
      <c r="AE57" s="173">
        <f ca="1"/>
        <v>71772488.915866122</v>
      </c>
      <c r="AF57" s="173">
        <f ca="1"/>
        <v>433841111.19804692</v>
      </c>
      <c r="AG57" s="174">
        <f ca="1"/>
        <v>0</v>
      </c>
      <c r="AH57" s="172">
        <f t="array" ref="AH57:AR57">_xll.CDS.BucketedIR01($M57,$O57,$Q57)</f>
        <v>1.4600384538182576</v>
      </c>
      <c r="AI57" s="173">
        <v>1.8078419878470031</v>
      </c>
      <c r="AJ57" s="173">
        <v>9.5305893587499533</v>
      </c>
      <c r="AK57" s="173">
        <v>18.720978880518157</v>
      </c>
      <c r="AL57" s="173">
        <v>-22.383904293779565</v>
      </c>
      <c r="AM57" s="173">
        <v>-94.609763497469075</v>
      </c>
      <c r="AN57" s="173">
        <v>-34.015254564562227</v>
      </c>
      <c r="AO57" s="173">
        <v>9.7621994585989071</v>
      </c>
      <c r="AP57" s="173">
        <v>0</v>
      </c>
      <c r="AQ57" s="173">
        <v>0</v>
      </c>
      <c r="AR57" s="174">
        <v>0</v>
      </c>
    </row>
    <row r="58" spans="2:44" x14ac:dyDescent="0.25">
      <c r="B58" s="147" t="str">
        <f t="shared" si="6"/>
        <v>CHF -90M Sell 5Y 5%/50% @ 0.5bps PUF</v>
      </c>
      <c r="C58" s="148">
        <v>42953</v>
      </c>
      <c r="D58" s="149" t="s">
        <v>4</v>
      </c>
      <c r="E58" s="150">
        <v>-90000000</v>
      </c>
      <c r="F58" s="151" t="b">
        <v>0</v>
      </c>
      <c r="G58" s="152" t="s">
        <v>26</v>
      </c>
      <c r="H58" s="153">
        <v>0.05</v>
      </c>
      <c r="I58" s="154">
        <v>0.5</v>
      </c>
      <c r="J58" s="152">
        <v>5.0000000000000001E-3</v>
      </c>
      <c r="K58" s="155" t="s">
        <v>42</v>
      </c>
      <c r="L58" s="156" t="s">
        <v>66</v>
      </c>
      <c r="M58" s="157" t="str">
        <f>_xll.CDS.BuildCDSFromConvention(C58,D58,E58,F58,G58,H58,I58,J58,K58,INDEX(Conventions!$J$15:$J$19,MATCH('Blotter &amp; Risk'!D58,Conventions!$B$15:$B$19,0)))</f>
        <v>»CdsTrade-17093111409574579268</v>
      </c>
      <c r="N58" s="158"/>
      <c r="O58" s="169" t="str">
        <f>INDEX(YIELD_CURVE_OBJECTS,MATCH('Blotter &amp; Risk'!$D58,CURVE_CURRENCIES,0))</f>
        <v>»ISDACompliantYieldCurve-17093111409574579200</v>
      </c>
      <c r="P58" s="170" t="str">
        <f>INDEX(YIELD_CURVE_CONVENTION_OBJECTS,MATCH('Blotter &amp; Risk'!$D58,YIELD_CURVE_CONVENTION_CURRENCIES,0))</f>
        <v>»IsdaYieldCurveConvention-17093111409574578959</v>
      </c>
      <c r="Q58" s="170" t="str">
        <f>INDEX(CREDIT_CURVE_OBJECTS,MATCH('Blotter &amp; Risk'!$D58,CURVE_CURRENCIES,0))</f>
        <v>»ISDACompliantCreditCurve-17093111409574579274</v>
      </c>
      <c r="R58" s="171" t="str">
        <f>INDEX(CDS_CONVENTION_OBJECTS,MATCH('Blotter &amp; Risk'!$D58,CDS_CONVENTION_CURRENCIES,0))</f>
        <v>»IsdaCdsConvention-17093111409574578950</v>
      </c>
      <c r="S58" s="162" t="s">
        <v>95</v>
      </c>
      <c r="T58" s="163">
        <f>_xll.CDS.CleanPrice('Blotter &amp; Risk'!M58,'Blotter &amp; Risk'!O58,'Blotter &amp; Risk'!Q58)</f>
        <v>-17666518.663996648</v>
      </c>
      <c r="U58" s="164">
        <f>_xll.CDS.DirtyPrice(M58,O58,Q58)</f>
        <v>-18279018.663996648</v>
      </c>
      <c r="V58" s="164">
        <f>_xll.CDS.Accrued(M58,O58,Q58)</f>
        <v>-612500</v>
      </c>
      <c r="W58" s="165">
        <f>_xll.CDS.ParSpread(M58,O58,Q58)</f>
        <v>8.9107417293796745E-3</v>
      </c>
      <c r="X58" s="164">
        <f>_xll.CDS.ProtectionLegPrice(M58,O58,Q58)</f>
        <v>3831215.0595499948</v>
      </c>
      <c r="Y58" s="166">
        <f>_xll.CDS.PremiumLegCleanPrice(M58,O58,Q58)</f>
        <v>-21497733.723546639</v>
      </c>
      <c r="Z58" s="167">
        <f>_xll.CDS.RR01(M58,O58,Q58)</f>
        <v>-766.24301190999904</v>
      </c>
      <c r="AA58" s="164">
        <f>_xll.CDS.CS01(M58,O58)</f>
        <v>34660.689925677347</v>
      </c>
      <c r="AB58" s="168">
        <f>_xll.CDS.IR01(M58,O58,Q58)</f>
        <v>4470.8166005325011</v>
      </c>
      <c r="AC58" s="164">
        <f>_xll.CDS.ValueOnDefault(M58,O58,Q58)</f>
        <v>62666518.663996644</v>
      </c>
      <c r="AD58" s="172">
        <f t="array" aca="1" ref="AD58:AG58" ca="1">_xll.CDS.BucketedCS01($C58,INDIRECT($D58 &amp; "_CREDIT_CURVE_TENORS"),INDIRECT($D58 &amp; "_CREDIT_CURVE_QUOTE_TYPES"),INDIRECT($D58 &amp; "_CREDIT_CURVE_RATES"),INDIRECT($D58 &amp; "_CREDIT_CURVE_RECOVERY_RATES"),INDIRECT($D58 &amp; "_CREDIT_CURVE_COUPONS"),'Blotter &amp; Risk'!O58,R58,$M58)</f>
        <v>6736837.246899751</v>
      </c>
      <c r="AE58" s="173">
        <f ca="1"/>
        <v>23468873.592282161</v>
      </c>
      <c r="AF58" s="173">
        <f ca="1"/>
        <v>482126535.43891925</v>
      </c>
      <c r="AG58" s="174">
        <f ca="1"/>
        <v>0</v>
      </c>
      <c r="AH58" s="172">
        <f t="array" ref="AH58:AR58">_xll.CDS.BucketedIR01($M58,$O58,$Q58)</f>
        <v>-6.1985403460029787</v>
      </c>
      <c r="AI58" s="173">
        <v>18.484508563787472</v>
      </c>
      <c r="AJ58" s="173">
        <v>78.456601050880266</v>
      </c>
      <c r="AK58" s="173">
        <v>292.94963659637352</v>
      </c>
      <c r="AL58" s="173">
        <v>715.28397873721337</v>
      </c>
      <c r="AM58" s="173">
        <v>988.79310478722232</v>
      </c>
      <c r="AN58" s="173">
        <v>1238.2088143553237</v>
      </c>
      <c r="AO58" s="173">
        <v>1109.6044074190847</v>
      </c>
      <c r="AP58" s="173">
        <v>35.467950526557601</v>
      </c>
      <c r="AQ58" s="173">
        <v>0</v>
      </c>
      <c r="AR58" s="174">
        <v>0</v>
      </c>
    </row>
    <row r="59" spans="2:44" x14ac:dyDescent="0.25">
      <c r="B59" s="147" t="str">
        <f t="shared" si="6"/>
        <v>CHF -100M Sell 10Y 1%/50% @ 0.25bps PUF</v>
      </c>
      <c r="C59" s="148">
        <v>42953</v>
      </c>
      <c r="D59" s="149" t="s">
        <v>4</v>
      </c>
      <c r="E59" s="150">
        <v>-100000000</v>
      </c>
      <c r="F59" s="151" t="b">
        <v>0</v>
      </c>
      <c r="G59" s="220" t="s">
        <v>28</v>
      </c>
      <c r="H59" s="153">
        <v>0.01</v>
      </c>
      <c r="I59" s="154">
        <v>0.5</v>
      </c>
      <c r="J59" s="152">
        <v>2.5000000000000001E-3</v>
      </c>
      <c r="K59" s="155" t="s">
        <v>42</v>
      </c>
      <c r="L59" s="156" t="s">
        <v>66</v>
      </c>
      <c r="M59" s="157" t="str">
        <f>_xll.CDS.BuildCDSFromConvention(C59,D59,E59,F59,G59,H59,I59,J59,K59,INDEX(Conventions!$J$15:$J$19,MATCH('Blotter &amp; Risk'!D59,Conventions!$B$15:$B$19,0)))</f>
        <v>»CdsTrade-17093111409574579212</v>
      </c>
      <c r="N59" s="158"/>
      <c r="O59" s="169" t="str">
        <f>INDEX(YIELD_CURVE_OBJECTS,MATCH('Blotter &amp; Risk'!$D59,CURVE_CURRENCIES,0))</f>
        <v>»ISDACompliantYieldCurve-17093111409574579200</v>
      </c>
      <c r="P59" s="170" t="str">
        <f>INDEX(YIELD_CURVE_CONVENTION_OBJECTS,MATCH('Blotter &amp; Risk'!$D59,YIELD_CURVE_CONVENTION_CURRENCIES,0))</f>
        <v>»IsdaYieldCurveConvention-17093111409574578959</v>
      </c>
      <c r="Q59" s="170" t="str">
        <f>INDEX(CREDIT_CURVE_OBJECTS,MATCH('Blotter &amp; Risk'!$D59,CURVE_CURRENCIES,0))</f>
        <v>»ISDACompliantCreditCurve-17093111409574579274</v>
      </c>
      <c r="R59" s="171" t="str">
        <f>INDEX(CDS_CONVENTION_OBJECTS,MATCH('Blotter &amp; Risk'!$D59,CDS_CONVENTION_CURRENCIES,0))</f>
        <v>»IsdaCdsConvention-17093111409574578950</v>
      </c>
      <c r="S59" s="162" t="s">
        <v>95</v>
      </c>
      <c r="T59" s="163">
        <f>_xll.CDS.CleanPrice('Blotter &amp; Risk'!M59,'Blotter &amp; Risk'!O59,'Blotter &amp; Risk'!Q59)</f>
        <v>-1697702.2153927449</v>
      </c>
      <c r="U59" s="164">
        <f>_xll.CDS.DirtyPrice(M59,O59,Q59)</f>
        <v>-1833813.326503854</v>
      </c>
      <c r="V59" s="164">
        <f>_xll.CDS.Accrued(M59,O59,Q59)</f>
        <v>-136111.11111110914</v>
      </c>
      <c r="W59" s="165">
        <f>_xll.CDS.ParSpread(M59,O59,Q59)</f>
        <v>7.9160823731068992E-3</v>
      </c>
      <c r="X59" s="164">
        <f>_xll.CDS.ProtectionLegPrice(M59,O59,Q59)</f>
        <v>6448983.5915881963</v>
      </c>
      <c r="Y59" s="166">
        <f>_xll.CDS.PremiumLegCleanPrice(M59,O59,Q59)</f>
        <v>-8146685.8069809405</v>
      </c>
      <c r="Z59" s="167">
        <f>_xll.CDS.RR01(M59,O59,Q59)</f>
        <v>-1289.7967183176393</v>
      </c>
      <c r="AA59" s="164">
        <f>_xll.CDS.CS01(M59,O59)</f>
        <v>79586.397080390292</v>
      </c>
      <c r="AB59" s="168">
        <f>_xll.CDS.IR01(M59,O59,Q59)</f>
        <v>951.17866083099796</v>
      </c>
      <c r="AC59" s="164">
        <f>_xll.CDS.ValueOnDefault(M59,O59,Q59)</f>
        <v>51697702.215392746</v>
      </c>
      <c r="AD59" s="172">
        <f t="array" aca="1" ref="AD59:AG59" ca="1">_xll.CDS.BucketedCS01($C59,INDIRECT($D59 &amp; "_CREDIT_CURVE_TENORS"),INDIRECT($D59 &amp; "_CREDIT_CURVE_QUOTE_TYPES"),INDIRECT($D59 &amp; "_CREDIT_CURVE_RATES"),INDIRECT($D59 &amp; "_CREDIT_CURVE_RECOVERY_RATES"),INDIRECT($D59 &amp; "_CREDIT_CURVE_COUPONS"),'Blotter &amp; Risk'!O59,R59,$M59)</f>
        <v>338874.67631567165</v>
      </c>
      <c r="AE59" s="173">
        <f ca="1"/>
        <v>1098625.3395072054</v>
      </c>
      <c r="AF59" s="173">
        <f ca="1"/>
        <v>5857118.7658477966</v>
      </c>
      <c r="AG59" s="174">
        <f ca="1"/>
        <v>685565627.25152922</v>
      </c>
      <c r="AH59" s="172">
        <f t="array" ref="AH59:AR59">_xll.CDS.BucketedIR01($M59,$O59,$Q59)</f>
        <v>-4.0344283469551101E-3</v>
      </c>
      <c r="AI59" s="173">
        <v>2.136327888202505</v>
      </c>
      <c r="AJ59" s="173">
        <v>10.418297760605988</v>
      </c>
      <c r="AK59" s="173">
        <v>26.635241216765859</v>
      </c>
      <c r="AL59" s="173">
        <v>15.511195934625466</v>
      </c>
      <c r="AM59" s="173">
        <v>-24.860740512056001</v>
      </c>
      <c r="AN59" s="173">
        <v>-32.379346120992025</v>
      </c>
      <c r="AO59" s="173">
        <v>98.312225618735198</v>
      </c>
      <c r="AP59" s="173">
        <v>428.45993191709118</v>
      </c>
      <c r="AQ59" s="173">
        <v>424.2309756249951</v>
      </c>
      <c r="AR59" s="174">
        <v>2.8302001811586486</v>
      </c>
    </row>
    <row r="60" spans="2:44" x14ac:dyDescent="0.25">
      <c r="B60" s="147" t="str">
        <f t="shared" si="6"/>
        <v>CHF 55M Buy 1Y 1%/50% @ -0.2bps PUF</v>
      </c>
      <c r="C60" s="148">
        <v>42953</v>
      </c>
      <c r="D60" s="149" t="s">
        <v>4</v>
      </c>
      <c r="E60" s="150">
        <v>55000000</v>
      </c>
      <c r="F60" s="151" t="b">
        <v>1</v>
      </c>
      <c r="G60" s="220" t="s">
        <v>22</v>
      </c>
      <c r="H60" s="153">
        <v>0.01</v>
      </c>
      <c r="I60" s="154">
        <v>0.5</v>
      </c>
      <c r="J60" s="152">
        <v>-2E-3</v>
      </c>
      <c r="K60" s="155" t="s">
        <v>42</v>
      </c>
      <c r="L60" s="156" t="s">
        <v>66</v>
      </c>
      <c r="M60" s="157" t="str">
        <f>_xll.CDS.BuildCDSFromConvention(C60,D60,E60,F60,G60,H60,I60,J60,K60,INDEX(Conventions!$J$15:$J$19,MATCH('Blotter &amp; Risk'!D60,Conventions!$B$15:$B$19,0)))</f>
        <v>»CdsTrade-17093111409574579214</v>
      </c>
      <c r="N60" s="158"/>
      <c r="O60" s="169" t="str">
        <f>INDEX(YIELD_CURVE_OBJECTS,MATCH('Blotter &amp; Risk'!$D60,CURVE_CURRENCIES,0))</f>
        <v>»ISDACompliantYieldCurve-17093111409574579200</v>
      </c>
      <c r="P60" s="170" t="str">
        <f>INDEX(YIELD_CURVE_CONVENTION_OBJECTS,MATCH('Blotter &amp; Risk'!$D60,YIELD_CURVE_CONVENTION_CURRENCIES,0))</f>
        <v>»IsdaYieldCurveConvention-17093111409574578959</v>
      </c>
      <c r="Q60" s="170" t="str">
        <f>INDEX(CREDIT_CURVE_OBJECTS,MATCH('Blotter &amp; Risk'!$D60,CURVE_CURRENCIES,0))</f>
        <v>»ISDACompliantCreditCurve-17093111409574579274</v>
      </c>
      <c r="R60" s="171" t="str">
        <f>INDEX(CDS_CONVENTION_OBJECTS,MATCH('Blotter &amp; Risk'!$D60,CDS_CONVENTION_CURRENCIES,0))</f>
        <v>»IsdaCdsConvention-17093111409574578950</v>
      </c>
      <c r="S60" s="162" t="s">
        <v>95</v>
      </c>
      <c r="T60" s="163">
        <f>_xll.CDS.CleanPrice('Blotter &amp; Risk'!M60,'Blotter &amp; Risk'!O60,'Blotter &amp; Risk'!Q60)</f>
        <v>-335284.62306735443</v>
      </c>
      <c r="U60" s="164">
        <f>_xll.CDS.DirtyPrice(M60,O60,Q60)</f>
        <v>-410145.73417846544</v>
      </c>
      <c r="V60" s="164">
        <f>_xll.CDS.Accrued(M60,O60,Q60)</f>
        <v>-74861.111111111008</v>
      </c>
      <c r="W60" s="165">
        <f>_xll.CDS.ParSpread(M60,O60,Q60)</f>
        <v>4.5833333333333334E-3</v>
      </c>
      <c r="X60" s="164">
        <f>_xll.CDS.ProtectionLegPrice(M60,O60,Q60)</f>
        <v>283702.37336468435</v>
      </c>
      <c r="Y60" s="166">
        <f>_xll.CDS.PremiumLegCleanPrice(M60,O60,Q60)</f>
        <v>-618986.99643203884</v>
      </c>
      <c r="Z60" s="167">
        <f>_xll.CDS.RR01(M60,O60,Q60)</f>
        <v>-56.74047467293687</v>
      </c>
      <c r="AA60" s="164">
        <f>_xll.CDS.CS01(M60,O60)</f>
        <v>6176.9666534281369</v>
      </c>
      <c r="AB60" s="168">
        <f>_xll.CDS.IR01(M60,O60,Q60)</f>
        <v>26.735340016748218</v>
      </c>
      <c r="AC60" s="164">
        <f>_xll.CDS.ValueOnDefault(M60,O60,Q60)</f>
        <v>27835284.623067357</v>
      </c>
      <c r="AD60" s="172">
        <f t="array" aca="1" ref="AD60:AG60" ca="1">_xll.CDS.BucketedCS01($C60,INDIRECT($D60 &amp; "_CREDIT_CURVE_TENORS"),INDIRECT($D60 &amp; "_CREDIT_CURVE_QUOTE_TYPES"),INDIRECT($D60 &amp; "_CREDIT_CURVE_RATES"),INDIRECT($D60 &amp; "_CREDIT_CURVE_RECOVERY_RATES"),INDIRECT($D60 &amp; "_CREDIT_CURVE_COUPONS"),'Blotter &amp; Risk'!O60,R60,$M60)</f>
        <v>51897473.819853961</v>
      </c>
      <c r="AE60" s="173">
        <f ca="1"/>
        <v>0</v>
      </c>
      <c r="AF60" s="173">
        <f ca="1"/>
        <v>0</v>
      </c>
      <c r="AG60" s="174">
        <f ca="1"/>
        <v>0</v>
      </c>
      <c r="AH60" s="172">
        <f t="array" ref="AH60:AR60">_xll.CDS.BucketedIR01($M60,$O60,$Q60)</f>
        <v>0.48965929051042467</v>
      </c>
      <c r="AI60" s="173">
        <v>1.1749803377480994</v>
      </c>
      <c r="AJ60" s="173">
        <v>5.7300637690488667</v>
      </c>
      <c r="AK60" s="173">
        <v>16.455081283312836</v>
      </c>
      <c r="AL60" s="173">
        <v>2.8859763873123612</v>
      </c>
      <c r="AM60" s="173">
        <v>0</v>
      </c>
      <c r="AN60" s="173">
        <v>0</v>
      </c>
      <c r="AO60" s="173">
        <v>0</v>
      </c>
      <c r="AP60" s="173">
        <v>0</v>
      </c>
      <c r="AQ60" s="173">
        <v>0</v>
      </c>
      <c r="AR60" s="174">
        <v>0</v>
      </c>
    </row>
    <row r="61" spans="2:44" x14ac:dyDescent="0.25">
      <c r="B61" s="147" t="str">
        <f t="shared" si="6"/>
        <v>CHF 15M Buy 10Y 1%/50% @ 0.15bps PUF</v>
      </c>
      <c r="C61" s="148">
        <v>42953</v>
      </c>
      <c r="D61" s="149" t="s">
        <v>4</v>
      </c>
      <c r="E61" s="150">
        <v>15000000</v>
      </c>
      <c r="F61" s="151" t="b">
        <v>1</v>
      </c>
      <c r="G61" s="220" t="s">
        <v>28</v>
      </c>
      <c r="H61" s="153">
        <v>0.01</v>
      </c>
      <c r="I61" s="154">
        <v>0.5</v>
      </c>
      <c r="J61" s="152">
        <v>1.5E-3</v>
      </c>
      <c r="K61" s="155" t="s">
        <v>42</v>
      </c>
      <c r="L61" s="156" t="s">
        <v>66</v>
      </c>
      <c r="M61" s="157" t="str">
        <f>_xll.CDS.BuildCDSFromConvention(C61,D61,E61,F61,G61,H61,I61,J61,K61,INDEX(Conventions!$J$15:$J$19,MATCH('Blotter &amp; Risk'!D61,Conventions!$B$15:$B$19,0)))</f>
        <v>»CdsTrade-17093111409574579208</v>
      </c>
      <c r="N61" s="158"/>
      <c r="O61" s="169" t="str">
        <f>INDEX(YIELD_CURVE_OBJECTS,MATCH('Blotter &amp; Risk'!$D61,CURVE_CURRENCIES,0))</f>
        <v>»ISDACompliantYieldCurve-17093111409574579200</v>
      </c>
      <c r="P61" s="170" t="str">
        <f>INDEX(YIELD_CURVE_CONVENTION_OBJECTS,MATCH('Blotter &amp; Risk'!$D61,YIELD_CURVE_CONVENTION_CURRENCIES,0))</f>
        <v>»IsdaYieldCurveConvention-17093111409574578959</v>
      </c>
      <c r="Q61" s="170" t="str">
        <f>INDEX(CREDIT_CURVE_OBJECTS,MATCH('Blotter &amp; Risk'!$D61,CURVE_CURRENCIES,0))</f>
        <v>»ISDACompliantCreditCurve-17093111409574579274</v>
      </c>
      <c r="R61" s="171" t="str">
        <f>INDEX(CDS_CONVENTION_OBJECTS,MATCH('Blotter &amp; Risk'!$D61,CDS_CONVENTION_CURRENCIES,0))</f>
        <v>»IsdaCdsConvention-17093111409574578950</v>
      </c>
      <c r="S61" s="162" t="s">
        <v>95</v>
      </c>
      <c r="T61" s="163">
        <f>_xll.CDS.CleanPrice('Blotter &amp; Risk'!M61,'Blotter &amp; Risk'!O61,'Blotter &amp; Risk'!Q61)</f>
        <v>-254655.33230891172</v>
      </c>
      <c r="U61" s="164">
        <f>_xll.CDS.DirtyPrice(M61,O61,Q61)</f>
        <v>-275071.99897557811</v>
      </c>
      <c r="V61" s="164">
        <f>_xll.CDS.Accrued(M61,O61,Q61)</f>
        <v>-20416.666666666395</v>
      </c>
      <c r="W61" s="165">
        <f>_xll.CDS.ParSpread(M61,O61,Q61)</f>
        <v>7.9160823731068992E-3</v>
      </c>
      <c r="X61" s="164">
        <f>_xll.CDS.ProtectionLegPrice(M61,O61,Q61)</f>
        <v>967347.53873822943</v>
      </c>
      <c r="Y61" s="166">
        <f>_xll.CDS.PremiumLegCleanPrice(M61,O61,Q61)</f>
        <v>-1222002.871047141</v>
      </c>
      <c r="Z61" s="167">
        <f>_xll.CDS.RR01(M61,O61,Q61)</f>
        <v>-193.46950774764591</v>
      </c>
      <c r="AA61" s="164">
        <f>_xll.CDS.CS01(M61,O61)</f>
        <v>11965.280323069481</v>
      </c>
      <c r="AB61" s="168">
        <f>_xll.CDS.IR01(M61,O61,Q61)</f>
        <v>142.6767991246497</v>
      </c>
      <c r="AC61" s="164">
        <f>_xll.CDS.ValueOnDefault(M61,O61,Q61)</f>
        <v>7754655.3323089126</v>
      </c>
      <c r="AD61" s="172">
        <f t="array" aca="1" ref="AD61:AG61" ca="1">_xll.CDS.BucketedCS01($C61,INDIRECT($D61 &amp; "_CREDIT_CURVE_TENORS"),INDIRECT($D61 &amp; "_CREDIT_CURVE_QUOTE_TYPES"),INDIRECT($D61 &amp; "_CREDIT_CURVE_RATES"),INDIRECT($D61 &amp; "_CREDIT_CURVE_RECOVERY_RATES"),INDIRECT($D61 &amp; "_CREDIT_CURVE_COUPONS"),'Blotter &amp; Risk'!O61,R61,$M61)</f>
        <v>50831.201447350744</v>
      </c>
      <c r="AE61" s="173">
        <f ca="1"/>
        <v>164793.80092608082</v>
      </c>
      <c r="AF61" s="173">
        <f ca="1"/>
        <v>878567.81487716956</v>
      </c>
      <c r="AG61" s="174">
        <f ca="1"/>
        <v>102834844.08772939</v>
      </c>
      <c r="AH61" s="172">
        <f t="array" ref="AH61:AR61">_xll.CDS.BucketedIR01($M61,$O61,$Q61)</f>
        <v>-6.0516425204326652E-4</v>
      </c>
      <c r="AI61" s="173">
        <v>0.32044918323037574</v>
      </c>
      <c r="AJ61" s="173">
        <v>1.5627446640908982</v>
      </c>
      <c r="AK61" s="173">
        <v>3.9952861825148789</v>
      </c>
      <c r="AL61" s="173">
        <v>2.3266793901938199</v>
      </c>
      <c r="AM61" s="173">
        <v>-3.7291110768084001</v>
      </c>
      <c r="AN61" s="173">
        <v>-4.8569019181488038</v>
      </c>
      <c r="AO61" s="173">
        <v>14.746833842810281</v>
      </c>
      <c r="AP61" s="173">
        <v>64.268989787563683</v>
      </c>
      <c r="AQ61" s="173">
        <v>63.634646343749267</v>
      </c>
      <c r="AR61" s="174">
        <v>0.42453002717379729</v>
      </c>
    </row>
    <row r="62" spans="2:44" x14ac:dyDescent="0.25">
      <c r="B62" s="147" t="str">
        <f t="shared" si="6"/>
        <v>CHF 20M Sell 10Y 5%/50% @ 0.09bps PUF</v>
      </c>
      <c r="C62" s="148">
        <v>42953</v>
      </c>
      <c r="D62" s="149" t="s">
        <v>4</v>
      </c>
      <c r="E62" s="150">
        <v>20000000</v>
      </c>
      <c r="F62" s="151" t="b">
        <v>0</v>
      </c>
      <c r="G62" s="220" t="s">
        <v>28</v>
      </c>
      <c r="H62" s="153">
        <v>0.05</v>
      </c>
      <c r="I62" s="154">
        <v>0.5</v>
      </c>
      <c r="J62" s="152">
        <v>8.9999999999999998E-4</v>
      </c>
      <c r="K62" s="155" t="s">
        <v>42</v>
      </c>
      <c r="L62" s="156" t="s">
        <v>66</v>
      </c>
      <c r="M62" s="157" t="str">
        <f>_xll.CDS.BuildCDSFromConvention(C62,D62,E62,F62,G62,H62,I62,J62,K62,INDEX(Conventions!$J$15:$J$19,MATCH('Blotter &amp; Risk'!D62,Conventions!$B$15:$B$19,0)))</f>
        <v>»CdsTrade-17093111409574579216</v>
      </c>
      <c r="N62" s="158"/>
      <c r="O62" s="169" t="str">
        <f>INDEX(YIELD_CURVE_OBJECTS,MATCH('Blotter &amp; Risk'!$D62,CURVE_CURRENCIES,0))</f>
        <v>»ISDACompliantYieldCurve-17093111409574579200</v>
      </c>
      <c r="P62" s="170" t="str">
        <f>INDEX(YIELD_CURVE_CONVENTION_OBJECTS,MATCH('Blotter &amp; Risk'!$D62,YIELD_CURVE_CONVENTION_CURRENCIES,0))</f>
        <v>»IsdaYieldCurveConvention-17093111409574578959</v>
      </c>
      <c r="Q62" s="170" t="str">
        <f>INDEX(CREDIT_CURVE_OBJECTS,MATCH('Blotter &amp; Risk'!$D62,CURVE_CURRENCIES,0))</f>
        <v>»ISDACompliantCreditCurve-17093111409574579274</v>
      </c>
      <c r="R62" s="171" t="str">
        <f>INDEX(CDS_CONVENTION_OBJECTS,MATCH('Blotter &amp; Risk'!$D62,CDS_CONVENTION_CURRENCIES,0))</f>
        <v>»IsdaCdsConvention-17093111409574578950</v>
      </c>
      <c r="S62" s="162" t="s">
        <v>95</v>
      </c>
      <c r="T62" s="163">
        <f>_xll.CDS.CleanPrice('Blotter &amp; Risk'!M62,'Blotter &amp; Risk'!O62,'Blotter &amp; Risk'!Q62)</f>
        <v>6856889.0886633014</v>
      </c>
      <c r="U62" s="164">
        <f>_xll.CDS.DirtyPrice(M62,O62,Q62)</f>
        <v>6993000.1997744106</v>
      </c>
      <c r="V62" s="164">
        <f>_xll.CDS.Accrued(M62,O62,Q62)</f>
        <v>136111.11111110914</v>
      </c>
      <c r="W62" s="165">
        <f>_xll.CDS.ParSpread(M62,O62,Q62)</f>
        <v>7.9160823731068992E-3</v>
      </c>
      <c r="X62" s="164">
        <f>_xll.CDS.ProtectionLegPrice(M62,O62,Q62)</f>
        <v>-1289796.7183176393</v>
      </c>
      <c r="Y62" s="166">
        <f>_xll.CDS.PremiumLegCleanPrice(M62,O62,Q62)</f>
        <v>8146685.8069809414</v>
      </c>
      <c r="Z62" s="167">
        <f>_xll.CDS.RR01(M62,O62,Q62)</f>
        <v>257.95934366352787</v>
      </c>
      <c r="AA62" s="164">
        <f>_xll.CDS.CS01(M62,O62)</f>
        <v>-11383.557189610228</v>
      </c>
      <c r="AB62" s="168">
        <f>_xll.CDS.IR01(M62,O62,Q62)</f>
        <v>-3227.0267491085747</v>
      </c>
      <c r="AC62" s="164">
        <f>_xll.CDS.ValueOnDefault(M62,O62,Q62)</f>
        <v>-16856889.088663299</v>
      </c>
      <c r="AD62" s="172">
        <f t="array" aca="1" ref="AD62:AG62" ca="1">_xll.CDS.BucketedCS01($C62,INDIRECT($D62 &amp; "_CREDIT_CURVE_TENORS"),INDIRECT($D62 &amp; "_CREDIT_CURVE_QUOTE_TYPES"),INDIRECT($D62 &amp; "_CREDIT_CURVE_RATES"),INDIRECT($D62 &amp; "_CREDIT_CURVE_RECOVERY_RATES"),INDIRECT($D62 &amp; "_CREDIT_CURVE_COUPONS"),'Blotter &amp; Risk'!O62,R62,$M62)</f>
        <v>-1368688.8368203575</v>
      </c>
      <c r="AE62" s="173">
        <f ca="1"/>
        <v>-4437263.516943262</v>
      </c>
      <c r="AF62" s="173">
        <f ca="1"/>
        <v>-23656453.642110649</v>
      </c>
      <c r="AG62" s="174">
        <f ca="1"/>
        <v>-162738488.94954452</v>
      </c>
      <c r="AH62" s="172">
        <f t="array" ref="AH62:AR62">_xll.CDS.BucketedIR01($M62,$O62,$Q62)</f>
        <v>3.786492253077256</v>
      </c>
      <c r="AI62" s="173">
        <v>-4.1076685697305493</v>
      </c>
      <c r="AJ62" s="173">
        <v>-17.4348002313085</v>
      </c>
      <c r="AK62" s="173">
        <v>-65.099919241973225</v>
      </c>
      <c r="AL62" s="173">
        <v>-158.95199527493631</v>
      </c>
      <c r="AM62" s="173">
        <v>-219.73180106216182</v>
      </c>
      <c r="AN62" s="173">
        <v>-275.15751430118308</v>
      </c>
      <c r="AO62" s="173">
        <v>-498.67954940552295</v>
      </c>
      <c r="AP62" s="173">
        <v>-1052.6313217507077</v>
      </c>
      <c r="AQ62" s="173">
        <v>-936.11851567532153</v>
      </c>
      <c r="AR62" s="174">
        <v>-3.2229138557937631</v>
      </c>
    </row>
    <row r="63" spans="2:44" x14ac:dyDescent="0.25">
      <c r="B63" s="147" t="str">
        <f t="shared" si="6"/>
        <v>CHF -80M Buy 20Y 1%/50% @ 0.11bps PUF</v>
      </c>
      <c r="C63" s="148">
        <v>42953</v>
      </c>
      <c r="D63" s="149" t="s">
        <v>4</v>
      </c>
      <c r="E63" s="150">
        <v>-80000000</v>
      </c>
      <c r="F63" s="151" t="b">
        <v>1</v>
      </c>
      <c r="G63" s="220" t="s">
        <v>29</v>
      </c>
      <c r="H63" s="153">
        <v>0.01</v>
      </c>
      <c r="I63" s="154">
        <v>0.5</v>
      </c>
      <c r="J63" s="152">
        <v>1.1000000000000001E-3</v>
      </c>
      <c r="K63" s="155" t="s">
        <v>42</v>
      </c>
      <c r="L63" s="156" t="s">
        <v>66</v>
      </c>
      <c r="M63" s="157" t="str">
        <f>_xll.CDS.BuildCDSFromConvention(C63,D63,E63,F63,G63,H63,I63,J63,K63,INDEX(Conventions!$J$15:$J$19,MATCH('Blotter &amp; Risk'!D63,Conventions!$B$15:$B$19,0)))</f>
        <v>»CdsTrade-17093111409574579270</v>
      </c>
      <c r="N63" s="158"/>
      <c r="O63" s="169" t="str">
        <f>INDEX(YIELD_CURVE_OBJECTS,MATCH('Blotter &amp; Risk'!$D63,CURVE_CURRENCIES,0))</f>
        <v>»ISDACompliantYieldCurve-17093111409574579200</v>
      </c>
      <c r="P63" s="170" t="str">
        <f>INDEX(YIELD_CURVE_CONVENTION_OBJECTS,MATCH('Blotter &amp; Risk'!$D63,YIELD_CURVE_CONVENTION_CURRENCIES,0))</f>
        <v>»IsdaYieldCurveConvention-17093111409574578959</v>
      </c>
      <c r="Q63" s="170" t="str">
        <f>INDEX(CREDIT_CURVE_OBJECTS,MATCH('Blotter &amp; Risk'!$D63,CURVE_CURRENCIES,0))</f>
        <v>»ISDACompliantCreditCurve-17093111409574579274</v>
      </c>
      <c r="R63" s="171" t="str">
        <f>INDEX(CDS_CONVENTION_OBJECTS,MATCH('Blotter &amp; Risk'!$D63,CDS_CONVENTION_CURRENCIES,0))</f>
        <v>»IsdaCdsConvention-17093111409574578950</v>
      </c>
      <c r="S63" s="162" t="s">
        <v>95</v>
      </c>
      <c r="T63" s="163">
        <f>_xll.CDS.CleanPrice('Blotter &amp; Risk'!M63,'Blotter &amp; Risk'!O63,'Blotter &amp; Risk'!Q63)</f>
        <v>2438849.884521307</v>
      </c>
      <c r="U63" s="164">
        <f>_xll.CDS.DirtyPrice(M63,O63,Q63)</f>
        <v>2547738.7734101964</v>
      </c>
      <c r="V63" s="164">
        <f>_xll.CDS.Accrued(M63,O63,Q63)</f>
        <v>108888.88888888946</v>
      </c>
      <c r="W63" s="165">
        <f>_xll.CDS.ParSpread(M63,O63,Q63)</f>
        <v>7.464658615734838E-3</v>
      </c>
      <c r="X63" s="164">
        <f>_xll.CDS.ProtectionLegPrice(M63,O63,Q63)</f>
        <v>-7180564.2884863187</v>
      </c>
      <c r="Y63" s="166">
        <f>_xll.CDS.PremiumLegCleanPrice(M63,O63,Q63)</f>
        <v>9619414.1730076261</v>
      </c>
      <c r="Z63" s="167">
        <f>_xll.CDS.RR01(M63,O63,Q63)</f>
        <v>1436.1128576972637</v>
      </c>
      <c r="AA63" s="164">
        <f>_xll.CDS.CS01(M63,O63)</f>
        <v>-92542.730788661618</v>
      </c>
      <c r="AB63" s="168">
        <f>_xll.CDS.IR01(M63,O63,Q63)</f>
        <v>-2360.8095708083088</v>
      </c>
      <c r="AC63" s="164">
        <f>_xll.CDS.ValueOnDefault(M63,O63,Q63)</f>
        <v>-42438849.884521306</v>
      </c>
      <c r="AD63" s="172">
        <f t="array" aca="1" ref="AD63:AG63" ca="1">_xll.CDS.BucketedCS01($C63,INDIRECT($D63 &amp; "_CREDIT_CURVE_TENORS"),INDIRECT($D63 &amp; "_CREDIT_CURVE_QUOTE_TYPES"),INDIRECT($D63 &amp; "_CREDIT_CURVE_RATES"),INDIRECT($D63 &amp; "_CREDIT_CURVE_RECOVERY_RATES"),INDIRECT($D63 &amp; "_CREDIT_CURVE_COUPONS"),'Blotter &amp; Risk'!O63,R63,$M63)</f>
        <v>-410288.98402880423</v>
      </c>
      <c r="AE63" s="173">
        <f ca="1"/>
        <v>-1291340.0874000385</v>
      </c>
      <c r="AF63" s="173">
        <f ca="1"/>
        <v>453403672.36527789</v>
      </c>
      <c r="AG63" s="174">
        <f ca="1"/>
        <v>-1210936225.2307549</v>
      </c>
      <c r="AH63" s="172">
        <f t="array" ref="AH63:AR63">_xll.CDS.BucketedIR01($M63,$O63,$Q63)</f>
        <v>0.89146470982903736</v>
      </c>
      <c r="AI63" s="173">
        <v>-1.709062311672227</v>
      </c>
      <c r="AJ63" s="173">
        <v>-8.3346382118154594</v>
      </c>
      <c r="AK63" s="173">
        <v>-21.30819297452291</v>
      </c>
      <c r="AL63" s="173">
        <v>-12.408956748810596</v>
      </c>
      <c r="AM63" s="173">
        <v>19.888592409644801</v>
      </c>
      <c r="AN63" s="173">
        <v>25.903476895683397</v>
      </c>
      <c r="AO63" s="173">
        <v>-78.649780496098387</v>
      </c>
      <c r="AP63" s="173">
        <v>-342.76794553589343</v>
      </c>
      <c r="AQ63" s="173">
        <v>-900.95724637695434</v>
      </c>
      <c r="AR63" s="174">
        <v>-1041.8134178868943</v>
      </c>
    </row>
    <row r="64" spans="2:44" x14ac:dyDescent="0.25">
      <c r="B64" s="147" t="str">
        <f t="shared" si="6"/>
        <v>CHF 24M Sell 15Y 1%/50% @ 0.16bps PUF</v>
      </c>
      <c r="C64" s="148">
        <v>42953</v>
      </c>
      <c r="D64" s="149" t="s">
        <v>4</v>
      </c>
      <c r="E64" s="150">
        <v>24000000</v>
      </c>
      <c r="F64" s="151" t="b">
        <v>0</v>
      </c>
      <c r="G64" s="220" t="s">
        <v>98</v>
      </c>
      <c r="H64" s="153">
        <v>0.01</v>
      </c>
      <c r="I64" s="154">
        <v>0.5</v>
      </c>
      <c r="J64" s="152">
        <v>1.6000000000000001E-3</v>
      </c>
      <c r="K64" s="155" t="s">
        <v>42</v>
      </c>
      <c r="L64" s="156" t="s">
        <v>66</v>
      </c>
      <c r="M64" s="157" t="str">
        <f>_xll.CDS.BuildCDSFromConvention(C64,D64,E64,F64,G64,H64,I64,J64,K64,INDEX(Conventions!$J$15:$J$19,MATCH('Blotter &amp; Risk'!D64,Conventions!$B$15:$B$19,0)))</f>
        <v>»CdsTrade-17093111409574579259</v>
      </c>
      <c r="N64" s="158"/>
      <c r="O64" s="169" t="str">
        <f>INDEX(YIELD_CURVE_OBJECTS,MATCH('Blotter &amp; Risk'!$D64,CURVE_CURRENCIES,0))</f>
        <v>»ISDACompliantYieldCurve-17093111409574579200</v>
      </c>
      <c r="P64" s="170" t="str">
        <f>INDEX(YIELD_CURVE_CONVENTION_OBJECTS,MATCH('Blotter &amp; Risk'!$D64,YIELD_CURVE_CONVENTION_CURRENCIES,0))</f>
        <v>»IsdaYieldCurveConvention-17093111409574578959</v>
      </c>
      <c r="Q64" s="170" t="str">
        <f>INDEX(CREDIT_CURVE_OBJECTS,MATCH('Blotter &amp; Risk'!$D64,CURVE_CURRENCIES,0))</f>
        <v>»ISDACompliantCreditCurve-17093111409574579274</v>
      </c>
      <c r="R64" s="171" t="str">
        <f>INDEX(CDS_CONVENTION_OBJECTS,MATCH('Blotter &amp; Risk'!$D64,CDS_CONVENTION_CURRENCIES,0))</f>
        <v>»IsdaCdsConvention-17093111409574578950</v>
      </c>
      <c r="S64" s="162" t="s">
        <v>95</v>
      </c>
      <c r="T64" s="163">
        <f>_xll.CDS.CleanPrice('Blotter &amp; Risk'!M64,'Blotter &amp; Risk'!O64,'Blotter &amp; Risk'!Q64)</f>
        <v>602276.51117003628</v>
      </c>
      <c r="U64" s="164">
        <f>_xll.CDS.DirtyPrice(M64,O64,Q64)</f>
        <v>634943.17783670302</v>
      </c>
      <c r="V64" s="164">
        <f>_xll.CDS.Accrued(M64,O64,Q64)</f>
        <v>32666.666666666744</v>
      </c>
      <c r="W64" s="165">
        <f>_xll.CDS.ParSpread(M64,O64,Q64)</f>
        <v>7.6047366700870483E-3</v>
      </c>
      <c r="X64" s="164">
        <f>_xll.CDS.ProtectionLegPrice(M64,O64,Q64)</f>
        <v>-1912171.4981514448</v>
      </c>
      <c r="Y64" s="166">
        <f>_xll.CDS.PremiumLegCleanPrice(M64,O64,Q64)</f>
        <v>2514448.0093214815</v>
      </c>
      <c r="Z64" s="167">
        <f>_xll.CDS.RR01(M64,O64,Q64)</f>
        <v>382.43429963028899</v>
      </c>
      <c r="AA64" s="164">
        <f>_xll.CDS.CS01(M64,O64)</f>
        <v>-24374.429564196325</v>
      </c>
      <c r="AB64" s="168">
        <f>_xll.CDS.IR01(M64,O64,Q64)</f>
        <v>-477.86061144849958</v>
      </c>
      <c r="AC64" s="164">
        <f>_xll.CDS.ValueOnDefault(M64,O64,Q64)</f>
        <v>-12602276.511170035</v>
      </c>
      <c r="AD64" s="172">
        <f t="array" aca="1" ref="AD64:AG64" ca="1">_xll.CDS.BucketedCS01($C64,INDIRECT($D64 &amp; "_CREDIT_CURVE_TENORS"),INDIRECT($D64 &amp; "_CREDIT_CURVE_QUOTE_TYPES"),INDIRECT($D64 &amp; "_CREDIT_CURVE_RATES"),INDIRECT($D64 &amp; "_CREDIT_CURVE_RECOVERY_RATES"),INDIRECT($D64 &amp; "_CREDIT_CURVE_COUPONS"),'Blotter &amp; Risk'!O64,R64,$M64)</f>
        <v>-105937.64487264711</v>
      </c>
      <c r="AE64" s="173">
        <f ca="1"/>
        <v>-336205.07213740225</v>
      </c>
      <c r="AF64" s="173">
        <f ca="1"/>
        <v>80067046.525458172</v>
      </c>
      <c r="AG64" s="174">
        <f ca="1"/>
        <v>-282401052.8154664</v>
      </c>
      <c r="AH64" s="172">
        <f t="array" ref="AH64:AR64">_xll.CDS.BucketedIR01($M64,$O64,$Q64)</f>
        <v>0.16110091394239134</v>
      </c>
      <c r="AI64" s="173">
        <v>-0.51271869316860119</v>
      </c>
      <c r="AJ64" s="173">
        <v>-2.500391462878504</v>
      </c>
      <c r="AK64" s="173">
        <v>-6.3924578920238062</v>
      </c>
      <c r="AL64" s="173">
        <v>-3.7226870246431787</v>
      </c>
      <c r="AM64" s="173">
        <v>5.9665777228934402</v>
      </c>
      <c r="AN64" s="173">
        <v>7.7710430690380861</v>
      </c>
      <c r="AO64" s="173">
        <v>-23.594934149162583</v>
      </c>
      <c r="AP64" s="173">
        <v>-102.83038366110108</v>
      </c>
      <c r="AQ64" s="173">
        <v>-241.94630552865081</v>
      </c>
      <c r="AR64" s="174">
        <v>-110.35727291131003</v>
      </c>
    </row>
    <row r="65" spans="2:44" x14ac:dyDescent="0.25">
      <c r="B65" s="147" t="str">
        <f t="shared" si="6"/>
        <v>CHF 70M Sell 5Y 1%/50% @ -0.19bps PUF</v>
      </c>
      <c r="C65" s="148">
        <v>42953</v>
      </c>
      <c r="D65" s="149" t="s">
        <v>4</v>
      </c>
      <c r="E65" s="150">
        <v>70000000</v>
      </c>
      <c r="F65" s="151" t="b">
        <v>0</v>
      </c>
      <c r="G65" s="152" t="s">
        <v>26</v>
      </c>
      <c r="H65" s="153">
        <v>0.01</v>
      </c>
      <c r="I65" s="154">
        <v>0.5</v>
      </c>
      <c r="J65" s="152">
        <v>-1.9E-3</v>
      </c>
      <c r="K65" s="155" t="s">
        <v>42</v>
      </c>
      <c r="L65" s="156" t="s">
        <v>66</v>
      </c>
      <c r="M65" s="157" t="str">
        <f>_xll.CDS.BuildCDSFromConvention(C65,D65,E65,F65,G65,H65,I65,J65,K65,INDEX(Conventions!$J$15:$J$19,MATCH('Blotter &amp; Risk'!D65,Conventions!$B$15:$B$19,0)))</f>
        <v>»CdsTrade-17093111409574579204</v>
      </c>
      <c r="N65" s="158"/>
      <c r="O65" s="169" t="str">
        <f>INDEX(YIELD_CURVE_OBJECTS,MATCH('Blotter &amp; Risk'!$D65,CURVE_CURRENCIES,0))</f>
        <v>»ISDACompliantYieldCurve-17093111409574579200</v>
      </c>
      <c r="P65" s="170" t="str">
        <f>INDEX(YIELD_CURVE_CONVENTION_OBJECTS,MATCH('Blotter &amp; Risk'!$D65,YIELD_CURVE_CONVENTION_CURRENCIES,0))</f>
        <v>»IsdaYieldCurveConvention-17093111409574578959</v>
      </c>
      <c r="Q65" s="170" t="str">
        <f>INDEX(CREDIT_CURVE_OBJECTS,MATCH('Blotter &amp; Risk'!$D65,CURVE_CURRENCIES,0))</f>
        <v>»ISDACompliantCreditCurve-17093111409574579274</v>
      </c>
      <c r="R65" s="171" t="str">
        <f>INDEX(CDS_CONVENTION_OBJECTS,MATCH('Blotter &amp; Risk'!$D65,CDS_CONVENTION_CURRENCIES,0))</f>
        <v>»IsdaCdsConvention-17093111409574578950</v>
      </c>
      <c r="S65" s="162" t="s">
        <v>95</v>
      </c>
      <c r="T65" s="163">
        <f>_xll.CDS.CleanPrice('Blotter &amp; Risk'!M65,'Blotter &amp; Risk'!O65,'Blotter &amp; Risk'!Q65)</f>
        <v>364257.97734614782</v>
      </c>
      <c r="U65" s="164">
        <f>_xll.CDS.DirtyPrice(M65,O65,Q65)</f>
        <v>459535.75512392662</v>
      </c>
      <c r="V65" s="164">
        <f>_xll.CDS.Accrued(M65,O65,Q65)</f>
        <v>95277.7777777788</v>
      </c>
      <c r="W65" s="165">
        <f>_xll.CDS.ParSpread(M65,O65,Q65)</f>
        <v>8.9107417293796745E-3</v>
      </c>
      <c r="X65" s="164">
        <f>_xll.CDS.ProtectionLegPrice(M65,O65,Q65)</f>
        <v>-2979833.9352055513</v>
      </c>
      <c r="Y65" s="166">
        <f>_xll.CDS.PremiumLegCleanPrice(M65,O65,Q65)</f>
        <v>3344091.9125516992</v>
      </c>
      <c r="Z65" s="167">
        <f>_xll.CDS.RR01(M65,O65,Q65)</f>
        <v>595.96678704111025</v>
      </c>
      <c r="AA65" s="164">
        <f>_xll.CDS.CS01(M65,O65)</f>
        <v>-33187.925671749996</v>
      </c>
      <c r="AB65" s="168">
        <f>_xll.CDS.IR01(M65,O65,Q65)</f>
        <v>-19.632818754333758</v>
      </c>
      <c r="AC65" s="164">
        <f>_xll.CDS.ValueOnDefault(M65,O65,Q65)</f>
        <v>-35364257.977346152</v>
      </c>
      <c r="AD65" s="172">
        <f t="array" aca="1" ref="AD65:AG65" ca="1">_xll.CDS.BucketedCS01($C65,INDIRECT($D65 &amp; "_CREDIT_CURVE_TENORS"),INDIRECT($D65 &amp; "_CREDIT_CURVE_QUOTE_TYPES"),INDIRECT($D65 &amp; "_CREDIT_CURVE_RATES"),INDIRECT($D65 &amp; "_CREDIT_CURVE_RECOVERY_RATES"),INDIRECT($D65 &amp; "_CREDIT_CURVE_COUPONS"),'Blotter &amp; Risk'!O65,R65,$M65)</f>
        <v>-138903.80758869619</v>
      </c>
      <c r="AE65" s="173">
        <f ca="1"/>
        <v>-483894.11563801736</v>
      </c>
      <c r="AF65" s="173">
        <f ca="1"/>
        <v>-335484899.31695753</v>
      </c>
      <c r="AG65" s="174">
        <f ca="1"/>
        <v>0</v>
      </c>
      <c r="AH65" s="172">
        <f t="array" ref="AH65:AR65">_xll.CDS.BucketedIR01($M65,$O65,$Q65)</f>
        <v>-0.67454623907392541</v>
      </c>
      <c r="AI65" s="173">
        <v>-1.495429522227476</v>
      </c>
      <c r="AJ65" s="173">
        <v>-7.2928084338813592</v>
      </c>
      <c r="AK65" s="173">
        <v>-18.644668852221823</v>
      </c>
      <c r="AL65" s="173">
        <v>-10.857837153266381</v>
      </c>
      <c r="AM65" s="173">
        <v>17.402518357953479</v>
      </c>
      <c r="AN65" s="173">
        <v>22.665542284208694</v>
      </c>
      <c r="AO65" s="173">
        <v>-16.369515843037142</v>
      </c>
      <c r="AP65" s="173">
        <v>-4.3665093631128915</v>
      </c>
      <c r="AQ65" s="173">
        <v>0</v>
      </c>
      <c r="AR65" s="174">
        <v>0</v>
      </c>
    </row>
    <row r="66" spans="2:44" ht="15.75" thickBot="1" x14ac:dyDescent="0.3">
      <c r="B66" s="175" t="str">
        <f t="shared" si="6"/>
        <v>CHF 60M Buy 5Y 1%/50% @ 0.01bps PUF</v>
      </c>
      <c r="C66" s="201">
        <v>42953</v>
      </c>
      <c r="D66" s="176" t="s">
        <v>4</v>
      </c>
      <c r="E66" s="177">
        <v>60000000</v>
      </c>
      <c r="F66" s="178" t="b">
        <v>1</v>
      </c>
      <c r="G66" s="179" t="s">
        <v>26</v>
      </c>
      <c r="H66" s="180">
        <v>0.01</v>
      </c>
      <c r="I66" s="181">
        <v>0.5</v>
      </c>
      <c r="J66" s="179">
        <v>1E-4</v>
      </c>
      <c r="K66" s="182" t="s">
        <v>42</v>
      </c>
      <c r="L66" s="156" t="s">
        <v>66</v>
      </c>
      <c r="M66" s="157" t="str">
        <f>_xll.CDS.BuildCDSFromConvention(C66,D66,E66,F66,G66,H66,I66,J66,K66,INDEX(Conventions!$J$15:$J$19,MATCH('Blotter &amp; Risk'!D66,Conventions!$B$15:$B$19,0)))</f>
        <v>»CdsTrade-17093111409574579206</v>
      </c>
      <c r="N66" s="158"/>
      <c r="O66" s="169" t="str">
        <f>INDEX(YIELD_CURVE_OBJECTS,MATCH('Blotter &amp; Risk'!$D66,CURVE_CURRENCIES,0))</f>
        <v>»ISDACompliantYieldCurve-17093111409574579200</v>
      </c>
      <c r="P66" s="170" t="str">
        <f>INDEX(YIELD_CURVE_CONVENTION_OBJECTS,MATCH('Blotter &amp; Risk'!$D66,YIELD_CURVE_CONVENTION_CURRENCIES,0))</f>
        <v>»IsdaYieldCurveConvention-17093111409574578959</v>
      </c>
      <c r="Q66" s="170" t="str">
        <f>INDEX(CREDIT_CURVE_OBJECTS,MATCH('Blotter &amp; Risk'!$D66,CURVE_CURRENCIES,0))</f>
        <v>»ISDACompliantCreditCurve-17093111409574579274</v>
      </c>
      <c r="R66" s="171" t="str">
        <f>INDEX(CDS_CONVENTION_OBJECTS,MATCH('Blotter &amp; Risk'!$D66,CDS_CONVENTION_CURRENCIES,0))</f>
        <v>»IsdaCdsConvention-17093111409574578950</v>
      </c>
      <c r="S66" s="162" t="s">
        <v>95</v>
      </c>
      <c r="T66" s="163">
        <f>_xll.CDS.CleanPrice('Blotter &amp; Risk'!M66,'Blotter &amp; Risk'!O66,'Blotter &amp; Risk'!Q66)</f>
        <v>-312221.12343955529</v>
      </c>
      <c r="U66" s="164">
        <f>_xll.CDS.DirtyPrice(M66,O66,Q66)</f>
        <v>-393887.79010622279</v>
      </c>
      <c r="V66" s="164">
        <f>_xll.CDS.Accrued(M66,O66,Q66)</f>
        <v>-81666.666666667501</v>
      </c>
      <c r="W66" s="190">
        <f>_xll.CDS.ParSpread(M66,O66,Q66)</f>
        <v>8.9107417293796745E-3</v>
      </c>
      <c r="X66" s="191">
        <f>_xll.CDS.ProtectionLegPrice(M66,O66,Q66)</f>
        <v>2554143.3730333298</v>
      </c>
      <c r="Y66" s="192">
        <f>_xll.CDS.PremiumLegCleanPrice(M66,O66,Q66)</f>
        <v>-2866364.4964728849</v>
      </c>
      <c r="Z66" s="193">
        <f>_xll.CDS.RR01(M66,O66,Q66)</f>
        <v>-510.82867460666597</v>
      </c>
      <c r="AA66" s="191">
        <f>_xll.CDS.CS01(M66,O66)</f>
        <v>28327.436833844604</v>
      </c>
      <c r="AB66" s="194">
        <f>_xll.CDS.IR01(M66,O66,Q66)</f>
        <v>16.828130360857507</v>
      </c>
      <c r="AC66" s="192">
        <f>_xll.CDS.ValueOnDefault(M66,O66,Q66)</f>
        <v>30312221.123439558</v>
      </c>
      <c r="AD66" s="172">
        <f t="array" aca="1" ref="AD66:AG66" ca="1">_xll.CDS.BucketedCS01($C66,INDIRECT($D66 &amp; "_CREDIT_CURVE_TENORS"),INDIRECT($D66 &amp; "_CREDIT_CURVE_QUOTE_TYPES"),INDIRECT($D66 &amp; "_CREDIT_CURVE_RATES"),INDIRECT($D66 &amp; "_CREDIT_CURVE_RECOVERY_RATES"),INDIRECT($D66 &amp; "_CREDIT_CURVE_COUPONS"),'Blotter &amp; Risk'!O66,R66,$M66)</f>
        <v>119060.40650459674</v>
      </c>
      <c r="AE66" s="173">
        <f ca="1"/>
        <v>414766.38483258628</v>
      </c>
      <c r="AF66" s="173">
        <f ca="1"/>
        <v>287558485.12882078</v>
      </c>
      <c r="AG66" s="174">
        <f ca="1"/>
        <v>0</v>
      </c>
      <c r="AH66" s="172">
        <f t="array" ref="AH66:AR66">_xll.CDS.BucketedIR01($M66,$O66,$Q66)</f>
        <v>0.57818249063479321</v>
      </c>
      <c r="AI66" s="173">
        <v>1.2817967333378366</v>
      </c>
      <c r="AJ66" s="173">
        <v>6.2509786576125936</v>
      </c>
      <c r="AK66" s="173">
        <v>15.981144730475849</v>
      </c>
      <c r="AL66" s="173">
        <v>9.3067175599426122</v>
      </c>
      <c r="AM66" s="173">
        <v>-14.916444306817267</v>
      </c>
      <c r="AN66" s="173">
        <v>-19.42760767217888</v>
      </c>
      <c r="AO66" s="173">
        <v>14.031013579746121</v>
      </c>
      <c r="AP66" s="173">
        <v>3.7427223112396213</v>
      </c>
      <c r="AQ66" s="173">
        <v>0</v>
      </c>
      <c r="AR66" s="174">
        <v>0</v>
      </c>
    </row>
    <row r="67" spans="2:44" ht="15.75" thickTop="1" x14ac:dyDescent="0.25">
      <c r="T67" s="195">
        <f>SUM(T55:T66)</f>
        <v>-9847711.95694644</v>
      </c>
      <c r="U67" s="195">
        <f t="shared" ref="U67:V67" si="7">SUM(U55:U66)</f>
        <v>-10584073.068057552</v>
      </c>
      <c r="V67" s="195">
        <f t="shared" si="7"/>
        <v>-736361.11111111147</v>
      </c>
      <c r="Z67" s="195">
        <f t="shared" ref="Z67" si="8">SUM(Z55:Z66)</f>
        <v>-1567.6106121154976</v>
      </c>
      <c r="AA67" s="195">
        <f t="shared" ref="AA67" si="9">SUM(AA55:AA66)</f>
        <v>77116.77925071842</v>
      </c>
      <c r="AB67" s="195">
        <f t="shared" ref="AB67" si="10">SUM(AB55:AB66)</f>
        <v>-642.02284337482354</v>
      </c>
      <c r="AC67" s="195">
        <f t="shared" ref="AC67" si="11">SUM(AC55:AC66)</f>
        <v>151347711.95694643</v>
      </c>
      <c r="AD67" s="195">
        <f t="shared" ref="AD67" ca="1" si="12">SUM(AD55:AD66)</f>
        <v>56805667.209355988</v>
      </c>
      <c r="AE67" s="195">
        <f t="shared" ref="AE67" ca="1" si="13">SUM(AE55:AE66)</f>
        <v>-51147241.383379005</v>
      </c>
      <c r="AF67" s="195">
        <f t="shared" ref="AF67" ca="1" si="14">SUM(AF55:AF66)</f>
        <v>1891756340.3891501</v>
      </c>
      <c r="AG67" s="195">
        <f t="shared" ref="AG67" ca="1" si="15">SUM(AG55:AG66)</f>
        <v>-867675295.65650713</v>
      </c>
      <c r="AH67" s="195">
        <f t="shared" ref="AH67" si="16">SUM(AH55:AH66)</f>
        <v>0.91008254341981543</v>
      </c>
      <c r="AI67" s="195">
        <f t="shared" ref="AI67" si="17">SUM(AI55:AI66)</f>
        <v>17.915107571313264</v>
      </c>
      <c r="AJ67" s="195">
        <f t="shared" ref="AJ67" si="18">SUM(AJ55:AJ66)</f>
        <v>78.991211363077696</v>
      </c>
      <c r="AK67" s="195">
        <f t="shared" ref="AK67" si="19">SUM(AK55:AK66)</f>
        <v>269.95094023401793</v>
      </c>
      <c r="AL67" s="195">
        <f t="shared" ref="AL67" si="20">SUM(AL55:AL66)</f>
        <v>540.86696649672729</v>
      </c>
      <c r="AM67" s="195">
        <f t="shared" ref="AM67" si="21">SUM(AM55:AM66)</f>
        <v>619.14690445371775</v>
      </c>
      <c r="AN67" s="195">
        <f t="shared" ref="AN67" si="22">SUM(AN55:AN66)</f>
        <v>870.0296953835159</v>
      </c>
      <c r="AO67" s="195">
        <f t="shared" ref="AO67" si="23">SUM(AO55:AO66)</f>
        <v>664.24043397451953</v>
      </c>
      <c r="AP67" s="195">
        <f t="shared" ref="AP67" si="24">SUM(AP55:AP66)</f>
        <v>-961.29975999026396</v>
      </c>
      <c r="AQ67" s="195">
        <f t="shared" ref="AQ67" si="25">SUM(AQ55:AQ66)</f>
        <v>-1591.1564456121823</v>
      </c>
      <c r="AR67" s="195">
        <f t="shared" ref="AR67" si="26">SUM(AR55:AR66)</f>
        <v>-1152.1388744456656</v>
      </c>
    </row>
    <row r="69" spans="2:44" x14ac:dyDescent="0.25">
      <c r="B69" s="225" t="s">
        <v>67</v>
      </c>
      <c r="C69" s="226"/>
      <c r="D69" s="226"/>
      <c r="E69" s="226"/>
      <c r="F69" s="226"/>
      <c r="G69" s="226"/>
      <c r="H69" s="226"/>
      <c r="I69" s="226"/>
      <c r="J69" s="226"/>
      <c r="K69" s="227"/>
      <c r="M69" s="127" t="s">
        <v>65</v>
      </c>
      <c r="O69" s="225" t="s">
        <v>91</v>
      </c>
      <c r="P69" s="228"/>
      <c r="Q69" s="228"/>
      <c r="R69" s="229"/>
      <c r="T69" s="225" t="s">
        <v>68</v>
      </c>
      <c r="U69" s="226"/>
      <c r="V69" s="226"/>
      <c r="W69" s="226"/>
      <c r="X69" s="226"/>
      <c r="Y69" s="227"/>
      <c r="Z69" s="225" t="s">
        <v>69</v>
      </c>
      <c r="AA69" s="226"/>
      <c r="AB69" s="226"/>
      <c r="AC69" s="227"/>
      <c r="AD69" s="225" t="s">
        <v>85</v>
      </c>
      <c r="AE69" s="226"/>
      <c r="AF69" s="226"/>
      <c r="AG69" s="227"/>
      <c r="AH69" s="225" t="s">
        <v>86</v>
      </c>
      <c r="AI69" s="226"/>
      <c r="AJ69" s="226"/>
      <c r="AK69" s="226"/>
      <c r="AL69" s="226"/>
      <c r="AM69" s="226"/>
      <c r="AN69" s="226"/>
      <c r="AO69" s="226"/>
      <c r="AP69" s="226"/>
      <c r="AQ69" s="226"/>
      <c r="AR69" s="227"/>
    </row>
    <row r="70" spans="2:44" x14ac:dyDescent="0.25">
      <c r="B70" s="128" t="s">
        <v>87</v>
      </c>
      <c r="C70" s="129" t="s">
        <v>46</v>
      </c>
      <c r="D70" s="130" t="s">
        <v>33</v>
      </c>
      <c r="E70" s="131" t="s">
        <v>49</v>
      </c>
      <c r="F70" s="131" t="s">
        <v>50</v>
      </c>
      <c r="G70" s="130" t="s">
        <v>31</v>
      </c>
      <c r="H70" s="130" t="s">
        <v>51</v>
      </c>
      <c r="I70" s="130" t="s">
        <v>47</v>
      </c>
      <c r="J70" s="130" t="s">
        <v>63</v>
      </c>
      <c r="K70" s="132" t="s">
        <v>40</v>
      </c>
      <c r="M70" s="133" t="s">
        <v>65</v>
      </c>
      <c r="O70" s="134" t="s">
        <v>18</v>
      </c>
      <c r="P70" s="135" t="s">
        <v>89</v>
      </c>
      <c r="Q70" s="135" t="s">
        <v>88</v>
      </c>
      <c r="R70" s="136" t="s">
        <v>90</v>
      </c>
      <c r="S70" s="137"/>
      <c r="T70" s="138" t="s">
        <v>52</v>
      </c>
      <c r="U70" s="139" t="s">
        <v>53</v>
      </c>
      <c r="V70" s="139" t="s">
        <v>54</v>
      </c>
      <c r="W70" s="139" t="s">
        <v>55</v>
      </c>
      <c r="X70" s="139" t="s">
        <v>57</v>
      </c>
      <c r="Y70" s="140" t="s">
        <v>56</v>
      </c>
      <c r="Z70" s="138" t="s">
        <v>58</v>
      </c>
      <c r="AA70" s="139" t="s">
        <v>59</v>
      </c>
      <c r="AB70" s="139" t="s">
        <v>60</v>
      </c>
      <c r="AC70" s="140" t="s">
        <v>61</v>
      </c>
      <c r="AD70" s="141" t="str">
        <f t="array" ref="AD70:AG70">TRANSPOSE(CHF_CREDIT_CURVE_TENORS)</f>
        <v>1Y</v>
      </c>
      <c r="AE70" s="142" t="str">
        <v>2Y</v>
      </c>
      <c r="AF70" s="142" t="str">
        <v>5Y</v>
      </c>
      <c r="AG70" s="143" t="str">
        <v>10Y</v>
      </c>
      <c r="AH70" s="144" t="str">
        <f t="array" ref="AH70:AR70">TRANSPOSE(CHF_YIELD_CURVE_TENORS)</f>
        <v>1M</v>
      </c>
      <c r="AI70" s="145" t="str">
        <v>3M</v>
      </c>
      <c r="AJ70" s="145" t="str">
        <v>6M</v>
      </c>
      <c r="AK70" s="145" t="str">
        <v>1Y</v>
      </c>
      <c r="AL70" s="145" t="str">
        <v>2Y</v>
      </c>
      <c r="AM70" s="145" t="str">
        <v>3Y</v>
      </c>
      <c r="AN70" s="145" t="str">
        <v>4Y</v>
      </c>
      <c r="AO70" s="145" t="str">
        <v>5Y</v>
      </c>
      <c r="AP70" s="145" t="str">
        <v>7Y</v>
      </c>
      <c r="AQ70" s="145" t="str">
        <v>10Y</v>
      </c>
      <c r="AR70" s="146" t="str">
        <v>20Y</v>
      </c>
    </row>
    <row r="71" spans="2:44" x14ac:dyDescent="0.25">
      <c r="B71" s="147" t="str">
        <f t="shared" ref="B71:B82" si="27">D71 &amp; " " &amp; E71/1000000 &amp; "M " &amp; IF(F71, "Buy", "Sell") &amp; " " &amp; G71 &amp; " " &amp; H71*100 &amp; "%/" &amp; I71*100 &amp; "% @ " &amp; J71*100 &amp; "bps " &amp; K71</f>
        <v>JPY 15000M Buy 5Y 1%/40% @ 0.5bps PUF</v>
      </c>
      <c r="C71" s="212">
        <v>42953</v>
      </c>
      <c r="D71" s="213" t="s">
        <v>2</v>
      </c>
      <c r="E71" s="214">
        <v>15000000000</v>
      </c>
      <c r="F71" s="215" t="b">
        <v>1</v>
      </c>
      <c r="G71" s="216" t="s">
        <v>26</v>
      </c>
      <c r="H71" s="217">
        <v>0.01</v>
      </c>
      <c r="I71" s="218">
        <v>0.4</v>
      </c>
      <c r="J71" s="216">
        <v>5.0000000000000001E-3</v>
      </c>
      <c r="K71" s="219" t="s">
        <v>42</v>
      </c>
      <c r="L71" s="156" t="s">
        <v>66</v>
      </c>
      <c r="M71" s="157" t="str">
        <f>_xll.CDS.BuildCDSFromConvention(C71,D71,E71,F71,G71,H71,I71,J71,K71,INDEX(Conventions!$J$15:$J$19,MATCH('Blotter &amp; Risk'!D71,Conventions!$B$15:$B$19,0)))</f>
        <v>»CdsTrade-17093111409574579248</v>
      </c>
      <c r="N71" s="158"/>
      <c r="O71" s="169" t="str">
        <f>INDEX(YIELD_CURVE_OBJECTS,MATCH('Blotter &amp; Risk'!$D71,CURVE_CURRENCIES,0))</f>
        <v>»ISDACompliantYieldCurve-17093111409574579275</v>
      </c>
      <c r="P71" s="170" t="str">
        <f>INDEX(YIELD_CURVE_CONVENTION_OBJECTS,MATCH('Blotter &amp; Risk'!$D71,YIELD_CURVE_CONVENTION_CURRENCIES,0))</f>
        <v>»IsdaYieldCurveConvention-17093111409574578963</v>
      </c>
      <c r="Q71" s="170" t="str">
        <f>INDEX(CREDIT_CURVE_OBJECTS,MATCH('Blotter &amp; Risk'!$D71,CURVE_CURRENCIES,0))</f>
        <v>»ISDACompliantCreditCurve-17093111409574579277</v>
      </c>
      <c r="R71" s="171" t="str">
        <f>INDEX(CDS_CONVENTION_OBJECTS,MATCH('Blotter &amp; Risk'!$D71,CDS_CONVENTION_CURRENCIES,0))</f>
        <v>»IsdaCdsConvention-17093111409574578952</v>
      </c>
      <c r="S71" s="162" t="s">
        <v>95</v>
      </c>
      <c r="T71" s="163">
        <f>_xll.CDS.CleanPrice('Blotter &amp; Risk'!M71,'Blotter &amp; Risk'!O71,'Blotter &amp; Risk'!Q71)</f>
        <v>-257240876.76410064</v>
      </c>
      <c r="U71" s="164">
        <f>_xll.CDS.DirtyPrice(M71,O71,Q71)</f>
        <v>-277657543.43076742</v>
      </c>
      <c r="V71" s="164">
        <f>_xll.CDS.Accrued(M71,O71,Q71)</f>
        <v>-20416666.666666776</v>
      </c>
      <c r="W71" s="165">
        <f>_xll.CDS.ParSpread(M71,O71,Q71)</f>
        <v>6.6014023009874478E-3</v>
      </c>
      <c r="X71" s="164">
        <f>_xll.CDS.ProtectionLegPrice(M71,O71,Q71)</f>
        <v>499662115.42835814</v>
      </c>
      <c r="Y71" s="166">
        <f>_xll.CDS.PremiumLegCleanPrice(M71,O71,Q71)</f>
        <v>-756902992.19245887</v>
      </c>
      <c r="Z71" s="167">
        <f>_xll.CDS.RR01(M71,O71,Q71)</f>
        <v>-83277.0192380597</v>
      </c>
      <c r="AA71" s="164">
        <f>_xll.CDS.CS01(M71,O71)</f>
        <v>7392893.0951982448</v>
      </c>
      <c r="AB71" s="168">
        <f>_xll.CDS.IR01(M71,O71,Q71)</f>
        <v>72797.849007474884</v>
      </c>
      <c r="AC71" s="164">
        <f>_xll.CDS.ValueOnDefault(M71,O71,Q71)</f>
        <v>9257240876.7640991</v>
      </c>
      <c r="AD71" s="172">
        <f t="array" aca="1" ref="AD71:AG71" ca="1">_xll.CDS.BucketedCS01($C71,INDIRECT($D71 &amp; "_CREDIT_CURVE_TENORS"),INDIRECT($D71 &amp; "_CREDIT_CURVE_QUOTE_TYPES"),INDIRECT($D71 &amp; "_CREDIT_CURVE_RATES"),INDIRECT($D71 &amp; "_CREDIT_CURVE_RECOVERY_RATES"),INDIRECT($D71 &amp; "_CREDIT_CURVE_COUPONS"),'Blotter &amp; Risk'!O71,R71,$M71)</f>
        <v>98666458.131988123</v>
      </c>
      <c r="AE71" s="173">
        <f ca="1"/>
        <v>355398321.30618525</v>
      </c>
      <c r="AF71" s="173">
        <f ca="1"/>
        <v>76338266490.084885</v>
      </c>
      <c r="AG71" s="174">
        <f ca="1"/>
        <v>0</v>
      </c>
      <c r="AH71" s="172">
        <f t="array" ref="AH71:AR71">_xll.CDS.BucketedIR01($M71,$O71,$Q71)</f>
        <v>-19.969662277963263</v>
      </c>
      <c r="AI71" s="173">
        <v>246.4415777697626</v>
      </c>
      <c r="AJ71" s="173">
        <v>1302.1600640469867</v>
      </c>
      <c r="AK71" s="173">
        <v>3707.6047239639752</v>
      </c>
      <c r="AL71" s="173">
        <v>7950.0164346449355</v>
      </c>
      <c r="AM71" s="173">
        <v>15153.315259669453</v>
      </c>
      <c r="AN71" s="173">
        <v>19841.206247254995</v>
      </c>
      <c r="AO71" s="173">
        <v>23370.315248225081</v>
      </c>
      <c r="AP71" s="173">
        <v>1250.8909009653623</v>
      </c>
      <c r="AQ71" s="173">
        <v>0</v>
      </c>
      <c r="AR71" s="174">
        <v>0</v>
      </c>
    </row>
    <row r="72" spans="2:44" x14ac:dyDescent="0.25">
      <c r="B72" s="147" t="str">
        <f t="shared" si="27"/>
        <v>JPY 12500M Sell 3Y 0.9%/40% @ 0.1bps PUF</v>
      </c>
      <c r="C72" s="148">
        <v>42953</v>
      </c>
      <c r="D72" s="149" t="s">
        <v>2</v>
      </c>
      <c r="E72" s="150">
        <v>12500000000</v>
      </c>
      <c r="F72" s="151" t="b">
        <v>0</v>
      </c>
      <c r="G72" s="152" t="s">
        <v>24</v>
      </c>
      <c r="H72" s="153">
        <v>8.9999999999999993E-3</v>
      </c>
      <c r="I72" s="154">
        <v>0.4</v>
      </c>
      <c r="J72" s="152">
        <v>1E-3</v>
      </c>
      <c r="K72" s="155" t="s">
        <v>42</v>
      </c>
      <c r="L72" s="156" t="s">
        <v>66</v>
      </c>
      <c r="M72" s="157" t="str">
        <f>_xll.CDS.BuildCDSFromConvention(C72,D72,E72,F72,G72,H72,I72,J72,K72,INDEX(Conventions!$J$15:$J$19,MATCH('Blotter &amp; Risk'!D72,Conventions!$B$15:$B$19,0)))</f>
        <v>»CdsTrade-17093111409574579232</v>
      </c>
      <c r="N72" s="158"/>
      <c r="O72" s="169" t="str">
        <f>INDEX(YIELD_CURVE_OBJECTS,MATCH('Blotter &amp; Risk'!$D72,CURVE_CURRENCIES,0))</f>
        <v>»ISDACompliantYieldCurve-17093111409574579275</v>
      </c>
      <c r="P72" s="170" t="str">
        <f>INDEX(YIELD_CURVE_CONVENTION_OBJECTS,MATCH('Blotter &amp; Risk'!$D72,YIELD_CURVE_CONVENTION_CURRENCIES,0))</f>
        <v>»IsdaYieldCurveConvention-17093111409574578963</v>
      </c>
      <c r="Q72" s="170" t="str">
        <f>INDEX(CREDIT_CURVE_OBJECTS,MATCH('Blotter &amp; Risk'!$D72,CURVE_CURRENCIES,0))</f>
        <v>»ISDACompliantCreditCurve-17093111409574579277</v>
      </c>
      <c r="R72" s="171" t="str">
        <f>INDEX(CDS_CONVENTION_OBJECTS,MATCH('Blotter &amp; Risk'!$D72,CDS_CONVENTION_CURRENCIES,0))</f>
        <v>»IsdaCdsConvention-17093111409574578952</v>
      </c>
      <c r="S72" s="162" t="s">
        <v>95</v>
      </c>
      <c r="T72" s="163">
        <f>_xll.CDS.CleanPrice('Blotter &amp; Risk'!M72,'Blotter &amp; Risk'!O72,'Blotter &amp; Risk'!Q72)</f>
        <v>93318298.703859523</v>
      </c>
      <c r="U72" s="164">
        <f>_xll.CDS.DirtyPrice(M72,O72,Q72)</f>
        <v>108630798.70385948</v>
      </c>
      <c r="V72" s="164">
        <f>_xll.CDS.Accrued(M72,O72,Q72)</f>
        <v>15312499.999999955</v>
      </c>
      <c r="W72" s="165">
        <f>_xll.CDS.ParSpread(M72,O72,Q72)</f>
        <v>6.6022231450369945E-3</v>
      </c>
      <c r="X72" s="164">
        <f>_xll.CDS.ProtectionLegPrice(M72,O72,Q72)</f>
        <v>-256949778.40946868</v>
      </c>
      <c r="Y72" s="166">
        <f>_xll.CDS.PremiumLegCleanPrice(M72,O72,Q72)</f>
        <v>350268077.11332822</v>
      </c>
      <c r="Z72" s="167">
        <f>_xll.CDS.RR01(M72,O72,Q72)</f>
        <v>42824.96306824479</v>
      </c>
      <c r="AA72" s="164">
        <f>_xll.CDS.CS01(M72,O72)</f>
        <v>-3858272.5099958833</v>
      </c>
      <c r="AB72" s="168">
        <f>_xll.CDS.IR01(M72,O72,Q72)</f>
        <v>-17319.956787872903</v>
      </c>
      <c r="AC72" s="164">
        <f>_xll.CDS.ValueOnDefault(M72,O72,Q72)</f>
        <v>-7593318298.7038593</v>
      </c>
      <c r="AD72" s="172">
        <f t="array" aca="1" ref="AD72:AG72" ca="1">_xll.CDS.BucketedCS01($C72,INDIRECT($D72 &amp; "_CREDIT_CURVE_TENORS"),INDIRECT($D72 &amp; "_CREDIT_CURVE_QUOTE_TYPES"),INDIRECT($D72 &amp; "_CREDIT_CURVE_RATES"),INDIRECT($D72 &amp; "_CREDIT_CURVE_RECOVERY_RATES"),INDIRECT($D72 &amp; "_CREDIT_CURVE_COUPONS"),'Blotter &amp; Risk'!O72,R72,$M72)</f>
        <v>-59322799.890108138</v>
      </c>
      <c r="AE72" s="173">
        <f ca="1"/>
        <v>-17741711429.500271</v>
      </c>
      <c r="AF72" s="173">
        <f ca="1"/>
        <v>-21361565386.011204</v>
      </c>
      <c r="AG72" s="174">
        <f ca="1"/>
        <v>0</v>
      </c>
      <c r="AH72" s="172">
        <f t="array" ref="AH72:AR72">_xll.CDS.BucketedIR01($M72,$O72,$Q72)</f>
        <v>-58.298246048346655</v>
      </c>
      <c r="AI72" s="173">
        <v>-147.79610825119138</v>
      </c>
      <c r="AJ72" s="173">
        <v>-844.5096778136874</v>
      </c>
      <c r="AK72" s="173">
        <v>-2146.7608028041818</v>
      </c>
      <c r="AL72" s="173">
        <v>-4131.0805393244418</v>
      </c>
      <c r="AM72" s="173">
        <v>-8927.2473107436526</v>
      </c>
      <c r="AN72" s="173">
        <v>-1064.9513643330722</v>
      </c>
      <c r="AO72" s="173">
        <v>0</v>
      </c>
      <c r="AP72" s="173">
        <v>0</v>
      </c>
      <c r="AQ72" s="173">
        <v>0</v>
      </c>
      <c r="AR72" s="174">
        <v>0</v>
      </c>
    </row>
    <row r="73" spans="2:44" x14ac:dyDescent="0.25">
      <c r="B73" s="147" t="str">
        <f t="shared" si="27"/>
        <v>JPY 11000M Buy 4Y 1%/40% @ -0.1bps PUF</v>
      </c>
      <c r="C73" s="148">
        <v>42953</v>
      </c>
      <c r="D73" s="149" t="s">
        <v>2</v>
      </c>
      <c r="E73" s="150">
        <v>11000000000</v>
      </c>
      <c r="F73" s="151" t="b">
        <v>1</v>
      </c>
      <c r="G73" s="152" t="s">
        <v>25</v>
      </c>
      <c r="H73" s="153">
        <v>0.01</v>
      </c>
      <c r="I73" s="154">
        <v>0.4</v>
      </c>
      <c r="J73" s="152">
        <v>-1E-3</v>
      </c>
      <c r="K73" s="155" t="s">
        <v>42</v>
      </c>
      <c r="L73" s="156" t="s">
        <v>66</v>
      </c>
      <c r="M73" s="157" t="str">
        <f>_xll.CDS.BuildCDSFromConvention(C73,D73,E73,F73,G73,H73,I73,J73,K73,INDEX(Conventions!$J$15:$J$19,MATCH('Blotter &amp; Risk'!D73,Conventions!$B$15:$B$19,0)))</f>
        <v>»CdsTrade-17093111409574579269</v>
      </c>
      <c r="N73" s="158"/>
      <c r="O73" s="169" t="str">
        <f>INDEX(YIELD_CURVE_OBJECTS,MATCH('Blotter &amp; Risk'!$D73,CURVE_CURRENCIES,0))</f>
        <v>»ISDACompliantYieldCurve-17093111409574579275</v>
      </c>
      <c r="P73" s="170" t="str">
        <f>INDEX(YIELD_CURVE_CONVENTION_OBJECTS,MATCH('Blotter &amp; Risk'!$D73,YIELD_CURVE_CONVENTION_CURRENCIES,0))</f>
        <v>»IsdaYieldCurveConvention-17093111409574578963</v>
      </c>
      <c r="Q73" s="170" t="str">
        <f>INDEX(CREDIT_CURVE_OBJECTS,MATCH('Blotter &amp; Risk'!$D73,CURVE_CURRENCIES,0))</f>
        <v>»ISDACompliantCreditCurve-17093111409574579277</v>
      </c>
      <c r="R73" s="171" t="str">
        <f>INDEX(CDS_CONVENTION_OBJECTS,MATCH('Blotter &amp; Risk'!$D73,CDS_CONVENTION_CURRENCIES,0))</f>
        <v>»IsdaCdsConvention-17093111409574578952</v>
      </c>
      <c r="S73" s="162" t="s">
        <v>95</v>
      </c>
      <c r="T73" s="163">
        <f>_xll.CDS.CleanPrice('Blotter &amp; Risk'!M73,'Blotter &amp; Risk'!O73,'Blotter &amp; Risk'!Q73)</f>
        <v>-152734003.83061895</v>
      </c>
      <c r="U73" s="164">
        <f>_xll.CDS.DirtyPrice(M73,O73,Q73)</f>
        <v>-167706226.05284119</v>
      </c>
      <c r="V73" s="164">
        <f>_xll.CDS.Accrued(M73,O73,Q73)</f>
        <v>-14972222.222222239</v>
      </c>
      <c r="W73" s="165">
        <f>_xll.CDS.ParSpread(M73,O73,Q73)</f>
        <v>6.6016537269135093E-3</v>
      </c>
      <c r="X73" s="164">
        <f>_xll.CDS.ProtectionLegPrice(M73,O73,Q73)</f>
        <v>296702255.91786408</v>
      </c>
      <c r="Y73" s="166">
        <f>_xll.CDS.PremiumLegCleanPrice(M73,O73,Q73)</f>
        <v>-449436259.748483</v>
      </c>
      <c r="Z73" s="167">
        <f>_xll.CDS.RR01(M73,O73,Q73)</f>
        <v>-49450.37598631069</v>
      </c>
      <c r="AA73" s="164">
        <f>_xll.CDS.CS01(M73,O73)</f>
        <v>4447264.2365146885</v>
      </c>
      <c r="AB73" s="168">
        <f>_xll.CDS.IR01(M73,O73,Q73)</f>
        <v>35472.304304916266</v>
      </c>
      <c r="AC73" s="164">
        <f>_xll.CDS.ValueOnDefault(M73,O73,Q73)</f>
        <v>6752734003.8306189</v>
      </c>
      <c r="AD73" s="172">
        <f t="array" aca="1" ref="AD73:AG73" ca="1">_xll.CDS.BucketedCS01($C73,INDIRECT($D73 &amp; "_CREDIT_CURVE_TENORS"),INDIRECT($D73 &amp; "_CREDIT_CURVE_QUOTE_TYPES"),INDIRECT($D73 &amp; "_CREDIT_CURVE_RATES"),INDIRECT($D73 &amp; "_CREDIT_CURVE_RECOVERY_RATES"),INDIRECT($D73 &amp; "_CREDIT_CURVE_COUPONS"),'Blotter &amp; Risk'!O73,R73,$M73)</f>
        <v>73163184.512548134</v>
      </c>
      <c r="AE73" s="173">
        <f ca="1"/>
        <v>7937262169.3146524</v>
      </c>
      <c r="AF73" s="173">
        <f ca="1"/>
        <v>37460165524.695961</v>
      </c>
      <c r="AG73" s="174">
        <f ca="1"/>
        <v>0</v>
      </c>
      <c r="AH73" s="172">
        <f t="array" ref="AH73:AR73">_xll.CDS.BucketedIR01($M73,$O73,$Q73)</f>
        <v>14.870091095964266</v>
      </c>
      <c r="AI73" s="173">
        <v>180.72382377415374</v>
      </c>
      <c r="AJ73" s="173">
        <v>954.9173804156153</v>
      </c>
      <c r="AK73" s="173">
        <v>2718.9101309832431</v>
      </c>
      <c r="AL73" s="173">
        <v>5830.0120521111166</v>
      </c>
      <c r="AM73" s="173">
        <v>11112.431190347937</v>
      </c>
      <c r="AN73" s="173">
        <v>13349.858581153396</v>
      </c>
      <c r="AO73" s="173">
        <v>1312.3404530301918</v>
      </c>
      <c r="AP73" s="173">
        <v>0</v>
      </c>
      <c r="AQ73" s="173">
        <v>0</v>
      </c>
      <c r="AR73" s="174">
        <v>0</v>
      </c>
    </row>
    <row r="74" spans="2:44" x14ac:dyDescent="0.25">
      <c r="B74" s="147" t="str">
        <f t="shared" si="27"/>
        <v>JPY -7000M Buy 10Y 1%/40% @ 0.5bps PUF</v>
      </c>
      <c r="C74" s="148">
        <v>42953</v>
      </c>
      <c r="D74" s="149" t="s">
        <v>2</v>
      </c>
      <c r="E74" s="150">
        <v>-7000000000</v>
      </c>
      <c r="F74" s="151" t="b">
        <v>1</v>
      </c>
      <c r="G74" s="220" t="s">
        <v>28</v>
      </c>
      <c r="H74" s="153">
        <v>0.01</v>
      </c>
      <c r="I74" s="154">
        <v>0.4</v>
      </c>
      <c r="J74" s="152">
        <v>5.0000000000000001E-3</v>
      </c>
      <c r="K74" s="155" t="s">
        <v>42</v>
      </c>
      <c r="L74" s="156" t="s">
        <v>66</v>
      </c>
      <c r="M74" s="157" t="str">
        <f>_xll.CDS.BuildCDSFromConvention(C74,D74,E74,F74,G74,H74,I74,J74,K74,INDEX(Conventions!$J$15:$J$19,MATCH('Blotter &amp; Risk'!D74,Conventions!$B$15:$B$19,0)))</f>
        <v>»CdsTrade-17093111409574579210</v>
      </c>
      <c r="N74" s="158"/>
      <c r="O74" s="169" t="str">
        <f>INDEX(YIELD_CURVE_OBJECTS,MATCH('Blotter &amp; Risk'!$D74,CURVE_CURRENCIES,0))</f>
        <v>»ISDACompliantYieldCurve-17093111409574579275</v>
      </c>
      <c r="P74" s="170" t="str">
        <f>INDEX(YIELD_CURVE_CONVENTION_OBJECTS,MATCH('Blotter &amp; Risk'!$D74,YIELD_CURVE_CONVENTION_CURRENCIES,0))</f>
        <v>»IsdaYieldCurveConvention-17093111409574578963</v>
      </c>
      <c r="Q74" s="170" t="str">
        <f>INDEX(CREDIT_CURVE_OBJECTS,MATCH('Blotter &amp; Risk'!$D74,CURVE_CURRENCIES,0))</f>
        <v>»ISDACompliantCreditCurve-17093111409574579277</v>
      </c>
      <c r="R74" s="171" t="str">
        <f>INDEX(CDS_CONVENTION_OBJECTS,MATCH('Blotter &amp; Risk'!$D74,CDS_CONVENTION_CURRENCIES,0))</f>
        <v>»IsdaCdsConvention-17093111409574578952</v>
      </c>
      <c r="S74" s="162" t="s">
        <v>95</v>
      </c>
      <c r="T74" s="163">
        <f>_xll.CDS.CleanPrice('Blotter &amp; Risk'!M74,'Blotter &amp; Risk'!O74,'Blotter &amp; Risk'!Q74)</f>
        <v>208786069.54125419</v>
      </c>
      <c r="U74" s="164">
        <f>_xll.CDS.DirtyPrice(M74,O74,Q74)</f>
        <v>218313847.31903192</v>
      </c>
      <c r="V74" s="164">
        <f>_xll.CDS.Accrued(M74,O74,Q74)</f>
        <v>9527777.7777777314</v>
      </c>
      <c r="W74" s="165">
        <f>_xll.CDS.ParSpread(M74,O74,Q74)</f>
        <v>6.9044357558902406E-3</v>
      </c>
      <c r="X74" s="164">
        <f>_xll.CDS.ProtectionLegPrice(M74,O74,Q74)</f>
        <v>-465682470.20406806</v>
      </c>
      <c r="Y74" s="166">
        <f>_xll.CDS.PremiumLegCleanPrice(M74,O74,Q74)</f>
        <v>674468539.74532223</v>
      </c>
      <c r="Z74" s="167">
        <f>_xll.CDS.RR01(M74,O74,Q74)</f>
        <v>77613.745034011343</v>
      </c>
      <c r="AA74" s="164">
        <f>_xll.CDS.CS01(M74,O74)</f>
        <v>-6505785.2719936958</v>
      </c>
      <c r="AB74" s="168">
        <f>_xll.CDS.IR01(M74,O74,Q74)</f>
        <v>-105326.20676863281</v>
      </c>
      <c r="AC74" s="164">
        <f>_xll.CDS.ValueOnDefault(M74,O74,Q74)</f>
        <v>-4408786069.541254</v>
      </c>
      <c r="AD74" s="172">
        <f t="array" aca="1" ref="AD74:AG74" ca="1">_xll.CDS.BucketedCS01($C74,INDIRECT($D74 &amp; "_CREDIT_CURVE_TENORS"),INDIRECT($D74 &amp; "_CREDIT_CURVE_QUOTE_TYPES"),INDIRECT($D74 &amp; "_CREDIT_CURVE_RATES"),INDIRECT($D74 &amp; "_CREDIT_CURVE_RECOVERY_RATES"),INDIRECT($D74 &amp; "_CREDIT_CURVE_COUPONS"),'Blotter &amp; Risk'!O74,R74,$M74)</f>
        <v>-39602500.006837495</v>
      </c>
      <c r="AE74" s="173">
        <f ca="1"/>
        <v>-142295311.8635419</v>
      </c>
      <c r="AF74" s="173">
        <f ca="1"/>
        <v>-692413409.10299397</v>
      </c>
      <c r="AG74" s="174">
        <f ca="1"/>
        <v>-68317522482.504326</v>
      </c>
      <c r="AH74" s="172">
        <f t="array" ref="AH74:AR74">_xll.CDS.BucketedIR01($M74,$O74,$Q74)</f>
        <v>82.256460795515636</v>
      </c>
      <c r="AI74" s="173">
        <v>-115.00606962588921</v>
      </c>
      <c r="AJ74" s="173">
        <v>-607.67469660383267</v>
      </c>
      <c r="AK74" s="173">
        <v>-1730.2155378012828</v>
      </c>
      <c r="AL74" s="173">
        <v>-3710.0076695495422</v>
      </c>
      <c r="AM74" s="173">
        <v>-7071.5471210819333</v>
      </c>
      <c r="AN74" s="173">
        <v>-9259.229582003758</v>
      </c>
      <c r="AO74" s="173">
        <v>-15207.833448022124</v>
      </c>
      <c r="AP74" s="173">
        <v>-31501.706030626076</v>
      </c>
      <c r="AQ74" s="173">
        <v>-35917.38375895159</v>
      </c>
      <c r="AR74" s="174">
        <v>-298.22013679348112</v>
      </c>
    </row>
    <row r="75" spans="2:44" x14ac:dyDescent="0.25">
      <c r="B75" s="147" t="str">
        <f t="shared" si="27"/>
        <v>JPY 7000M Sell 10Y 1%/40% @ 0.6bps PUF</v>
      </c>
      <c r="C75" s="148">
        <v>42953</v>
      </c>
      <c r="D75" s="149" t="s">
        <v>2</v>
      </c>
      <c r="E75" s="150">
        <v>7000000000</v>
      </c>
      <c r="F75" s="151" t="b">
        <v>0</v>
      </c>
      <c r="G75" s="220" t="s">
        <v>28</v>
      </c>
      <c r="H75" s="153">
        <v>0.01</v>
      </c>
      <c r="I75" s="154">
        <v>0.4</v>
      </c>
      <c r="J75" s="152">
        <v>6.0000000000000001E-3</v>
      </c>
      <c r="K75" s="155" t="s">
        <v>42</v>
      </c>
      <c r="L75" s="156" t="s">
        <v>66</v>
      </c>
      <c r="M75" s="157" t="str">
        <f>_xll.CDS.BuildCDSFromConvention(C75,D75,E75,F75,G75,H75,I75,J75,K75,INDEX(Conventions!$J$15:$J$19,MATCH('Blotter &amp; Risk'!D75,Conventions!$B$15:$B$19,0)))</f>
        <v>»CdsTrade-17093111409574579235</v>
      </c>
      <c r="N75" s="158"/>
      <c r="O75" s="169" t="str">
        <f>INDEX(YIELD_CURVE_OBJECTS,MATCH('Blotter &amp; Risk'!$D75,CURVE_CURRENCIES,0))</f>
        <v>»ISDACompliantYieldCurve-17093111409574579275</v>
      </c>
      <c r="P75" s="170" t="str">
        <f>INDEX(YIELD_CURVE_CONVENTION_OBJECTS,MATCH('Blotter &amp; Risk'!$D75,YIELD_CURVE_CONVENTION_CURRENCIES,0))</f>
        <v>»IsdaYieldCurveConvention-17093111409574578963</v>
      </c>
      <c r="Q75" s="170" t="str">
        <f>INDEX(CREDIT_CURVE_OBJECTS,MATCH('Blotter &amp; Risk'!$D75,CURVE_CURRENCIES,0))</f>
        <v>»ISDACompliantCreditCurve-17093111409574579277</v>
      </c>
      <c r="R75" s="171" t="str">
        <f>INDEX(CDS_CONVENTION_OBJECTS,MATCH('Blotter &amp; Risk'!$D75,CDS_CONVENTION_CURRENCIES,0))</f>
        <v>»IsdaCdsConvention-17093111409574578952</v>
      </c>
      <c r="S75" s="162" t="s">
        <v>95</v>
      </c>
      <c r="T75" s="163">
        <f>_xll.CDS.CleanPrice('Blotter &amp; Risk'!M75,'Blotter &amp; Risk'!O75,'Blotter &amp; Risk'!Q75)</f>
        <v>208786069.54125419</v>
      </c>
      <c r="U75" s="164">
        <f>_xll.CDS.DirtyPrice(M75,O75,Q75)</f>
        <v>218313847.31903192</v>
      </c>
      <c r="V75" s="164">
        <f>_xll.CDS.Accrued(M75,O75,Q75)</f>
        <v>9527777.7777777314</v>
      </c>
      <c r="W75" s="165">
        <f>_xll.CDS.ParSpread(M75,O75,Q75)</f>
        <v>6.9044357558902406E-3</v>
      </c>
      <c r="X75" s="164">
        <f>_xll.CDS.ProtectionLegPrice(M75,O75,Q75)</f>
        <v>-465682470.20406806</v>
      </c>
      <c r="Y75" s="166">
        <f>_xll.CDS.PremiumLegCleanPrice(M75,O75,Q75)</f>
        <v>674468539.74532223</v>
      </c>
      <c r="Z75" s="167">
        <f>_xll.CDS.RR01(M75,O75,Q75)</f>
        <v>77613.745034011343</v>
      </c>
      <c r="AA75" s="164">
        <f>_xll.CDS.CS01(M75,O75)</f>
        <v>-6494202.4925653273</v>
      </c>
      <c r="AB75" s="168">
        <f>_xll.CDS.IR01(M75,O75,Q75)</f>
        <v>-105326.20676863281</v>
      </c>
      <c r="AC75" s="164">
        <f>_xll.CDS.ValueOnDefault(M75,O75,Q75)</f>
        <v>-4408786069.541254</v>
      </c>
      <c r="AD75" s="172">
        <f t="array" aca="1" ref="AD75:AG75" ca="1">_xll.CDS.BucketedCS01($C75,INDIRECT($D75 &amp; "_CREDIT_CURVE_TENORS"),INDIRECT($D75 &amp; "_CREDIT_CURVE_QUOTE_TYPES"),INDIRECT($D75 &amp; "_CREDIT_CURVE_RATES"),INDIRECT($D75 &amp; "_CREDIT_CURVE_RECOVERY_RATES"),INDIRECT($D75 &amp; "_CREDIT_CURVE_COUPONS"),'Blotter &amp; Risk'!O75,R75,$M75)</f>
        <v>-39602500.006837495</v>
      </c>
      <c r="AE75" s="173">
        <f ca="1"/>
        <v>-142295311.8635419</v>
      </c>
      <c r="AF75" s="173">
        <f ca="1"/>
        <v>-692413409.10299397</v>
      </c>
      <c r="AG75" s="174">
        <f ca="1"/>
        <v>-68317522482.504326</v>
      </c>
      <c r="AH75" s="172">
        <f t="array" ref="AH75:AR75">_xll.CDS.BucketedIR01($M75,$O75,$Q75)</f>
        <v>82.256460795515636</v>
      </c>
      <c r="AI75" s="173">
        <v>-115.00606962588921</v>
      </c>
      <c r="AJ75" s="173">
        <v>-607.67469660383267</v>
      </c>
      <c r="AK75" s="173">
        <v>-1730.2155378012828</v>
      </c>
      <c r="AL75" s="173">
        <v>-3710.0076695495422</v>
      </c>
      <c r="AM75" s="173">
        <v>-7071.5471210819333</v>
      </c>
      <c r="AN75" s="173">
        <v>-9259.229582003758</v>
      </c>
      <c r="AO75" s="173">
        <v>-15207.833448022124</v>
      </c>
      <c r="AP75" s="173">
        <v>-31501.706030626076</v>
      </c>
      <c r="AQ75" s="173">
        <v>-35917.38375895159</v>
      </c>
      <c r="AR75" s="174">
        <v>-298.22013679348112</v>
      </c>
    </row>
    <row r="76" spans="2:44" x14ac:dyDescent="0.25">
      <c r="B76" s="147" t="str">
        <f t="shared" si="27"/>
        <v>JPY 100M Sell 20Y 1%/40% @ 0.1bps PUF</v>
      </c>
      <c r="C76" s="148">
        <v>42953</v>
      </c>
      <c r="D76" s="149" t="s">
        <v>2</v>
      </c>
      <c r="E76" s="150">
        <v>100000000</v>
      </c>
      <c r="F76" s="151" t="b">
        <v>0</v>
      </c>
      <c r="G76" s="220" t="s">
        <v>29</v>
      </c>
      <c r="H76" s="153">
        <v>0.01</v>
      </c>
      <c r="I76" s="154">
        <v>0.4</v>
      </c>
      <c r="J76" s="152">
        <v>1E-3</v>
      </c>
      <c r="K76" s="155" t="s">
        <v>42</v>
      </c>
      <c r="L76" s="156" t="s">
        <v>66</v>
      </c>
      <c r="M76" s="157" t="str">
        <f>_xll.CDS.BuildCDSFromConvention(C76,D76,E76,F76,G76,H76,I76,J76,K76,INDEX(Conventions!$J$15:$J$19,MATCH('Blotter &amp; Risk'!D76,Conventions!$B$15:$B$19,0)))</f>
        <v>»CdsTrade-17093111409574579245</v>
      </c>
      <c r="N76" s="158"/>
      <c r="O76" s="169" t="str">
        <f>INDEX(YIELD_CURVE_OBJECTS,MATCH('Blotter &amp; Risk'!$D76,CURVE_CURRENCIES,0))</f>
        <v>»ISDACompliantYieldCurve-17093111409574579275</v>
      </c>
      <c r="P76" s="170" t="str">
        <f>INDEX(YIELD_CURVE_CONVENTION_OBJECTS,MATCH('Blotter &amp; Risk'!$D76,YIELD_CURVE_CONVENTION_CURRENCIES,0))</f>
        <v>»IsdaYieldCurveConvention-17093111409574578963</v>
      </c>
      <c r="Q76" s="170" t="str">
        <f>INDEX(CREDIT_CURVE_OBJECTS,MATCH('Blotter &amp; Risk'!$D76,CURVE_CURRENCIES,0))</f>
        <v>»ISDACompliantCreditCurve-17093111409574579277</v>
      </c>
      <c r="R76" s="171" t="str">
        <f>INDEX(CDS_CONVENTION_OBJECTS,MATCH('Blotter &amp; Risk'!$D76,CDS_CONVENTION_CURRENCIES,0))</f>
        <v>»IsdaCdsConvention-17093111409574578952</v>
      </c>
      <c r="S76" s="162" t="s">
        <v>95</v>
      </c>
      <c r="T76" s="163">
        <f>_xll.CDS.CleanPrice('Blotter &amp; Risk'!M76,'Blotter &amp; Risk'!O76,'Blotter &amp; Risk'!Q76)</f>
        <v>5139893.2543823356</v>
      </c>
      <c r="U76" s="164">
        <f>_xll.CDS.DirtyPrice(M76,O76,Q76)</f>
        <v>5276004.3654934447</v>
      </c>
      <c r="V76" s="164">
        <f>_xll.CDS.Accrued(M76,O76,Q76)</f>
        <v>136111.11111110914</v>
      </c>
      <c r="W76" s="165">
        <f>_xll.CDS.ParSpread(M76,O76,Q76)</f>
        <v>7.0567447996711195E-3</v>
      </c>
      <c r="X76" s="164">
        <f>_xll.CDS.ProtectionLegPrice(M76,O76,Q76)</f>
        <v>-12323401.310791628</v>
      </c>
      <c r="Y76" s="166">
        <f>_xll.CDS.PremiumLegCleanPrice(M76,O76,Q76)</f>
        <v>17463294.565173965</v>
      </c>
      <c r="Z76" s="167">
        <f>_xll.CDS.RR01(M76,O76,Q76)</f>
        <v>2053.9002184652718</v>
      </c>
      <c r="AA76" s="164">
        <f>_xll.CDS.CS01(M76,O76)</f>
        <v>-166084.88537142021</v>
      </c>
      <c r="AB76" s="168">
        <f>_xll.CDS.IR01(M76,O76,Q76)</f>
        <v>-4821.9304610311319</v>
      </c>
      <c r="AC76" s="164">
        <f>_xll.CDS.ValueOnDefault(M76,O76,Q76)</f>
        <v>-65139893.254382327</v>
      </c>
      <c r="AD76" s="172">
        <f t="array" aca="1" ref="AD76:AG76" ca="1">_xll.CDS.BucketedCS01($C76,INDIRECT($D76 &amp; "_CREDIT_CURVE_TENORS"),INDIRECT($D76 &amp; "_CREDIT_CURVE_QUOTE_TYPES"),INDIRECT($D76 &amp; "_CREDIT_CURVE_RATES"),INDIRECT($D76 &amp; "_CREDIT_CURVE_RECOVERY_RATES"),INDIRECT($D76 &amp; "_CREDIT_CURVE_COUPONS"),'Blotter &amp; Risk'!O76,R76,$M76)</f>
        <v>-405172.97944058751</v>
      </c>
      <c r="AE76" s="173">
        <f ca="1"/>
        <v>-1445758.5262645788</v>
      </c>
      <c r="AF76" s="173">
        <f ca="1"/>
        <v>871531058.56199586</v>
      </c>
      <c r="AG76" s="174">
        <f ca="1"/>
        <v>-2698408872.1317525</v>
      </c>
      <c r="AH76" s="172">
        <f t="array" ref="AH76:AR76">_xll.CDS.BucketedIR01($M76,$O76,$Q76)</f>
        <v>2.9481629873484572</v>
      </c>
      <c r="AI76" s="173">
        <v>-1.642943854573975</v>
      </c>
      <c r="AJ76" s="173">
        <v>-8.6810670957282454</v>
      </c>
      <c r="AK76" s="173">
        <v>-24.717364825732613</v>
      </c>
      <c r="AL76" s="173">
        <v>-53.000109564993458</v>
      </c>
      <c r="AM76" s="173">
        <v>-101.02210173390525</v>
      </c>
      <c r="AN76" s="173">
        <v>-132.27470831295162</v>
      </c>
      <c r="AO76" s="173">
        <v>-217.25476354733652</v>
      </c>
      <c r="AP76" s="173">
        <v>-450.02437186469899</v>
      </c>
      <c r="AQ76" s="173">
        <v>-1510.3009545311409</v>
      </c>
      <c r="AR76" s="174">
        <v>-2326.8280995220048</v>
      </c>
    </row>
    <row r="77" spans="2:44" x14ac:dyDescent="0.25">
      <c r="B77" s="147" t="str">
        <f t="shared" si="27"/>
        <v>JPY 500M Buy 15Y 1%/40% @ 0.4bps PUF</v>
      </c>
      <c r="C77" s="148">
        <v>42953</v>
      </c>
      <c r="D77" s="149" t="s">
        <v>2</v>
      </c>
      <c r="E77" s="150">
        <v>500000000</v>
      </c>
      <c r="F77" s="151" t="b">
        <v>1</v>
      </c>
      <c r="G77" s="220" t="s">
        <v>98</v>
      </c>
      <c r="H77" s="153">
        <v>0.01</v>
      </c>
      <c r="I77" s="154">
        <v>0.4</v>
      </c>
      <c r="J77" s="152">
        <v>4.0000000000000001E-3</v>
      </c>
      <c r="K77" s="155" t="s">
        <v>42</v>
      </c>
      <c r="L77" s="156" t="s">
        <v>66</v>
      </c>
      <c r="M77" s="157" t="str">
        <f>_xll.CDS.BuildCDSFromConvention(C77,D77,E77,F77,G77,H77,I77,J77,K77,INDEX(Conventions!$J$15:$J$19,MATCH('Blotter &amp; Risk'!D77,Conventions!$B$15:$B$19,0)))</f>
        <v>»CdsTrade-17093111409574579234</v>
      </c>
      <c r="N77" s="158"/>
      <c r="O77" s="169" t="str">
        <f>INDEX(YIELD_CURVE_OBJECTS,MATCH('Blotter &amp; Risk'!$D77,CURVE_CURRENCIES,0))</f>
        <v>»ISDACompliantYieldCurve-17093111409574579275</v>
      </c>
      <c r="P77" s="170" t="str">
        <f>INDEX(YIELD_CURVE_CONVENTION_OBJECTS,MATCH('Blotter &amp; Risk'!$D77,YIELD_CURVE_CONVENTION_CURRENCIES,0))</f>
        <v>»IsdaYieldCurveConvention-17093111409574578963</v>
      </c>
      <c r="Q77" s="170" t="str">
        <f>INDEX(CREDIT_CURVE_OBJECTS,MATCH('Blotter &amp; Risk'!$D77,CURVE_CURRENCIES,0))</f>
        <v>»ISDACompliantCreditCurve-17093111409574579277</v>
      </c>
      <c r="R77" s="171" t="str">
        <f>INDEX(CDS_CONVENTION_OBJECTS,MATCH('Blotter &amp; Risk'!$D77,CDS_CONVENTION_CURRENCIES,0))</f>
        <v>»IsdaCdsConvention-17093111409574578952</v>
      </c>
      <c r="S77" s="162" t="s">
        <v>95</v>
      </c>
      <c r="T77" s="163">
        <f>_xll.CDS.CleanPrice('Blotter &amp; Risk'!M77,'Blotter &amp; Risk'!O77,'Blotter &amp; Risk'!Q77)</f>
        <v>-20625342.8474047</v>
      </c>
      <c r="U77" s="164">
        <f>_xll.CDS.DirtyPrice(M77,O77,Q77)</f>
        <v>-21305898.402960245</v>
      </c>
      <c r="V77" s="164">
        <f>_xll.CDS.Accrued(M77,O77,Q77)</f>
        <v>-680555.55555554479</v>
      </c>
      <c r="W77" s="165">
        <f>_xll.CDS.ParSpread(M77,O77,Q77)</f>
        <v>7.0066471592349563E-3</v>
      </c>
      <c r="X77" s="164">
        <f>_xll.CDS.ProtectionLegPrice(M77,O77,Q77)</f>
        <v>48278471.519274689</v>
      </c>
      <c r="Y77" s="166">
        <f>_xll.CDS.PremiumLegCleanPrice(M77,O77,Q77)</f>
        <v>-68903814.3666794</v>
      </c>
      <c r="Z77" s="167">
        <f>_xll.CDS.RR01(M77,O77,Q77)</f>
        <v>-8046.411919879115</v>
      </c>
      <c r="AA77" s="164">
        <f>_xll.CDS.CS01(M77,O77)</f>
        <v>658428.15108531003</v>
      </c>
      <c r="AB77" s="168">
        <f>_xll.CDS.IR01(M77,O77,Q77)</f>
        <v>14964.309579694467</v>
      </c>
      <c r="AC77" s="164">
        <f>_xll.CDS.ValueOnDefault(M77,O77,Q77)</f>
        <v>320625342.84740466</v>
      </c>
      <c r="AD77" s="172">
        <f t="array" aca="1" ref="AD77:AG77" ca="1">_xll.CDS.BucketedCS01($C77,INDIRECT($D77 &amp; "_CREDIT_CURVE_TENORS"),INDIRECT($D77 &amp; "_CREDIT_CURVE_QUOTE_TYPES"),INDIRECT($D77 &amp; "_CREDIT_CURVE_RATES"),INDIRECT($D77 &amp; "_CREDIT_CURVE_RECOVERY_RATES"),INDIRECT($D77 &amp; "_CREDIT_CURVE_COUPONS"),'Blotter &amp; Risk'!O77,R77,$M77)</f>
        <v>2406645.4756843429</v>
      </c>
      <c r="AE77" s="173">
        <f ca="1"/>
        <v>8620697.7866194807</v>
      </c>
      <c r="AF77" s="173">
        <f ca="1"/>
        <v>-2259462017.187192</v>
      </c>
      <c r="AG77" s="174">
        <f ca="1"/>
        <v>9392856059.7560749</v>
      </c>
      <c r="AH77" s="172">
        <f t="array" ref="AH77:AR77">_xll.CDS.BucketedIR01($M77,$O77,$Q77)</f>
        <v>-10.570300815193612</v>
      </c>
      <c r="AI77" s="173">
        <v>8.2147192381754053</v>
      </c>
      <c r="AJ77" s="173">
        <v>43.405335464763439</v>
      </c>
      <c r="AK77" s="173">
        <v>123.58682413560196</v>
      </c>
      <c r="AL77" s="173">
        <v>265.00054780415059</v>
      </c>
      <c r="AM77" s="173">
        <v>505.11050864870953</v>
      </c>
      <c r="AN77" s="173">
        <v>661.37354157169705</v>
      </c>
      <c r="AO77" s="173">
        <v>1086.273817708927</v>
      </c>
      <c r="AP77" s="173">
        <v>2250.1218593304338</v>
      </c>
      <c r="AQ77" s="173">
        <v>6550.0970234527722</v>
      </c>
      <c r="AR77" s="174">
        <v>3484.6276855196588</v>
      </c>
    </row>
    <row r="78" spans="2:44" x14ac:dyDescent="0.25">
      <c r="B78" s="147" t="str">
        <f t="shared" si="27"/>
        <v>JPY 2000M Buy 5Y 1%/40% @ -0.3bps PUF</v>
      </c>
      <c r="C78" s="148">
        <v>42953</v>
      </c>
      <c r="D78" s="149" t="s">
        <v>2</v>
      </c>
      <c r="E78" s="150">
        <v>2000000000</v>
      </c>
      <c r="F78" s="151" t="b">
        <v>1</v>
      </c>
      <c r="G78" s="152" t="s">
        <v>26</v>
      </c>
      <c r="H78" s="153">
        <v>0.01</v>
      </c>
      <c r="I78" s="154">
        <v>0.4</v>
      </c>
      <c r="J78" s="152">
        <v>-3.0000000000000001E-3</v>
      </c>
      <c r="K78" s="155" t="s">
        <v>42</v>
      </c>
      <c r="L78" s="156" t="s">
        <v>66</v>
      </c>
      <c r="M78" s="157" t="str">
        <f>_xll.CDS.BuildCDSFromConvention(C78,D78,E78,F78,G78,H78,I78,J78,K78,INDEX(Conventions!$J$15:$J$19,MATCH('Blotter &amp; Risk'!D78,Conventions!$B$15:$B$19,0)))</f>
        <v>»CdsTrade-17093111409574579264</v>
      </c>
      <c r="N78" s="158"/>
      <c r="O78" s="169" t="str">
        <f>INDEX(YIELD_CURVE_OBJECTS,MATCH('Blotter &amp; Risk'!$D78,CURVE_CURRENCIES,0))</f>
        <v>»ISDACompliantYieldCurve-17093111409574579275</v>
      </c>
      <c r="P78" s="170" t="str">
        <f>INDEX(YIELD_CURVE_CONVENTION_OBJECTS,MATCH('Blotter &amp; Risk'!$D78,YIELD_CURVE_CONVENTION_CURRENCIES,0))</f>
        <v>»IsdaYieldCurveConvention-17093111409574578963</v>
      </c>
      <c r="Q78" s="170" t="str">
        <f>INDEX(CREDIT_CURVE_OBJECTS,MATCH('Blotter &amp; Risk'!$D78,CURVE_CURRENCIES,0))</f>
        <v>»ISDACompliantCreditCurve-17093111409574579277</v>
      </c>
      <c r="R78" s="171" t="str">
        <f>INDEX(CDS_CONVENTION_OBJECTS,MATCH('Blotter &amp; Risk'!$D78,CDS_CONVENTION_CURRENCIES,0))</f>
        <v>»IsdaCdsConvention-17093111409574578952</v>
      </c>
      <c r="S78" s="162" t="s">
        <v>95</v>
      </c>
      <c r="T78" s="163">
        <f>_xll.CDS.CleanPrice('Blotter &amp; Risk'!M78,'Blotter &amp; Risk'!O78,'Blotter &amp; Risk'!Q78)</f>
        <v>-34298783.56854675</v>
      </c>
      <c r="U78" s="164">
        <f>_xll.CDS.DirtyPrice(M78,O78,Q78)</f>
        <v>-37021005.790768988</v>
      </c>
      <c r="V78" s="164">
        <f>_xll.CDS.Accrued(M78,O78,Q78)</f>
        <v>-2722222.2222222388</v>
      </c>
      <c r="W78" s="165">
        <f>_xll.CDS.ParSpread(M78,O78,Q78)</f>
        <v>6.6014023009874478E-3</v>
      </c>
      <c r="X78" s="164">
        <f>_xll.CDS.ProtectionLegPrice(M78,O78,Q78)</f>
        <v>66621615.390447751</v>
      </c>
      <c r="Y78" s="166">
        <f>_xll.CDS.PremiumLegCleanPrice(M78,O78,Q78)</f>
        <v>-100920398.95899451</v>
      </c>
      <c r="Z78" s="167">
        <f>_xll.CDS.RR01(M78,O78,Q78)</f>
        <v>-11103.602565074627</v>
      </c>
      <c r="AA78" s="164">
        <f>_xll.CDS.CS01(M78,O78)</f>
        <v>999355.20174315455</v>
      </c>
      <c r="AB78" s="168">
        <f>_xll.CDS.IR01(M78,O78,Q78)</f>
        <v>9706.3798676633178</v>
      </c>
      <c r="AC78" s="164">
        <f>_xll.CDS.ValueOnDefault(M78,O78,Q78)</f>
        <v>1234298783.5685465</v>
      </c>
      <c r="AD78" s="172">
        <f t="array" aca="1" ref="AD78:AG78" ca="1">_xll.CDS.BucketedCS01($C78,INDIRECT($D78 &amp; "_CREDIT_CURVE_TENORS"),INDIRECT($D78 &amp; "_CREDIT_CURVE_QUOTE_TYPES"),INDIRECT($D78 &amp; "_CREDIT_CURVE_RATES"),INDIRECT($D78 &amp; "_CREDIT_CURVE_RECOVERY_RATES"),INDIRECT($D78 &amp; "_CREDIT_CURVE_COUPONS"),'Blotter &amp; Risk'!O78,R78,$M78)</f>
        <v>13155527.750931749</v>
      </c>
      <c r="AE78" s="173">
        <f ca="1"/>
        <v>47386442.840824693</v>
      </c>
      <c r="AF78" s="173">
        <f ca="1"/>
        <v>10178435532.011316</v>
      </c>
      <c r="AG78" s="174">
        <f ca="1"/>
        <v>0</v>
      </c>
      <c r="AH78" s="172">
        <f t="array" ref="AH78:AR78">_xll.CDS.BucketedIR01($M78,$O78,$Q78)</f>
        <v>-2.6626216370617684</v>
      </c>
      <c r="AI78" s="173">
        <v>32.858877035968348</v>
      </c>
      <c r="AJ78" s="173">
        <v>173.62134187293154</v>
      </c>
      <c r="AK78" s="173">
        <v>494.34729652853002</v>
      </c>
      <c r="AL78" s="173">
        <v>1060.0021912859913</v>
      </c>
      <c r="AM78" s="173">
        <v>2020.4420346225938</v>
      </c>
      <c r="AN78" s="173">
        <v>2645.4941663006657</v>
      </c>
      <c r="AO78" s="173">
        <v>3116.0420330966776</v>
      </c>
      <c r="AP78" s="173">
        <v>166.78545346204831</v>
      </c>
      <c r="AQ78" s="173">
        <v>0</v>
      </c>
      <c r="AR78" s="174">
        <v>0</v>
      </c>
    </row>
    <row r="79" spans="2:44" x14ac:dyDescent="0.25">
      <c r="B79" s="147" t="str">
        <f t="shared" si="27"/>
        <v>JPY -8000M Sell 10Y 1%/40% @ 0.1bps PUF</v>
      </c>
      <c r="C79" s="148">
        <v>42953</v>
      </c>
      <c r="D79" s="149" t="s">
        <v>2</v>
      </c>
      <c r="E79" s="150">
        <v>-8000000000</v>
      </c>
      <c r="F79" s="151" t="b">
        <v>0</v>
      </c>
      <c r="G79" s="220" t="s">
        <v>28</v>
      </c>
      <c r="H79" s="153">
        <v>0.01</v>
      </c>
      <c r="I79" s="154">
        <v>0.4</v>
      </c>
      <c r="J79" s="152">
        <v>1E-3</v>
      </c>
      <c r="K79" s="155" t="s">
        <v>42</v>
      </c>
      <c r="L79" s="156" t="s">
        <v>66</v>
      </c>
      <c r="M79" s="157" t="str">
        <f>_xll.CDS.BuildCDSFromConvention(C79,D79,E79,F79,G79,H79,I79,J79,K79,INDEX(Conventions!$J$15:$J$19,MATCH('Blotter &amp; Risk'!D79,Conventions!$B$15:$B$19,0)))</f>
        <v>»CdsTrade-17093111409574579246</v>
      </c>
      <c r="N79" s="158"/>
      <c r="O79" s="169" t="str">
        <f>INDEX(YIELD_CURVE_OBJECTS,MATCH('Blotter &amp; Risk'!$D79,CURVE_CURRENCIES,0))</f>
        <v>»ISDACompliantYieldCurve-17093111409574579275</v>
      </c>
      <c r="P79" s="170" t="str">
        <f>INDEX(YIELD_CURVE_CONVENTION_OBJECTS,MATCH('Blotter &amp; Risk'!$D79,YIELD_CURVE_CONVENTION_CURRENCIES,0))</f>
        <v>»IsdaYieldCurveConvention-17093111409574578963</v>
      </c>
      <c r="Q79" s="170" t="str">
        <f>INDEX(CREDIT_CURVE_OBJECTS,MATCH('Blotter &amp; Risk'!$D79,CURVE_CURRENCIES,0))</f>
        <v>»ISDACompliantCreditCurve-17093111409574579277</v>
      </c>
      <c r="R79" s="171" t="str">
        <f>INDEX(CDS_CONVENTION_OBJECTS,MATCH('Blotter &amp; Risk'!$D79,CDS_CONVENTION_CURRENCIES,0))</f>
        <v>»IsdaCdsConvention-17093111409574578952</v>
      </c>
      <c r="S79" s="162" t="s">
        <v>95</v>
      </c>
      <c r="T79" s="163">
        <f>_xll.CDS.CleanPrice('Blotter &amp; Risk'!M79,'Blotter &amp; Risk'!O79,'Blotter &amp; Risk'!Q79)</f>
        <v>-238612650.90429053</v>
      </c>
      <c r="U79" s="164">
        <f>_xll.CDS.DirtyPrice(M79,O79,Q79)</f>
        <v>-249501539.79317936</v>
      </c>
      <c r="V79" s="164">
        <f>_xll.CDS.Accrued(M79,O79,Q79)</f>
        <v>-10888888.888888836</v>
      </c>
      <c r="W79" s="165">
        <f>_xll.CDS.ParSpread(M79,O79,Q79)</f>
        <v>6.9044357558902406E-3</v>
      </c>
      <c r="X79" s="164">
        <f>_xll.CDS.ProtectionLegPrice(M79,O79,Q79)</f>
        <v>532208537.37607777</v>
      </c>
      <c r="Y79" s="166">
        <f>_xll.CDS.PremiumLegCleanPrice(M79,O79,Q79)</f>
        <v>-770821188.28036821</v>
      </c>
      <c r="Z79" s="167">
        <f>_xll.CDS.RR01(M79,O79,Q79)</f>
        <v>-88701.422896012969</v>
      </c>
      <c r="AA79" s="164">
        <f>_xll.CDS.CS01(M79,O79)</f>
        <v>7488136.6430785032</v>
      </c>
      <c r="AB79" s="168">
        <f>_xll.CDS.IR01(M79,O79,Q79)</f>
        <v>120372.80773558034</v>
      </c>
      <c r="AC79" s="164">
        <f>_xll.CDS.ValueOnDefault(M79,O79,Q79)</f>
        <v>5038612650.9042902</v>
      </c>
      <c r="AD79" s="172">
        <f t="array" aca="1" ref="AD79:AG79" ca="1">_xll.CDS.BucketedCS01($C79,INDIRECT($D79 &amp; "_CREDIT_CURVE_TENORS"),INDIRECT($D79 &amp; "_CREDIT_CURVE_QUOTE_TYPES"),INDIRECT($D79 &amp; "_CREDIT_CURVE_RATES"),INDIRECT($D79 &amp; "_CREDIT_CURVE_RECOVERY_RATES"),INDIRECT($D79 &amp; "_CREDIT_CURVE_COUPONS"),'Blotter &amp; Risk'!O79,R79,$M79)</f>
        <v>45260000.007814281</v>
      </c>
      <c r="AE79" s="173">
        <f ca="1"/>
        <v>162623213.55833358</v>
      </c>
      <c r="AF79" s="173">
        <f ca="1"/>
        <v>791329610.40342164</v>
      </c>
      <c r="AG79" s="174">
        <f ca="1"/>
        <v>78077168551.433517</v>
      </c>
      <c r="AH79" s="172">
        <f t="array" ref="AH79:AR79">_xll.CDS.BucketedIR01($M79,$O79,$Q79)</f>
        <v>-94.007383766303576</v>
      </c>
      <c r="AI79" s="173">
        <v>131.43550814387339</v>
      </c>
      <c r="AJ79" s="173">
        <v>694.48536754723727</v>
      </c>
      <c r="AK79" s="173">
        <v>1977.3891860586091</v>
      </c>
      <c r="AL79" s="173">
        <v>4240.0087651994763</v>
      </c>
      <c r="AM79" s="173">
        <v>8081.7681383793524</v>
      </c>
      <c r="AN79" s="173">
        <v>10581.976665147153</v>
      </c>
      <c r="AO79" s="173">
        <v>17380.381083453856</v>
      </c>
      <c r="AP79" s="173">
        <v>36001.949749286941</v>
      </c>
      <c r="AQ79" s="173">
        <v>41048.438581658964</v>
      </c>
      <c r="AR79" s="174">
        <v>340.82301347826416</v>
      </c>
    </row>
    <row r="80" spans="2:44" x14ac:dyDescent="0.25">
      <c r="B80" s="147" t="str">
        <f t="shared" si="27"/>
        <v>JPY 2400M Sell 1Y 1%/40% @ 0.2bps PUF</v>
      </c>
      <c r="C80" s="148">
        <v>42953</v>
      </c>
      <c r="D80" s="149" t="s">
        <v>2</v>
      </c>
      <c r="E80" s="150">
        <v>2400000000</v>
      </c>
      <c r="F80" s="151" t="b">
        <v>0</v>
      </c>
      <c r="G80" s="220" t="s">
        <v>22</v>
      </c>
      <c r="H80" s="153">
        <v>0.01</v>
      </c>
      <c r="I80" s="154">
        <v>0.4</v>
      </c>
      <c r="J80" s="152">
        <v>2E-3</v>
      </c>
      <c r="K80" s="155" t="s">
        <v>42</v>
      </c>
      <c r="L80" s="156" t="s">
        <v>66</v>
      </c>
      <c r="M80" s="157" t="str">
        <f>_xll.CDS.BuildCDSFromConvention(C80,D80,E80,F80,G80,H80,I80,J80,K80,INDEX(Conventions!$J$15:$J$19,MATCH('Blotter &amp; Risk'!D80,Conventions!$B$15:$B$19,0)))</f>
        <v>»CdsTrade-17093111409574579230</v>
      </c>
      <c r="N80" s="158"/>
      <c r="O80" s="169" t="str">
        <f>INDEX(YIELD_CURVE_OBJECTS,MATCH('Blotter &amp; Risk'!$D80,CURVE_CURRENCIES,0))</f>
        <v>»ISDACompliantYieldCurve-17093111409574579275</v>
      </c>
      <c r="P80" s="170" t="str">
        <f>INDEX(YIELD_CURVE_CONVENTION_OBJECTS,MATCH('Blotter &amp; Risk'!$D80,YIELD_CURVE_CONVENTION_CURRENCIES,0))</f>
        <v>»IsdaYieldCurveConvention-17093111409574578963</v>
      </c>
      <c r="Q80" s="170" t="str">
        <f>INDEX(CREDIT_CURVE_OBJECTS,MATCH('Blotter &amp; Risk'!$D80,CURVE_CURRENCIES,0))</f>
        <v>»ISDACompliantCreditCurve-17093111409574579277</v>
      </c>
      <c r="R80" s="171" t="str">
        <f>INDEX(CDS_CONVENTION_OBJECTS,MATCH('Blotter &amp; Risk'!$D80,CDS_CONVENTION_CURRENCIES,0))</f>
        <v>»IsdaCdsConvention-17093111409574578952</v>
      </c>
      <c r="S80" s="162" t="s">
        <v>95</v>
      </c>
      <c r="T80" s="163">
        <f>_xll.CDS.CleanPrice('Blotter &amp; Risk'!M80,'Blotter &amp; Risk'!O80,'Blotter &amp; Risk'!Q80)</f>
        <v>12206321.520462539</v>
      </c>
      <c r="U80" s="164">
        <f>_xll.CDS.DirtyPrice(M80,O80,Q80)</f>
        <v>15472988.187129205</v>
      </c>
      <c r="V80" s="164">
        <f>_xll.CDS.Accrued(M80,O80,Q80)</f>
        <v>3266666.666666666</v>
      </c>
      <c r="W80" s="165">
        <f>_xll.CDS.ParSpread(M80,O80,Q80)</f>
        <v>5.4999999999999615E-3</v>
      </c>
      <c r="X80" s="164">
        <f>_xll.CDS.ProtectionLegPrice(M80,O80,Q80)</f>
        <v>-14918837.413898427</v>
      </c>
      <c r="Y80" s="166">
        <f>_xll.CDS.PremiumLegCleanPrice(M80,O80,Q80)</f>
        <v>27125158.934360966</v>
      </c>
      <c r="Z80" s="167">
        <f>_xll.CDS.RR01(M80,O80,Q80)</f>
        <v>2486.472902316405</v>
      </c>
      <c r="AA80" s="164">
        <f>_xll.CDS.CS01(M80,O80)</f>
        <v>-269200.25966994063</v>
      </c>
      <c r="AB80" s="168">
        <f>_xll.CDS.IR01(M80,O80,Q80)</f>
        <v>-1035.8709259049303</v>
      </c>
      <c r="AC80" s="164">
        <f>_xll.CDS.ValueOnDefault(M80,O80,Q80)</f>
        <v>-1452206321.5204625</v>
      </c>
      <c r="AD80" s="172">
        <f t="array" aca="1" ref="AD80:AG80" ca="1">_xll.CDS.BucketedCS01($C80,INDIRECT($D80 &amp; "_CREDIT_CURVE_TENORS"),INDIRECT($D80 &amp; "_CREDIT_CURVE_QUOTE_TYPES"),INDIRECT($D80 &amp; "_CREDIT_CURVE_RATES"),INDIRECT($D80 &amp; "_CREDIT_CURVE_RECOVERY_RATES"),INDIRECT($D80 &amp; "_CREDIT_CURVE_COUPONS"),'Blotter &amp; Risk'!O80,R80,$M80)</f>
        <v>-2724023693.8840404</v>
      </c>
      <c r="AE80" s="173">
        <f ca="1"/>
        <v>0</v>
      </c>
      <c r="AF80" s="173">
        <f ca="1"/>
        <v>0</v>
      </c>
      <c r="AG80" s="174">
        <f ca="1"/>
        <v>0</v>
      </c>
      <c r="AH80" s="172">
        <f t="array" ref="AH80:AR80">_xll.CDS.BucketedIR01($M80,$O80,$Q80)</f>
        <v>-20.601208029075167</v>
      </c>
      <c r="AI80" s="173">
        <v>-39.43065244940702</v>
      </c>
      <c r="AJ80" s="173">
        <v>-208.3456102641712</v>
      </c>
      <c r="AK80" s="173">
        <v>-643.45888905262268</v>
      </c>
      <c r="AL80" s="173">
        <v>-124.05181850708158</v>
      </c>
      <c r="AM80" s="173">
        <v>0</v>
      </c>
      <c r="AN80" s="173">
        <v>0</v>
      </c>
      <c r="AO80" s="173">
        <v>0</v>
      </c>
      <c r="AP80" s="173">
        <v>0</v>
      </c>
      <c r="AQ80" s="173">
        <v>0</v>
      </c>
      <c r="AR80" s="174">
        <v>0</v>
      </c>
    </row>
    <row r="81" spans="2:44" x14ac:dyDescent="0.25">
      <c r="B81" s="147" t="str">
        <f t="shared" si="27"/>
        <v>JPY 7000M Sell 10Y 1%/40% @ 0.1bps PUF</v>
      </c>
      <c r="C81" s="148">
        <v>42953</v>
      </c>
      <c r="D81" s="149" t="s">
        <v>2</v>
      </c>
      <c r="E81" s="150">
        <v>7000000000</v>
      </c>
      <c r="F81" s="151" t="b">
        <v>0</v>
      </c>
      <c r="G81" s="220" t="s">
        <v>28</v>
      </c>
      <c r="H81" s="153">
        <v>0.01</v>
      </c>
      <c r="I81" s="154">
        <v>0.4</v>
      </c>
      <c r="J81" s="152">
        <v>1E-3</v>
      </c>
      <c r="K81" s="155" t="s">
        <v>42</v>
      </c>
      <c r="L81" s="156" t="s">
        <v>66</v>
      </c>
      <c r="M81" s="157" t="str">
        <f>_xll.CDS.BuildCDSFromConvention(C81,D81,E81,F81,G81,H81,I81,J81,K81,INDEX(Conventions!$J$15:$J$19,MATCH('Blotter &amp; Risk'!D81,Conventions!$B$15:$B$19,0)))</f>
        <v>»CdsTrade-17093111409574579203</v>
      </c>
      <c r="N81" s="158"/>
      <c r="O81" s="169" t="str">
        <f>INDEX(YIELD_CURVE_OBJECTS,MATCH('Blotter &amp; Risk'!$D81,CURVE_CURRENCIES,0))</f>
        <v>»ISDACompliantYieldCurve-17093111409574579275</v>
      </c>
      <c r="P81" s="170" t="str">
        <f>INDEX(YIELD_CURVE_CONVENTION_OBJECTS,MATCH('Blotter &amp; Risk'!$D81,YIELD_CURVE_CONVENTION_CURRENCIES,0))</f>
        <v>»IsdaYieldCurveConvention-17093111409574578963</v>
      </c>
      <c r="Q81" s="170" t="str">
        <f>INDEX(CREDIT_CURVE_OBJECTS,MATCH('Blotter &amp; Risk'!$D81,CURVE_CURRENCIES,0))</f>
        <v>»ISDACompliantCreditCurve-17093111409574579277</v>
      </c>
      <c r="R81" s="171" t="str">
        <f>INDEX(CDS_CONVENTION_OBJECTS,MATCH('Blotter &amp; Risk'!$D81,CDS_CONVENTION_CURRENCIES,0))</f>
        <v>»IsdaCdsConvention-17093111409574578952</v>
      </c>
      <c r="S81" s="162" t="s">
        <v>95</v>
      </c>
      <c r="T81" s="163">
        <f>_xll.CDS.CleanPrice('Blotter &amp; Risk'!M81,'Blotter &amp; Risk'!O81,'Blotter &amp; Risk'!Q81)</f>
        <v>208786069.54125419</v>
      </c>
      <c r="U81" s="164">
        <f>_xll.CDS.DirtyPrice(M81,O81,Q81)</f>
        <v>218313847.31903192</v>
      </c>
      <c r="V81" s="164">
        <f>_xll.CDS.Accrued(M81,O81,Q81)</f>
        <v>9527777.7777777314</v>
      </c>
      <c r="W81" s="165">
        <f>_xll.CDS.ParSpread(M81,O81,Q81)</f>
        <v>6.9044357558902406E-3</v>
      </c>
      <c r="X81" s="164">
        <f>_xll.CDS.ProtectionLegPrice(M81,O81,Q81)</f>
        <v>-465682470.20406806</v>
      </c>
      <c r="Y81" s="166">
        <f>_xll.CDS.PremiumLegCleanPrice(M81,O81,Q81)</f>
        <v>674468539.74532223</v>
      </c>
      <c r="Z81" s="167">
        <f>_xll.CDS.RR01(M81,O81,Q81)</f>
        <v>77613.745034011343</v>
      </c>
      <c r="AA81" s="164">
        <f>_xll.CDS.CS01(M81,O81)</f>
        <v>-6552119.5626936909</v>
      </c>
      <c r="AB81" s="168">
        <f>_xll.CDS.IR01(M81,O81,Q81)</f>
        <v>-105326.20676863281</v>
      </c>
      <c r="AC81" s="164">
        <f>_xll.CDS.ValueOnDefault(M81,O81,Q81)</f>
        <v>-4408786069.541254</v>
      </c>
      <c r="AD81" s="172">
        <f t="array" aca="1" ref="AD81:AG81" ca="1">_xll.CDS.BucketedCS01($C81,INDIRECT($D81 &amp; "_CREDIT_CURVE_TENORS"),INDIRECT($D81 &amp; "_CREDIT_CURVE_QUOTE_TYPES"),INDIRECT($D81 &amp; "_CREDIT_CURVE_RATES"),INDIRECT($D81 &amp; "_CREDIT_CURVE_RECOVERY_RATES"),INDIRECT($D81 &amp; "_CREDIT_CURVE_COUPONS"),'Blotter &amp; Risk'!O81,R81,$M81)</f>
        <v>-39602500.006837495</v>
      </c>
      <c r="AE81" s="173">
        <f ca="1"/>
        <v>-142295311.8635419</v>
      </c>
      <c r="AF81" s="173">
        <f ca="1"/>
        <v>-692413409.10299397</v>
      </c>
      <c r="AG81" s="174">
        <f ca="1"/>
        <v>-68317522482.504326</v>
      </c>
      <c r="AH81" s="172">
        <f t="array" ref="AH81:AR81">_xll.CDS.BucketedIR01($M81,$O81,$Q81)</f>
        <v>82.256460795515636</v>
      </c>
      <c r="AI81" s="173">
        <v>-115.00606962588921</v>
      </c>
      <c r="AJ81" s="173">
        <v>-607.67469660383267</v>
      </c>
      <c r="AK81" s="173">
        <v>-1730.2155378012828</v>
      </c>
      <c r="AL81" s="173">
        <v>-3710.0076695495422</v>
      </c>
      <c r="AM81" s="173">
        <v>-7071.5471210819333</v>
      </c>
      <c r="AN81" s="173">
        <v>-9259.229582003758</v>
      </c>
      <c r="AO81" s="173">
        <v>-15207.833448022124</v>
      </c>
      <c r="AP81" s="173">
        <v>-31501.706030626076</v>
      </c>
      <c r="AQ81" s="173">
        <v>-35917.38375895159</v>
      </c>
      <c r="AR81" s="174">
        <v>-298.22013679348112</v>
      </c>
    </row>
    <row r="82" spans="2:44" ht="15.75" thickBot="1" x14ac:dyDescent="0.3">
      <c r="B82" s="175" t="str">
        <f t="shared" si="27"/>
        <v>JPY -15000M Buy 7Y 1%/40% @ 0.1bps PUF</v>
      </c>
      <c r="C82" s="201">
        <v>42953</v>
      </c>
      <c r="D82" s="176" t="s">
        <v>2</v>
      </c>
      <c r="E82" s="177">
        <v>-15000000000</v>
      </c>
      <c r="F82" s="178" t="b">
        <v>1</v>
      </c>
      <c r="G82" s="221" t="s">
        <v>27</v>
      </c>
      <c r="H82" s="180">
        <v>0.01</v>
      </c>
      <c r="I82" s="181">
        <v>0.4</v>
      </c>
      <c r="J82" s="179">
        <v>1E-3</v>
      </c>
      <c r="K82" s="182" t="s">
        <v>42</v>
      </c>
      <c r="L82" s="156" t="s">
        <v>66</v>
      </c>
      <c r="M82" s="157" t="str">
        <f>_xll.CDS.BuildCDSFromConvention(C82,D82,E82,F82,G82,H82,I82,J82,K82,INDEX(Conventions!$J$15:$J$19,MATCH('Blotter &amp; Risk'!D82,Conventions!$B$15:$B$19,0)))</f>
        <v>»CdsTrade-17093111409574579262</v>
      </c>
      <c r="N82" s="158"/>
      <c r="O82" s="169" t="str">
        <f>INDEX(YIELD_CURVE_OBJECTS,MATCH('Blotter &amp; Risk'!$D82,CURVE_CURRENCIES,0))</f>
        <v>»ISDACompliantYieldCurve-17093111409574579275</v>
      </c>
      <c r="P82" s="170" t="str">
        <f>INDEX(YIELD_CURVE_CONVENTION_OBJECTS,MATCH('Blotter &amp; Risk'!$D82,YIELD_CURVE_CONVENTION_CURRENCIES,0))</f>
        <v>»IsdaYieldCurveConvention-17093111409574578963</v>
      </c>
      <c r="Q82" s="170" t="str">
        <f>INDEX(CREDIT_CURVE_OBJECTS,MATCH('Blotter &amp; Risk'!$D82,CURVE_CURRENCIES,0))</f>
        <v>»ISDACompliantCreditCurve-17093111409574579277</v>
      </c>
      <c r="R82" s="171" t="str">
        <f>INDEX(CDS_CONVENTION_OBJECTS,MATCH('Blotter &amp; Risk'!$D82,CDS_CONVENTION_CURRENCIES,0))</f>
        <v>»IsdaCdsConvention-17093111409574578952</v>
      </c>
      <c r="S82" s="162" t="s">
        <v>95</v>
      </c>
      <c r="T82" s="163">
        <f>_xll.CDS.CleanPrice('Blotter &amp; Risk'!M82,'Blotter &amp; Risk'!O82,'Blotter &amp; Risk'!Q82)</f>
        <v>335282115.83426493</v>
      </c>
      <c r="U82" s="164">
        <f>_xll.CDS.DirtyPrice(M82,O82,Q82)</f>
        <v>355698782.50093174</v>
      </c>
      <c r="V82" s="164">
        <f>_xll.CDS.Accrued(M82,O82,Q82)</f>
        <v>20416666.666666806</v>
      </c>
      <c r="W82" s="190">
        <f>_xll.CDS.ParSpread(M82,O82,Q82)</f>
        <v>6.7739007469254887E-3</v>
      </c>
      <c r="X82" s="191">
        <f>_xll.CDS.ProtectionLegPrice(M82,O82,Q82)</f>
        <v>-703998109.39357626</v>
      </c>
      <c r="Y82" s="192">
        <f>_xll.CDS.PremiumLegCleanPrice(M82,O82,Q82)</f>
        <v>1039280225.2278413</v>
      </c>
      <c r="Z82" s="193">
        <f>_xll.CDS.RR01(M82,O82,Q82)</f>
        <v>117333.01823226274</v>
      </c>
      <c r="AA82" s="191">
        <f>_xll.CDS.CS01(M82,O82)</f>
        <v>-10168449.283127412</v>
      </c>
      <c r="AB82" s="194">
        <f>_xll.CDS.IR01(M82,O82,Q82)</f>
        <v>-124085.68602920166</v>
      </c>
      <c r="AC82" s="192">
        <f>_xll.CDS.ValueOnDefault(M82,O82,Q82)</f>
        <v>-9335282115.8342648</v>
      </c>
      <c r="AD82" s="172">
        <f t="array" aca="1" ref="AD82:AG82" ca="1">_xll.CDS.BucketedCS01($C82,INDIRECT($D82 &amp; "_CREDIT_CURVE_TENORS"),INDIRECT($D82 &amp; "_CREDIT_CURVE_QUOTE_TYPES"),INDIRECT($D82 &amp; "_CREDIT_CURVE_RATES"),INDIRECT($D82 &amp; "_CREDIT_CURVE_RECOVERY_RATES"),INDIRECT($D82 &amp; "_CREDIT_CURVE_COUPONS"),'Blotter &amp; Risk'!O82,R82,$M82)</f>
        <v>-93030152.378785506</v>
      </c>
      <c r="AE82" s="173">
        <f ca="1"/>
        <v>-334785540.5489893</v>
      </c>
      <c r="AF82" s="173">
        <f ca="1"/>
        <v>-45851736369.539734</v>
      </c>
      <c r="AG82" s="174">
        <f ca="1"/>
        <v>-59633170128.09787</v>
      </c>
      <c r="AH82" s="172">
        <f t="array" ref="AH82:AR82">_xll.CDS.BucketedIR01($M82,$O82,$Q82)</f>
        <v>84.113172572897184</v>
      </c>
      <c r="AI82" s="173">
        <v>-246.44157787384603</v>
      </c>
      <c r="AJ82" s="173">
        <v>-1302.1600642551534</v>
      </c>
      <c r="AK82" s="173">
        <v>-3707.6047242762256</v>
      </c>
      <c r="AL82" s="173">
        <v>-7950.0164348531025</v>
      </c>
      <c r="AM82" s="173">
        <v>-15153.315259773537</v>
      </c>
      <c r="AN82" s="173">
        <v>-19841.20624746316</v>
      </c>
      <c r="AO82" s="173">
        <v>-32588.214531996397</v>
      </c>
      <c r="AP82" s="173">
        <v>-42251.980160758205</v>
      </c>
      <c r="AQ82" s="173">
        <v>-1137.8645359272355</v>
      </c>
      <c r="AR82" s="174">
        <v>0</v>
      </c>
    </row>
    <row r="83" spans="2:44" ht="15.75" thickTop="1" x14ac:dyDescent="0.25">
      <c r="T83" s="195">
        <f>SUM(T71:T82)</f>
        <v>368793180.02177036</v>
      </c>
      <c r="U83" s="195">
        <f t="shared" ref="U83:V83" si="28">SUM(U71:U82)</f>
        <v>386827902.24399245</v>
      </c>
      <c r="V83" s="195">
        <f t="shared" si="28"/>
        <v>18034722.222222097</v>
      </c>
      <c r="Z83" s="195">
        <f>SUM(Z71:Z82)</f>
        <v>156960.75691798612</v>
      </c>
      <c r="AA83" s="195">
        <f t="shared" ref="AA83:AD83" si="29">SUM(AA71:AA82)</f>
        <v>-13028036.93779747</v>
      </c>
      <c r="AB83" s="195">
        <f t="shared" si="29"/>
        <v>-209928.41401457979</v>
      </c>
      <c r="AC83" s="195">
        <f t="shared" si="29"/>
        <v>-9068793180.0217724</v>
      </c>
      <c r="AD83" s="195">
        <f t="shared" ca="1" si="29"/>
        <v>-2762937503.2739205</v>
      </c>
      <c r="AE83" s="195">
        <f t="shared" ref="AE83" ca="1" si="30">SUM(AE71:AE82)</f>
        <v>-9993537819.3595352</v>
      </c>
      <c r="AF83" s="195">
        <f t="shared" ref="AF83" ca="1" si="31">SUM(AF71:AF82)</f>
        <v>54089724215.71048</v>
      </c>
      <c r="AG83" s="195">
        <f t="shared" ref="AG83:AH83" ca="1" si="32">SUM(AG71:AG82)</f>
        <v>-179814121836.55301</v>
      </c>
      <c r="AH83" s="195">
        <f t="shared" si="32"/>
        <v>142.59138646881277</v>
      </c>
      <c r="AI83" s="195">
        <f t="shared" ref="AI83" si="33">SUM(AI71:AI82)</f>
        <v>-180.65498534475256</v>
      </c>
      <c r="AJ83" s="195">
        <f t="shared" ref="AJ83" si="34">SUM(AJ71:AJ82)</f>
        <v>-1018.131019892704</v>
      </c>
      <c r="AK83" s="195">
        <f t="shared" ref="AK83:AL83" si="35">SUM(AK71:AK82)</f>
        <v>-2691.3502326926518</v>
      </c>
      <c r="AL83" s="195">
        <f t="shared" si="35"/>
        <v>-4043.1319198525757</v>
      </c>
      <c r="AM83" s="195">
        <f t="shared" ref="AM83" si="36">SUM(AM71:AM82)</f>
        <v>-8523.1589038288512</v>
      </c>
      <c r="AN83" s="195">
        <f t="shared" ref="AN83" si="37">SUM(AN71:AN82)</f>
        <v>-1736.2118646925555</v>
      </c>
      <c r="AO83" s="195">
        <f t="shared" ref="AO83:AP83" si="38">SUM(AO71:AO82)</f>
        <v>-32163.617004095373</v>
      </c>
      <c r="AP83" s="195">
        <f t="shared" si="38"/>
        <v>-97537.374661456342</v>
      </c>
      <c r="AQ83" s="195">
        <f t="shared" ref="AQ83" si="39">SUM(AQ71:AQ82)</f>
        <v>-62801.781162201398</v>
      </c>
      <c r="AR83" s="195">
        <f t="shared" ref="AR83" si="40">SUM(AR71:AR82)</f>
        <v>603.96218909547497</v>
      </c>
    </row>
    <row r="85" spans="2:44" x14ac:dyDescent="0.25">
      <c r="B85" s="225" t="s">
        <v>67</v>
      </c>
      <c r="C85" s="226"/>
      <c r="D85" s="226"/>
      <c r="E85" s="226"/>
      <c r="F85" s="226"/>
      <c r="G85" s="226"/>
      <c r="H85" s="226"/>
      <c r="I85" s="226"/>
      <c r="J85" s="226"/>
      <c r="K85" s="227"/>
      <c r="M85" s="127" t="s">
        <v>65</v>
      </c>
      <c r="O85" s="225" t="s">
        <v>91</v>
      </c>
      <c r="P85" s="228"/>
      <c r="Q85" s="228"/>
      <c r="R85" s="229"/>
      <c r="T85" s="225" t="s">
        <v>68</v>
      </c>
      <c r="U85" s="226"/>
      <c r="V85" s="226"/>
      <c r="W85" s="226"/>
      <c r="X85" s="226"/>
      <c r="Y85" s="227"/>
      <c r="Z85" s="225" t="s">
        <v>69</v>
      </c>
      <c r="AA85" s="226"/>
      <c r="AB85" s="226"/>
      <c r="AC85" s="227"/>
      <c r="AD85" s="225" t="s">
        <v>85</v>
      </c>
      <c r="AE85" s="226"/>
      <c r="AF85" s="226"/>
      <c r="AG85" s="227"/>
      <c r="AH85" s="225" t="s">
        <v>86</v>
      </c>
      <c r="AI85" s="226"/>
      <c r="AJ85" s="226"/>
      <c r="AK85" s="226"/>
      <c r="AL85" s="226"/>
      <c r="AM85" s="226"/>
      <c r="AN85" s="226"/>
      <c r="AO85" s="226"/>
      <c r="AP85" s="226"/>
      <c r="AQ85" s="226"/>
      <c r="AR85" s="227"/>
    </row>
    <row r="86" spans="2:44" x14ac:dyDescent="0.25">
      <c r="B86" s="128" t="s">
        <v>87</v>
      </c>
      <c r="C86" s="129" t="s">
        <v>46</v>
      </c>
      <c r="D86" s="130" t="s">
        <v>33</v>
      </c>
      <c r="E86" s="131" t="s">
        <v>49</v>
      </c>
      <c r="F86" s="131" t="s">
        <v>50</v>
      </c>
      <c r="G86" s="130" t="s">
        <v>31</v>
      </c>
      <c r="H86" s="130" t="s">
        <v>51</v>
      </c>
      <c r="I86" s="130" t="s">
        <v>47</v>
      </c>
      <c r="J86" s="130" t="s">
        <v>63</v>
      </c>
      <c r="K86" s="132" t="s">
        <v>40</v>
      </c>
      <c r="M86" s="133" t="s">
        <v>65</v>
      </c>
      <c r="O86" s="134" t="s">
        <v>18</v>
      </c>
      <c r="P86" s="135" t="s">
        <v>89</v>
      </c>
      <c r="Q86" s="135" t="s">
        <v>88</v>
      </c>
      <c r="R86" s="136" t="s">
        <v>90</v>
      </c>
      <c r="S86" s="137"/>
      <c r="T86" s="138" t="s">
        <v>52</v>
      </c>
      <c r="U86" s="139" t="s">
        <v>53</v>
      </c>
      <c r="V86" s="139" t="s">
        <v>54</v>
      </c>
      <c r="W86" s="139" t="s">
        <v>55</v>
      </c>
      <c r="X86" s="139" t="s">
        <v>57</v>
      </c>
      <c r="Y86" s="140" t="s">
        <v>56</v>
      </c>
      <c r="Z86" s="138" t="s">
        <v>58</v>
      </c>
      <c r="AA86" s="139" t="s">
        <v>59</v>
      </c>
      <c r="AB86" s="139" t="s">
        <v>60</v>
      </c>
      <c r="AC86" s="140" t="s">
        <v>61</v>
      </c>
      <c r="AD86" s="141" t="str">
        <f t="array" ref="AD86:AG86">TRANSPOSE(CHF_CREDIT_CURVE_TENORS)</f>
        <v>1Y</v>
      </c>
      <c r="AE86" s="142" t="str">
        <v>2Y</v>
      </c>
      <c r="AF86" s="142" t="str">
        <v>5Y</v>
      </c>
      <c r="AG86" s="143" t="str">
        <v>10Y</v>
      </c>
      <c r="AH86" s="144" t="str">
        <f t="array" ref="AH86:AR86">TRANSPOSE(CHF_YIELD_CURVE_TENORS)</f>
        <v>1M</v>
      </c>
      <c r="AI86" s="145" t="str">
        <v>3M</v>
      </c>
      <c r="AJ86" s="145" t="str">
        <v>6M</v>
      </c>
      <c r="AK86" s="145" t="str">
        <v>1Y</v>
      </c>
      <c r="AL86" s="145" t="str">
        <v>2Y</v>
      </c>
      <c r="AM86" s="145" t="str">
        <v>3Y</v>
      </c>
      <c r="AN86" s="145" t="str">
        <v>4Y</v>
      </c>
      <c r="AO86" s="145" t="str">
        <v>5Y</v>
      </c>
      <c r="AP86" s="145" t="str">
        <v>7Y</v>
      </c>
      <c r="AQ86" s="145" t="str">
        <v>10Y</v>
      </c>
      <c r="AR86" s="146" t="str">
        <v>20Y</v>
      </c>
    </row>
    <row r="87" spans="2:44" x14ac:dyDescent="0.25">
      <c r="B87" s="147" t="str">
        <f t="shared" ref="B87:B98" si="41">D87 &amp; " " &amp; E87/1000000 &amp; "M " &amp; IF(F87, "Buy", "Sell") &amp; " " &amp; G87 &amp; " " &amp; H87*100 &amp; "%/" &amp; I87*100 &amp; "% @ " &amp; J87*100 &amp; "bps " &amp; K87</f>
        <v>CAD -100M Buy 5Y 1%/40% @ 0.2bps PUF</v>
      </c>
      <c r="C87" s="212">
        <v>42953</v>
      </c>
      <c r="D87" s="213" t="s">
        <v>3</v>
      </c>
      <c r="E87" s="214">
        <v>-100000000</v>
      </c>
      <c r="F87" s="215" t="b">
        <v>1</v>
      </c>
      <c r="G87" s="216" t="s">
        <v>26</v>
      </c>
      <c r="H87" s="217">
        <v>0.01</v>
      </c>
      <c r="I87" s="218">
        <v>0.4</v>
      </c>
      <c r="J87" s="216">
        <v>2E-3</v>
      </c>
      <c r="K87" s="219" t="s">
        <v>42</v>
      </c>
      <c r="L87" s="156" t="s">
        <v>66</v>
      </c>
      <c r="M87" s="157" t="str">
        <f>_xll.CDS.BuildCDSFromConvention(C87,D87,E87,F87,G87,H87,I87,J87,K87,INDEX(Conventions!$J$15:$J$19,MATCH('Blotter &amp; Risk'!D87,Conventions!$B$15:$B$19,0)))</f>
        <v>»CdsTrade-17093111409574579207</v>
      </c>
      <c r="N87" s="158"/>
      <c r="O87" s="169" t="str">
        <f>INDEX(YIELD_CURVE_OBJECTS,MATCH('Blotter &amp; Risk'!$D87,CURVE_CURRENCIES,0))</f>
        <v>»ISDACompliantYieldCurve-17093111409574579205</v>
      </c>
      <c r="P87" s="170" t="str">
        <f>INDEX(YIELD_CURVE_CONVENTION_OBJECTS,MATCH('Blotter &amp; Risk'!$D87,YIELD_CURVE_CONVENTION_CURRENCIES,0))</f>
        <v>»IsdaYieldCurveConvention-17093111409574578946</v>
      </c>
      <c r="Q87" s="170" t="str">
        <f>INDEX(CREDIT_CURVE_OBJECTS,MATCH('Blotter &amp; Risk'!$D87,CURVE_CURRENCIES,0))</f>
        <v>»ISDACompliantCreditCurve-17093111409574579276</v>
      </c>
      <c r="R87" s="171" t="str">
        <f>INDEX(CDS_CONVENTION_OBJECTS,MATCH('Blotter &amp; Risk'!$D87,CDS_CONVENTION_CURRENCIES,0))</f>
        <v>»IsdaCdsConvention-17093111409574578951</v>
      </c>
      <c r="S87" s="162" t="s">
        <v>95</v>
      </c>
      <c r="T87" s="163">
        <f>_xll.CDS.CleanPrice('Blotter &amp; Risk'!M87,'Blotter &amp; Risk'!O87,'Blotter &amp; Risk'!Q87)</f>
        <v>-8999.9999999978991</v>
      </c>
      <c r="U87" s="164">
        <f>_xll.CDS.DirtyPrice(M87,O87,Q87)</f>
        <v>127111.11111111187</v>
      </c>
      <c r="V87" s="164">
        <f>_xll.CDS.Accrued(M87,O87,Q87)</f>
        <v>136111.11111110976</v>
      </c>
      <c r="W87" s="165">
        <f>_xll.CDS.ParSpread(M87,O87,Q87)</f>
        <v>1.0018918861579299E-2</v>
      </c>
      <c r="X87" s="164">
        <f>_xll.CDS.ProtectionLegPrice(M87,O87,Q87)</f>
        <v>-4766157.2751745712</v>
      </c>
      <c r="Y87" s="166">
        <f>_xll.CDS.PremiumLegCleanPrice(M87,O87,Q87)</f>
        <v>4757157.2751745731</v>
      </c>
      <c r="Z87" s="167">
        <f>_xll.CDS.RR01(M87,O87,Q87)</f>
        <v>794.35954586242849</v>
      </c>
      <c r="AA87" s="164">
        <f>_xll.CDS.CS01(M87,O87)</f>
        <v>-47409.202547009198</v>
      </c>
      <c r="AB87" s="168">
        <f>_xll.CDS.IR01(M87,O87,Q87)</f>
        <v>-59.90249948364945</v>
      </c>
      <c r="AC87" s="164">
        <f>_xll.CDS.ValueOnDefault(M87,O87,Q87)</f>
        <v>-59990999.999999993</v>
      </c>
      <c r="AD87" s="172">
        <f t="array" aca="1" ref="AD87:AG87" ca="1">_xll.CDS.BucketedCS01($C87,INDIRECT($D87 &amp; "_CREDIT_CURVE_TENORS"),INDIRECT($D87 &amp; "_CREDIT_CURVE_QUOTE_TYPES"),INDIRECT($D87 &amp; "_CREDIT_CURVE_RATES"),INDIRECT($D87 &amp; "_CREDIT_CURVE_RECOVERY_RATES"),INDIRECT($D87 &amp; "_CREDIT_CURVE_COUPONS"),'Blotter &amp; Risk'!O87,R87,$M87)</f>
        <v>3302.1790860231972</v>
      </c>
      <c r="AE87" s="173">
        <f ca="1"/>
        <v>12042.521543498553</v>
      </c>
      <c r="AF87" s="173">
        <f ca="1"/>
        <v>-475693397.91029418</v>
      </c>
      <c r="AG87" s="174">
        <f ca="1"/>
        <v>0</v>
      </c>
      <c r="AH87" s="172">
        <f t="array" ref="AH87:AR87">_xll.CDS.BucketedIR01($M87,$O87,$Q87)</f>
        <v>-0.72625077202070898</v>
      </c>
      <c r="AI87" s="173">
        <v>0.74904736718783838</v>
      </c>
      <c r="AJ87" s="173">
        <v>-0.14211378254747054</v>
      </c>
      <c r="AK87" s="173">
        <v>0.14955853291920285</v>
      </c>
      <c r="AL87" s="173">
        <v>0.8712356759643658</v>
      </c>
      <c r="AM87" s="173">
        <v>-1.755320653412662</v>
      </c>
      <c r="AN87" s="173">
        <v>-1.7886083475415759</v>
      </c>
      <c r="AO87" s="173">
        <v>-50.529608388444338</v>
      </c>
      <c r="AP87" s="173">
        <v>-6.7356797174566996</v>
      </c>
      <c r="AQ87" s="173">
        <v>0</v>
      </c>
      <c r="AR87" s="174">
        <v>0</v>
      </c>
    </row>
    <row r="88" spans="2:44" x14ac:dyDescent="0.25">
      <c r="B88" s="147" t="str">
        <f t="shared" si="41"/>
        <v>CAD 15M Sell 3Y 0.9%/40% @ 0.2bps PUF</v>
      </c>
      <c r="C88" s="148">
        <v>42953</v>
      </c>
      <c r="D88" s="149" t="s">
        <v>3</v>
      </c>
      <c r="E88" s="150">
        <v>15000000</v>
      </c>
      <c r="F88" s="151" t="b">
        <v>0</v>
      </c>
      <c r="G88" s="152" t="s">
        <v>24</v>
      </c>
      <c r="H88" s="153">
        <v>8.9999999999999993E-3</v>
      </c>
      <c r="I88" s="154">
        <v>0.4</v>
      </c>
      <c r="J88" s="152">
        <v>2E-3</v>
      </c>
      <c r="K88" s="155" t="s">
        <v>42</v>
      </c>
      <c r="L88" s="156" t="s">
        <v>66</v>
      </c>
      <c r="M88" s="157" t="str">
        <f>_xll.CDS.BuildCDSFromConvention(C88,D88,E88,F88,G88,H88,I88,J88,K88,INDEX(Conventions!$J$15:$J$19,MATCH('Blotter &amp; Risk'!D88,Conventions!$B$15:$B$19,0)))</f>
        <v>»CdsTrade-17093111409574579241</v>
      </c>
      <c r="N88" s="158"/>
      <c r="O88" s="169" t="str">
        <f>INDEX(YIELD_CURVE_OBJECTS,MATCH('Blotter &amp; Risk'!$D88,CURVE_CURRENCIES,0))</f>
        <v>»ISDACompliantYieldCurve-17093111409574579205</v>
      </c>
      <c r="P88" s="170" t="str">
        <f>INDEX(YIELD_CURVE_CONVENTION_OBJECTS,MATCH('Blotter &amp; Risk'!$D88,YIELD_CURVE_CONVENTION_CURRENCIES,0))</f>
        <v>»IsdaYieldCurveConvention-17093111409574578946</v>
      </c>
      <c r="Q88" s="170" t="str">
        <f>INDEX(CREDIT_CURVE_OBJECTS,MATCH('Blotter &amp; Risk'!$D88,CURVE_CURRENCIES,0))</f>
        <v>»ISDACompliantCreditCurve-17093111409574579276</v>
      </c>
      <c r="R88" s="171" t="str">
        <f>INDEX(CDS_CONVENTION_OBJECTS,MATCH('Blotter &amp; Risk'!$D88,CDS_CONVENTION_CURRENCIES,0))</f>
        <v>»IsdaCdsConvention-17093111409574578951</v>
      </c>
      <c r="S88" s="162" t="s">
        <v>95</v>
      </c>
      <c r="T88" s="163">
        <f>_xll.CDS.CleanPrice('Blotter &amp; Risk'!M88,'Blotter &amp; Risk'!O88,'Blotter &amp; Risk'!Q88)</f>
        <v>-46476.463220760983</v>
      </c>
      <c r="U88" s="164">
        <f>_xll.CDS.DirtyPrice(M88,O88,Q88)</f>
        <v>-28101.463220760979</v>
      </c>
      <c r="V88" s="164">
        <f>_xll.CDS.Accrued(M88,O88,Q88)</f>
        <v>18375.000000000004</v>
      </c>
      <c r="W88" s="165">
        <f>_xll.CDS.ParSpread(M88,O88,Q88)</f>
        <v>1.0031737202547257E-2</v>
      </c>
      <c r="X88" s="164">
        <f>_xll.CDS.ProtectionLegPrice(M88,O88,Q88)</f>
        <v>-451897.69641283376</v>
      </c>
      <c r="Y88" s="166">
        <f>_xll.CDS.PremiumLegCleanPrice(M88,O88,Q88)</f>
        <v>405421.23319207277</v>
      </c>
      <c r="Z88" s="167">
        <f>_xll.CDS.RR01(M88,O88,Q88)</f>
        <v>75.316282735472299</v>
      </c>
      <c r="AA88" s="164">
        <f>_xll.CDS.CS01(M88,O88)</f>
        <v>-4501.1213495273496</v>
      </c>
      <c r="AB88" s="168">
        <f>_xll.CDS.IR01(M88,O88,Q88)</f>
        <v>1.8571180604269599</v>
      </c>
      <c r="AC88" s="164">
        <f>_xll.CDS.ValueOnDefault(M88,O88,Q88)</f>
        <v>-8953523.5367792379</v>
      </c>
      <c r="AD88" s="172">
        <f t="array" aca="1" ref="AD88:AG88" ca="1">_xll.CDS.BucketedCS01($C88,INDIRECT($D88 &amp; "_CREDIT_CURVE_TENORS"),INDIRECT($D88 &amp; "_CREDIT_CURVE_QUOTE_TYPES"),INDIRECT($D88 &amp; "_CREDIT_CURVE_RATES"),INDIRECT($D88 &amp; "_CREDIT_CURVE_RECOVERY_RATES"),INDIRECT($D88 &amp; "_CREDIT_CURVE_COUPONS"),'Blotter &amp; Risk'!O88,R88,$M88)</f>
        <v>29034.240578535468</v>
      </c>
      <c r="AE88" s="173">
        <f ca="1"/>
        <v>-20265597.366098829</v>
      </c>
      <c r="AF88" s="173">
        <f ca="1"/>
        <v>-24688307.722842515</v>
      </c>
      <c r="AG88" s="174">
        <f ca="1"/>
        <v>0</v>
      </c>
      <c r="AH88" s="172">
        <f t="array" ref="AH88:AR88">_xll.CDS.BucketedIR01($M88,$O88,$Q88)</f>
        <v>-0.11661894772779791</v>
      </c>
      <c r="AI88" s="173">
        <v>0.18105480515881456</v>
      </c>
      <c r="AJ88" s="173">
        <v>0.26393229607055146</v>
      </c>
      <c r="AK88" s="173">
        <v>1.1254202728593066</v>
      </c>
      <c r="AL88" s="173">
        <v>2.9973791964600647</v>
      </c>
      <c r="AM88" s="173">
        <v>-1.5193655864692568</v>
      </c>
      <c r="AN88" s="173">
        <v>-1.0748317450133549</v>
      </c>
      <c r="AO88" s="173">
        <v>0</v>
      </c>
      <c r="AP88" s="173">
        <v>0</v>
      </c>
      <c r="AQ88" s="173">
        <v>0</v>
      </c>
      <c r="AR88" s="174">
        <v>0</v>
      </c>
    </row>
    <row r="89" spans="2:44" x14ac:dyDescent="0.25">
      <c r="B89" s="147" t="str">
        <f t="shared" si="41"/>
        <v>CAD 100M Sell 4Y 1%/40% @ 0.6bps PUF</v>
      </c>
      <c r="C89" s="148">
        <v>42953</v>
      </c>
      <c r="D89" s="149" t="s">
        <v>3</v>
      </c>
      <c r="E89" s="150">
        <v>100000000</v>
      </c>
      <c r="F89" s="151" t="b">
        <v>0</v>
      </c>
      <c r="G89" s="152" t="s">
        <v>25</v>
      </c>
      <c r="H89" s="153">
        <v>0.01</v>
      </c>
      <c r="I89" s="154">
        <v>0.4</v>
      </c>
      <c r="J89" s="152">
        <v>6.0000000000000001E-3</v>
      </c>
      <c r="K89" s="155" t="s">
        <v>42</v>
      </c>
      <c r="L89" s="156" t="s">
        <v>66</v>
      </c>
      <c r="M89" s="157" t="str">
        <f>_xll.CDS.BuildCDSFromConvention(C89,D89,E89,F89,G89,H89,I89,J89,K89,INDEX(Conventions!$J$15:$J$19,MATCH('Blotter &amp; Risk'!D89,Conventions!$B$15:$B$19,0)))</f>
        <v>»CdsTrade-17093111409574579229</v>
      </c>
      <c r="N89" s="158"/>
      <c r="O89" s="169" t="str">
        <f>INDEX(YIELD_CURVE_OBJECTS,MATCH('Blotter &amp; Risk'!$D89,CURVE_CURRENCIES,0))</f>
        <v>»ISDACompliantYieldCurve-17093111409574579205</v>
      </c>
      <c r="P89" s="170" t="str">
        <f>INDEX(YIELD_CURVE_CONVENTION_OBJECTS,MATCH('Blotter &amp; Risk'!$D89,YIELD_CURVE_CONVENTION_CURRENCIES,0))</f>
        <v>»IsdaYieldCurveConvention-17093111409574578946</v>
      </c>
      <c r="Q89" s="170" t="str">
        <f>INDEX(CREDIT_CURVE_OBJECTS,MATCH('Blotter &amp; Risk'!$D89,CURVE_CURRENCIES,0))</f>
        <v>»ISDACompliantCreditCurve-17093111409574579276</v>
      </c>
      <c r="R89" s="171" t="str">
        <f>INDEX(CDS_CONVENTION_OBJECTS,MATCH('Blotter &amp; Risk'!$D89,CDS_CONVENTION_CURRENCIES,0))</f>
        <v>»IsdaCdsConvention-17093111409574578951</v>
      </c>
      <c r="S89" s="162" t="s">
        <v>95</v>
      </c>
      <c r="T89" s="163">
        <f>_xll.CDS.CleanPrice('Blotter &amp; Risk'!M89,'Blotter &amp; Risk'!O89,'Blotter &amp; Risk'!Q89)</f>
        <v>-9193.5915635991969</v>
      </c>
      <c r="U89" s="164">
        <f>_xll.CDS.DirtyPrice(M89,O89,Q89)</f>
        <v>126917.51954751265</v>
      </c>
      <c r="V89" s="164">
        <f>_xll.CDS.Accrued(M89,O89,Q89)</f>
        <v>136111.11111111185</v>
      </c>
      <c r="W89" s="165">
        <f>_xll.CDS.ParSpread(M89,O89,Q89)</f>
        <v>1.002359355485603E-2</v>
      </c>
      <c r="X89" s="164">
        <f>_xll.CDS.ProtectionLegPrice(M89,O89,Q89)</f>
        <v>-3905847.4106675484</v>
      </c>
      <c r="Y89" s="166">
        <f>_xll.CDS.PremiumLegCleanPrice(M89,O89,Q89)</f>
        <v>3896653.8191039492</v>
      </c>
      <c r="Z89" s="167">
        <f>_xll.CDS.RR01(M89,O89,Q89)</f>
        <v>650.97456844459145</v>
      </c>
      <c r="AA89" s="164">
        <f>_xll.CDS.CS01(M89,O89)</f>
        <v>-38563.222887765965</v>
      </c>
      <c r="AB89" s="168">
        <f>_xll.CDS.IR01(M89,O89,Q89)</f>
        <v>-48.824882253883928</v>
      </c>
      <c r="AC89" s="164">
        <f>_xll.CDS.ValueOnDefault(M89,O89,Q89)</f>
        <v>-59990806.408436403</v>
      </c>
      <c r="AD89" s="172">
        <f t="array" aca="1" ref="AD89:AG89" ca="1">_xll.CDS.BucketedCS01($C89,INDIRECT($D89 &amp; "_CREDIT_CURVE_TENORS"),INDIRECT($D89 &amp; "_CREDIT_CURVE_QUOTE_TYPES"),INDIRECT($D89 &amp; "_CREDIT_CURVE_RATES"),INDIRECT($D89 &amp; "_CREDIT_CURVE_RECOVERY_RATES"),INDIRECT($D89 &amp; "_CREDIT_CURVE_COUPONS"),'Blotter &amp; Risk'!O89,R89,$M89)</f>
        <v>5230.266998184773</v>
      </c>
      <c r="AE89" s="173">
        <f ca="1"/>
        <v>-66500867.368364915</v>
      </c>
      <c r="AF89" s="173">
        <f ca="1"/>
        <v>-323126090.75014406</v>
      </c>
      <c r="AG89" s="174">
        <f ca="1"/>
        <v>0</v>
      </c>
      <c r="AH89" s="172">
        <f t="array" ref="AH89:AR89">_xll.CDS.BucketedIR01($M89,$O89,$Q89)</f>
        <v>-0.72640988918459826</v>
      </c>
      <c r="AI89" s="173">
        <v>0.74904736649394899</v>
      </c>
      <c r="AJ89" s="173">
        <v>-0.14211378462913871</v>
      </c>
      <c r="AK89" s="173">
        <v>0.14955853083753468</v>
      </c>
      <c r="AL89" s="173">
        <v>0.87123567457658702</v>
      </c>
      <c r="AM89" s="173">
        <v>-1.755320653412662</v>
      </c>
      <c r="AN89" s="173">
        <v>-38.104025598673097</v>
      </c>
      <c r="AO89" s="173">
        <v>-9.8713737455013995</v>
      </c>
      <c r="AP89" s="173">
        <v>0</v>
      </c>
      <c r="AQ89" s="173">
        <v>0</v>
      </c>
      <c r="AR89" s="174">
        <v>0</v>
      </c>
    </row>
    <row r="90" spans="2:44" x14ac:dyDescent="0.25">
      <c r="B90" s="147" t="str">
        <f t="shared" si="41"/>
        <v>CAD 45M Buy 5Y 1%/40% @ 0.1bps PUF</v>
      </c>
      <c r="C90" s="148">
        <v>42953</v>
      </c>
      <c r="D90" s="149" t="s">
        <v>3</v>
      </c>
      <c r="E90" s="150">
        <v>45000000</v>
      </c>
      <c r="F90" s="151" t="b">
        <v>1</v>
      </c>
      <c r="G90" s="152" t="s">
        <v>26</v>
      </c>
      <c r="H90" s="153">
        <v>0.01</v>
      </c>
      <c r="I90" s="154">
        <v>0.4</v>
      </c>
      <c r="J90" s="152">
        <v>1E-3</v>
      </c>
      <c r="K90" s="155" t="s">
        <v>42</v>
      </c>
      <c r="L90" s="156" t="s">
        <v>66</v>
      </c>
      <c r="M90" s="157" t="str">
        <f>_xll.CDS.BuildCDSFromConvention(C90,D90,E90,F90,G90,H90,I90,J90,K90,INDEX(Conventions!$J$15:$J$19,MATCH('Blotter &amp; Risk'!D90,Conventions!$B$15:$B$19,0)))</f>
        <v>»CdsTrade-17093111409574579228</v>
      </c>
      <c r="N90" s="158"/>
      <c r="O90" s="169" t="str">
        <f>INDEX(YIELD_CURVE_OBJECTS,MATCH('Blotter &amp; Risk'!$D90,CURVE_CURRENCIES,0))</f>
        <v>»ISDACompliantYieldCurve-17093111409574579205</v>
      </c>
      <c r="P90" s="170" t="str">
        <f>INDEX(YIELD_CURVE_CONVENTION_OBJECTS,MATCH('Blotter &amp; Risk'!$D90,YIELD_CURVE_CONVENTION_CURRENCIES,0))</f>
        <v>»IsdaYieldCurveConvention-17093111409574578946</v>
      </c>
      <c r="Q90" s="170" t="str">
        <f>INDEX(CREDIT_CURVE_OBJECTS,MATCH('Blotter &amp; Risk'!$D90,CURVE_CURRENCIES,0))</f>
        <v>»ISDACompliantCreditCurve-17093111409574579276</v>
      </c>
      <c r="R90" s="171" t="str">
        <f>INDEX(CDS_CONVENTION_OBJECTS,MATCH('Blotter &amp; Risk'!$D90,CDS_CONVENTION_CURRENCIES,0))</f>
        <v>»IsdaCdsConvention-17093111409574578951</v>
      </c>
      <c r="S90" s="162" t="s">
        <v>95</v>
      </c>
      <c r="T90" s="163">
        <f>_xll.CDS.CleanPrice('Blotter &amp; Risk'!M90,'Blotter &amp; Risk'!O90,'Blotter &amp; Risk'!Q90)</f>
        <v>4049.9999999990546</v>
      </c>
      <c r="U90" s="164">
        <f>_xll.CDS.DirtyPrice(M90,O90,Q90)</f>
        <v>-57200.000000000342</v>
      </c>
      <c r="V90" s="164">
        <f>_xll.CDS.Accrued(M90,O90,Q90)</f>
        <v>-61249.999999999396</v>
      </c>
      <c r="W90" s="165">
        <f>_xll.CDS.ParSpread(M90,O90,Q90)</f>
        <v>1.0018918861579299E-2</v>
      </c>
      <c r="X90" s="164">
        <f>_xll.CDS.ProtectionLegPrice(M90,O90,Q90)</f>
        <v>2144770.7738285572</v>
      </c>
      <c r="Y90" s="166">
        <f>_xll.CDS.PremiumLegCleanPrice(M90,O90,Q90)</f>
        <v>-2140720.7738285582</v>
      </c>
      <c r="Z90" s="167">
        <f>_xll.CDS.RR01(M90,O90,Q90)</f>
        <v>-357.46179563809284</v>
      </c>
      <c r="AA90" s="164">
        <f>_xll.CDS.CS01(M90,O90)</f>
        <v>21371.811284776461</v>
      </c>
      <c r="AB90" s="168">
        <f>_xll.CDS.IR01(M90,O90,Q90)</f>
        <v>26.956124767642255</v>
      </c>
      <c r="AC90" s="164">
        <f>_xll.CDS.ValueOnDefault(M90,O90,Q90)</f>
        <v>26995949.999999996</v>
      </c>
      <c r="AD90" s="172">
        <f t="array" aca="1" ref="AD90:AG90" ca="1">_xll.CDS.BucketedCS01($C90,INDIRECT($D90 &amp; "_CREDIT_CURVE_TENORS"),INDIRECT($D90 &amp; "_CREDIT_CURVE_QUOTE_TYPES"),INDIRECT($D90 &amp; "_CREDIT_CURVE_RATES"),INDIRECT($D90 &amp; "_CREDIT_CURVE_RECOVERY_RATES"),INDIRECT($D90 &amp; "_CREDIT_CURVE_COUPONS"),'Blotter &amp; Risk'!O90,R90,$M90)</f>
        <v>-1485.9805887104387</v>
      </c>
      <c r="AE90" s="173">
        <f ca="1"/>
        <v>-5419.1346945743489</v>
      </c>
      <c r="AF90" s="173">
        <f ca="1"/>
        <v>214062029.05963239</v>
      </c>
      <c r="AG90" s="174">
        <f ca="1"/>
        <v>0</v>
      </c>
      <c r="AH90" s="172">
        <f t="array" ref="AH90:AR90">_xll.CDS.BucketedIR01($M90,$O90,$Q90)</f>
        <v>0.32681284740931904</v>
      </c>
      <c r="AI90" s="173">
        <v>-0.33707131523452727</v>
      </c>
      <c r="AJ90" s="173">
        <v>6.3951202146361741E-2</v>
      </c>
      <c r="AK90" s="173">
        <v>-6.7301339813641281E-2</v>
      </c>
      <c r="AL90" s="173">
        <v>-0.39205605418396461</v>
      </c>
      <c r="AM90" s="173">
        <v>0.78989429403569789</v>
      </c>
      <c r="AN90" s="173">
        <v>0.80487375639370917</v>
      </c>
      <c r="AO90" s="173">
        <v>22.738323774799952</v>
      </c>
      <c r="AP90" s="173">
        <v>3.0310558728555148</v>
      </c>
      <c r="AQ90" s="173">
        <v>0</v>
      </c>
      <c r="AR90" s="174">
        <v>0</v>
      </c>
    </row>
    <row r="91" spans="2:44" x14ac:dyDescent="0.25">
      <c r="B91" s="147" t="str">
        <f t="shared" si="41"/>
        <v>CAD -30M Buy 5Y 1%/40% @ -0.1bps PUF</v>
      </c>
      <c r="C91" s="148">
        <v>42953</v>
      </c>
      <c r="D91" s="149" t="s">
        <v>3</v>
      </c>
      <c r="E91" s="150">
        <v>-30000000</v>
      </c>
      <c r="F91" s="151" t="b">
        <v>1</v>
      </c>
      <c r="G91" s="152" t="s">
        <v>26</v>
      </c>
      <c r="H91" s="153">
        <v>0.01</v>
      </c>
      <c r="I91" s="154">
        <v>0.4</v>
      </c>
      <c r="J91" s="152">
        <v>-1E-3</v>
      </c>
      <c r="K91" s="155" t="s">
        <v>42</v>
      </c>
      <c r="L91" s="156" t="s">
        <v>66</v>
      </c>
      <c r="M91" s="157" t="str">
        <f>_xll.CDS.BuildCDSFromConvention(C91,D91,E91,F91,G91,H91,I91,J91,K91,INDEX(Conventions!$J$15:$J$19,MATCH('Blotter &amp; Risk'!D91,Conventions!$B$15:$B$19,0)))</f>
        <v>»CdsTrade-17093111409574579243</v>
      </c>
      <c r="N91" s="158"/>
      <c r="O91" s="169" t="str">
        <f>INDEX(YIELD_CURVE_OBJECTS,MATCH('Blotter &amp; Risk'!$D91,CURVE_CURRENCIES,0))</f>
        <v>»ISDACompliantYieldCurve-17093111409574579205</v>
      </c>
      <c r="P91" s="170" t="str">
        <f>INDEX(YIELD_CURVE_CONVENTION_OBJECTS,MATCH('Blotter &amp; Risk'!$D91,YIELD_CURVE_CONVENTION_CURRENCIES,0))</f>
        <v>»IsdaYieldCurveConvention-17093111409574578946</v>
      </c>
      <c r="Q91" s="170" t="str">
        <f>INDEX(CREDIT_CURVE_OBJECTS,MATCH('Blotter &amp; Risk'!$D91,CURVE_CURRENCIES,0))</f>
        <v>»ISDACompliantCreditCurve-17093111409574579276</v>
      </c>
      <c r="R91" s="171" t="str">
        <f>INDEX(CDS_CONVENTION_OBJECTS,MATCH('Blotter &amp; Risk'!$D91,CDS_CONVENTION_CURRENCIES,0))</f>
        <v>»IsdaCdsConvention-17093111409574578951</v>
      </c>
      <c r="S91" s="162" t="s">
        <v>95</v>
      </c>
      <c r="T91" s="163">
        <f>_xll.CDS.CleanPrice('Blotter &amp; Risk'!M91,'Blotter &amp; Risk'!O91,'Blotter &amp; Risk'!Q91)</f>
        <v>-2699.9999999993697</v>
      </c>
      <c r="U91" s="164">
        <f>_xll.CDS.DirtyPrice(M91,O91,Q91)</f>
        <v>38133.333333333561</v>
      </c>
      <c r="V91" s="164">
        <f>_xll.CDS.Accrued(M91,O91,Q91)</f>
        <v>40833.333333332928</v>
      </c>
      <c r="W91" s="165">
        <f>_xll.CDS.ParSpread(M91,O91,Q91)</f>
        <v>1.0018918861579299E-2</v>
      </c>
      <c r="X91" s="164">
        <f>_xll.CDS.ProtectionLegPrice(M91,O91,Q91)</f>
        <v>-1429847.1825523714</v>
      </c>
      <c r="Y91" s="166">
        <f>_xll.CDS.PremiumLegCleanPrice(M91,O91,Q91)</f>
        <v>1427147.1825523719</v>
      </c>
      <c r="Z91" s="167">
        <f>_xll.CDS.RR01(M91,O91,Q91)</f>
        <v>238.30786375872856</v>
      </c>
      <c r="AA91" s="164">
        <f>_xll.CDS.CS01(M91,O91)</f>
        <v>-14298.102930634284</v>
      </c>
      <c r="AB91" s="168">
        <f>_xll.CDS.IR01(M91,O91,Q91)</f>
        <v>-17.970749845094836</v>
      </c>
      <c r="AC91" s="164">
        <f>_xll.CDS.ValueOnDefault(M91,O91,Q91)</f>
        <v>-17997300</v>
      </c>
      <c r="AD91" s="172">
        <f t="array" aca="1" ref="AD91:AG91" ca="1">_xll.CDS.BucketedCS01($C91,INDIRECT($D91 &amp; "_CREDIT_CURVE_TENORS"),INDIRECT($D91 &amp; "_CREDIT_CURVE_QUOTE_TYPES"),INDIRECT($D91 &amp; "_CREDIT_CURVE_RATES"),INDIRECT($D91 &amp; "_CREDIT_CURVE_RECOVERY_RATES"),INDIRECT($D91 &amp; "_CREDIT_CURVE_COUPONS"),'Blotter &amp; Risk'!O91,R91,$M91)</f>
        <v>990.65372580695919</v>
      </c>
      <c r="AE91" s="173">
        <f ca="1"/>
        <v>3612.7564630495663</v>
      </c>
      <c r="AF91" s="173">
        <f ca="1"/>
        <v>-142708019.37308827</v>
      </c>
      <c r="AG91" s="174">
        <f ca="1"/>
        <v>0</v>
      </c>
      <c r="AH91" s="172">
        <f t="array" ref="AH91:AR91">_xll.CDS.BucketedIR01($M91,$O91,$Q91)</f>
        <v>-0.21787523160621269</v>
      </c>
      <c r="AI91" s="173">
        <v>0.22471421015635151</v>
      </c>
      <c r="AJ91" s="173">
        <v>-4.2634134764241161E-2</v>
      </c>
      <c r="AK91" s="173">
        <v>4.4867559875760854E-2</v>
      </c>
      <c r="AL91" s="173">
        <v>0.26137070278930974</v>
      </c>
      <c r="AM91" s="173">
        <v>-0.52659619602379859</v>
      </c>
      <c r="AN91" s="173">
        <v>-0.53658250426247278</v>
      </c>
      <c r="AO91" s="173">
        <v>-15.1588825165333</v>
      </c>
      <c r="AP91" s="173">
        <v>-2.0207039152370099</v>
      </c>
      <c r="AQ91" s="173">
        <v>0</v>
      </c>
      <c r="AR91" s="174">
        <v>0</v>
      </c>
    </row>
    <row r="92" spans="2:44" x14ac:dyDescent="0.25">
      <c r="B92" s="147" t="str">
        <f t="shared" si="41"/>
        <v>CAD -70M Sell 3Y 1%/40% @ 0.09bps PUF</v>
      </c>
      <c r="C92" s="148">
        <v>42953</v>
      </c>
      <c r="D92" s="149" t="s">
        <v>3</v>
      </c>
      <c r="E92" s="150">
        <v>-70000000</v>
      </c>
      <c r="F92" s="151" t="b">
        <v>0</v>
      </c>
      <c r="G92" s="220" t="s">
        <v>24</v>
      </c>
      <c r="H92" s="153">
        <v>0.01</v>
      </c>
      <c r="I92" s="154">
        <v>0.4</v>
      </c>
      <c r="J92" s="152">
        <v>8.9999999999999998E-4</v>
      </c>
      <c r="K92" s="155" t="s">
        <v>42</v>
      </c>
      <c r="L92" s="156" t="s">
        <v>66</v>
      </c>
      <c r="M92" s="157" t="str">
        <f>_xll.CDS.BuildCDSFromConvention(C92,D92,E92,F92,G92,H92,I92,J92,K92,INDEX(Conventions!$J$15:$J$19,MATCH('Blotter &amp; Risk'!D92,Conventions!$B$15:$B$19,0)))</f>
        <v>»CdsTrade-17093111409574579244</v>
      </c>
      <c r="N92" s="158"/>
      <c r="O92" s="169" t="str">
        <f>INDEX(YIELD_CURVE_OBJECTS,MATCH('Blotter &amp; Risk'!$D92,CURVE_CURRENCIES,0))</f>
        <v>»ISDACompliantYieldCurve-17093111409574579205</v>
      </c>
      <c r="P92" s="170" t="str">
        <f>INDEX(YIELD_CURVE_CONVENTION_OBJECTS,MATCH('Blotter &amp; Risk'!$D92,YIELD_CURVE_CONVENTION_CURRENCIES,0))</f>
        <v>»IsdaYieldCurveConvention-17093111409574578946</v>
      </c>
      <c r="Q92" s="170" t="str">
        <f>INDEX(CREDIT_CURVE_OBJECTS,MATCH('Blotter &amp; Risk'!$D92,CURVE_CURRENCIES,0))</f>
        <v>»ISDACompliantCreditCurve-17093111409574579276</v>
      </c>
      <c r="R92" s="171" t="str">
        <f>INDEX(CDS_CONVENTION_OBJECTS,MATCH('Blotter &amp; Risk'!$D92,CDS_CONVENTION_CURRENCIES,0))</f>
        <v>»IsdaCdsConvention-17093111409574578951</v>
      </c>
      <c r="S92" s="162" t="s">
        <v>95</v>
      </c>
      <c r="T92" s="163">
        <f>_xll.CDS.CleanPrice('Blotter &amp; Risk'!M92,'Blotter &amp; Risk'!O92,'Blotter &amp; Risk'!Q92)</f>
        <v>6671.7444861798949</v>
      </c>
      <c r="U92" s="164">
        <f>_xll.CDS.DirtyPrice(M92,O92,Q92)</f>
        <v>-88606.033291597676</v>
      </c>
      <c r="V92" s="164">
        <f>_xll.CDS.Accrued(M92,O92,Q92)</f>
        <v>-95277.777777777577</v>
      </c>
      <c r="W92" s="165">
        <f>_xll.CDS.ParSpread(M92,O92,Q92)</f>
        <v>1.0031737202547257E-2</v>
      </c>
      <c r="X92" s="164">
        <f>_xll.CDS.ProtectionLegPrice(M92,O92,Q92)</f>
        <v>2108855.9165932243</v>
      </c>
      <c r="Y92" s="166">
        <f>_xll.CDS.PremiumLegCleanPrice(M92,O92,Q92)</f>
        <v>-2102184.1721070446</v>
      </c>
      <c r="Z92" s="167">
        <f>_xll.CDS.RR01(M92,O92,Q92)</f>
        <v>-351.47598609887075</v>
      </c>
      <c r="AA92" s="164">
        <f>_xll.CDS.CS01(M92,O92)</f>
        <v>20990.669469282544</v>
      </c>
      <c r="AB92" s="168">
        <f>_xll.CDS.IR01(M92,O92,Q92)</f>
        <v>26.147707132342934</v>
      </c>
      <c r="AC92" s="164">
        <f>_xll.CDS.ValueOnDefault(M92,O92,Q92)</f>
        <v>41993328.255513825</v>
      </c>
      <c r="AD92" s="172">
        <f t="array" aca="1" ref="AD92:AG92" ca="1">_xll.CDS.BucketedCS01($C92,INDIRECT($D92 &amp; "_CREDIT_CURVE_TENORS"),INDIRECT($D92 &amp; "_CREDIT_CURVE_QUOTE_TYPES"),INDIRECT($D92 &amp; "_CREDIT_CURVE_RATES"),INDIRECT($D92 &amp; "_CREDIT_CURVE_RECOVERY_RATES"),INDIRECT($D92 &amp; "_CREDIT_CURVE_COUPONS"),'Blotter &amp; Risk'!O92,R92,$M92)</f>
        <v>-5056.0097598453513</v>
      </c>
      <c r="AE92" s="173">
        <f ca="1"/>
        <v>94889075.456751347</v>
      </c>
      <c r="AF92" s="173">
        <f ca="1"/>
        <v>115308690.51217538</v>
      </c>
      <c r="AG92" s="174">
        <f ca="1"/>
        <v>0</v>
      </c>
      <c r="AH92" s="172">
        <f t="array" ref="AH92:AR92">_xll.CDS.BucketedIR01($M92,$O92,$Q92)</f>
        <v>0.50868108371349141</v>
      </c>
      <c r="AI92" s="173">
        <v>-0.52433315776007072</v>
      </c>
      <c r="AJ92" s="173">
        <v>9.9479648268951948E-2</v>
      </c>
      <c r="AK92" s="173">
        <v>-0.10469097304344199</v>
      </c>
      <c r="AL92" s="173">
        <v>-0.6098649741465012</v>
      </c>
      <c r="AM92" s="173">
        <v>21.027372469027693</v>
      </c>
      <c r="AN92" s="173">
        <v>5.7528744456039611</v>
      </c>
      <c r="AO92" s="173">
        <v>0</v>
      </c>
      <c r="AP92" s="173">
        <v>0</v>
      </c>
      <c r="AQ92" s="173">
        <v>0</v>
      </c>
      <c r="AR92" s="174">
        <v>0</v>
      </c>
    </row>
    <row r="93" spans="2:44" x14ac:dyDescent="0.25">
      <c r="B93" s="147" t="str">
        <f t="shared" si="41"/>
        <v>CAD 70M Sell 2Y 1%/40% @ 0.09bps PUF</v>
      </c>
      <c r="C93" s="148">
        <v>42953</v>
      </c>
      <c r="D93" s="149" t="s">
        <v>3</v>
      </c>
      <c r="E93" s="150">
        <v>70000000</v>
      </c>
      <c r="F93" s="151" t="b">
        <v>0</v>
      </c>
      <c r="G93" s="220" t="s">
        <v>23</v>
      </c>
      <c r="H93" s="153">
        <v>0.01</v>
      </c>
      <c r="I93" s="154">
        <v>0.4</v>
      </c>
      <c r="J93" s="152">
        <v>8.9999999999999998E-4</v>
      </c>
      <c r="K93" s="155" t="s">
        <v>42</v>
      </c>
      <c r="L93" s="156" t="s">
        <v>66</v>
      </c>
      <c r="M93" s="157" t="str">
        <f>_xll.CDS.BuildCDSFromConvention(C93,D93,E93,F93,G93,H93,I93,J93,K93,INDEX(Conventions!$J$15:$J$19,MATCH('Blotter &amp; Risk'!D93,Conventions!$B$15:$B$19,0)))</f>
        <v>»CdsTrade-17093111409574579202</v>
      </c>
      <c r="N93" s="158"/>
      <c r="O93" s="169" t="str">
        <f>INDEX(YIELD_CURVE_OBJECTS,MATCH('Blotter &amp; Risk'!$D93,CURVE_CURRENCIES,0))</f>
        <v>»ISDACompliantYieldCurve-17093111409574579205</v>
      </c>
      <c r="P93" s="170" t="str">
        <f>INDEX(YIELD_CURVE_CONVENTION_OBJECTS,MATCH('Blotter &amp; Risk'!$D93,YIELD_CURVE_CONVENTION_CURRENCIES,0))</f>
        <v>»IsdaYieldCurveConvention-17093111409574578946</v>
      </c>
      <c r="Q93" s="170" t="str">
        <f>INDEX(CREDIT_CURVE_OBJECTS,MATCH('Blotter &amp; Risk'!$D93,CURVE_CURRENCIES,0))</f>
        <v>»ISDACompliantCreditCurve-17093111409574579276</v>
      </c>
      <c r="R93" s="171" t="str">
        <f>INDEX(CDS_CONVENTION_OBJECTS,MATCH('Blotter &amp; Risk'!$D93,CDS_CONVENTION_CURRENCIES,0))</f>
        <v>»IsdaCdsConvention-17093111409574578951</v>
      </c>
      <c r="S93" s="162" t="s">
        <v>95</v>
      </c>
      <c r="T93" s="163">
        <f>_xll.CDS.CleanPrice('Blotter &amp; Risk'!M93,'Blotter &amp; Risk'!O93,'Blotter &amp; Risk'!Q93)</f>
        <v>-6999.9999999999573</v>
      </c>
      <c r="U93" s="164">
        <f>_xll.CDS.DirtyPrice(M93,O93,Q93)</f>
        <v>88277.777777777606</v>
      </c>
      <c r="V93" s="164">
        <f>_xll.CDS.Accrued(M93,O93,Q93)</f>
        <v>95277.777777777563</v>
      </c>
      <c r="W93" s="165">
        <f>_xll.CDS.ParSpread(M93,O93,Q93)</f>
        <v>1.0048221325531612E-2</v>
      </c>
      <c r="X93" s="164">
        <f>_xll.CDS.ProtectionLegPrice(M93,O93,Q93)</f>
        <v>-1458639.8964211419</v>
      </c>
      <c r="Y93" s="166">
        <f>_xll.CDS.PremiumLegCleanPrice(M93,O93,Q93)</f>
        <v>1451639.8964211419</v>
      </c>
      <c r="Z93" s="167">
        <f>_xll.CDS.RR01(M93,O93,Q93)</f>
        <v>243.10664940352368</v>
      </c>
      <c r="AA93" s="164">
        <f>_xll.CDS.CS01(M93,O93)</f>
        <v>-14494.38724837544</v>
      </c>
      <c r="AB93" s="168">
        <f>_xll.CDS.IR01(M93,O93,Q93)</f>
        <v>-17.685833094277513</v>
      </c>
      <c r="AC93" s="164">
        <f>_xll.CDS.ValueOnDefault(M93,O93,Q93)</f>
        <v>-41993000</v>
      </c>
      <c r="AD93" s="172">
        <f t="array" aca="1" ref="AD93:AG93" ca="1">_xll.CDS.BucketedCS01($C93,INDIRECT($D93 &amp; "_CREDIT_CURVE_TENORS"),INDIRECT($D93 &amp; "_CREDIT_CURVE_QUOTE_TYPES"),INDIRECT($D93 &amp; "_CREDIT_CURVE_RATES"),INDIRECT($D93 &amp; "_CREDIT_CURVE_RECOVERY_RATES"),INDIRECT($D93 &amp; "_CREDIT_CURVE_COUPONS"),'Blotter &amp; Risk'!O93,R93,$M93)</f>
        <v>6500.9666007113947</v>
      </c>
      <c r="AE93" s="173">
        <f ca="1"/>
        <v>-145158137.27617145</v>
      </c>
      <c r="AF93" s="173">
        <f ca="1"/>
        <v>0</v>
      </c>
      <c r="AG93" s="174">
        <f ca="1"/>
        <v>0</v>
      </c>
      <c r="AH93" s="172">
        <f t="array" ref="AH93:AR93">_xll.CDS.BucketedIR01($M93,$O93,$Q93)</f>
        <v>-0.5089508834169032</v>
      </c>
      <c r="AI93" s="173">
        <v>0.52433315727434815</v>
      </c>
      <c r="AJ93" s="173">
        <v>-9.9479648754674521E-2</v>
      </c>
      <c r="AK93" s="173">
        <v>0.10469097231485813</v>
      </c>
      <c r="AL93" s="173">
        <v>-13.219488010605962</v>
      </c>
      <c r="AM93" s="173">
        <v>-4.4878169597889483</v>
      </c>
      <c r="AN93" s="173">
        <v>0</v>
      </c>
      <c r="AO93" s="173">
        <v>0</v>
      </c>
      <c r="AP93" s="173">
        <v>0</v>
      </c>
      <c r="AQ93" s="173">
        <v>0</v>
      </c>
      <c r="AR93" s="174">
        <v>0</v>
      </c>
    </row>
    <row r="94" spans="2:44" x14ac:dyDescent="0.25">
      <c r="B94" s="147" t="str">
        <f t="shared" si="41"/>
        <v>CAD 1M Sell 1Y 1%/40% @ 0.5bps PUF</v>
      </c>
      <c r="C94" s="148">
        <v>42953</v>
      </c>
      <c r="D94" s="149" t="s">
        <v>3</v>
      </c>
      <c r="E94" s="150">
        <v>1000000</v>
      </c>
      <c r="F94" s="151" t="b">
        <v>0</v>
      </c>
      <c r="G94" s="220" t="s">
        <v>22</v>
      </c>
      <c r="H94" s="153">
        <v>0.01</v>
      </c>
      <c r="I94" s="154">
        <v>0.4</v>
      </c>
      <c r="J94" s="152">
        <v>5.0000000000000001E-3</v>
      </c>
      <c r="K94" s="155" t="s">
        <v>42</v>
      </c>
      <c r="L94" s="156" t="s">
        <v>66</v>
      </c>
      <c r="M94" s="157" t="str">
        <f>_xll.CDS.BuildCDSFromConvention(C94,D94,E94,F94,G94,H94,I94,J94,K94,INDEX(Conventions!$J$15:$J$19,MATCH('Blotter &amp; Risk'!D94,Conventions!$B$15:$B$19,0)))</f>
        <v>»CdsTrade-17093111409574579271</v>
      </c>
      <c r="N94" s="158"/>
      <c r="O94" s="169" t="str">
        <f>INDEX(YIELD_CURVE_OBJECTS,MATCH('Blotter &amp; Risk'!$D94,CURVE_CURRENCIES,0))</f>
        <v>»ISDACompliantYieldCurve-17093111409574579205</v>
      </c>
      <c r="P94" s="170" t="str">
        <f>INDEX(YIELD_CURVE_CONVENTION_OBJECTS,MATCH('Blotter &amp; Risk'!$D94,YIELD_CURVE_CONVENTION_CURRENCIES,0))</f>
        <v>»IsdaYieldCurveConvention-17093111409574578946</v>
      </c>
      <c r="Q94" s="170" t="str">
        <f>INDEX(CREDIT_CURVE_OBJECTS,MATCH('Blotter &amp; Risk'!$D94,CURVE_CURRENCIES,0))</f>
        <v>»ISDACompliantCreditCurve-17093111409574579276</v>
      </c>
      <c r="R94" s="171" t="str">
        <f>INDEX(CDS_CONVENTION_OBJECTS,MATCH('Blotter &amp; Risk'!$D94,CDS_CONVENTION_CURRENCIES,0))</f>
        <v>»IsdaCdsConvention-17093111409574578951</v>
      </c>
      <c r="S94" s="162" t="s">
        <v>95</v>
      </c>
      <c r="T94" s="163">
        <f>_xll.CDS.CleanPrice('Blotter &amp; Risk'!M94,'Blotter &amp; Risk'!O94,'Blotter &amp; Risk'!Q94)</f>
        <v>30.000000000113268</v>
      </c>
      <c r="U94" s="164">
        <f>_xll.CDS.DirtyPrice(M94,O94,Q94)</f>
        <v>1391.1111111112248</v>
      </c>
      <c r="V94" s="164">
        <f>_xll.CDS.Accrued(M94,O94,Q94)</f>
        <v>1361.1111111111115</v>
      </c>
      <c r="W94" s="165">
        <f>_xll.CDS.ParSpread(M94,O94,Q94)</f>
        <v>9.9730678996958529E-3</v>
      </c>
      <c r="X94" s="164">
        <f>_xll.CDS.ProtectionLegPrice(M94,O94,Q94)</f>
        <v>-11109.123819278551</v>
      </c>
      <c r="Y94" s="166">
        <f>_xll.CDS.PremiumLegCleanPrice(M94,O94,Q94)</f>
        <v>11139.123819278666</v>
      </c>
      <c r="Z94" s="167">
        <f>_xll.CDS.RR01(M94,O94,Q94)</f>
        <v>1.8515206365464252</v>
      </c>
      <c r="AA94" s="164">
        <f>_xll.CDS.CS01(M94,O94)</f>
        <v>-110.45179873470278</v>
      </c>
      <c r="AB94" s="168">
        <f>_xll.CDS.IR01(M94,O94,Q94)</f>
        <v>-0.15100365314234254</v>
      </c>
      <c r="AC94" s="164">
        <f>_xll.CDS.ValueOnDefault(M94,O94,Q94)</f>
        <v>-600030.00000000012</v>
      </c>
      <c r="AD94" s="172">
        <f t="array" aca="1" ref="AD94:AG94" ca="1">_xll.CDS.BucketedCS01($C94,INDIRECT($D94 &amp; "_CREDIT_CURVE_TENORS"),INDIRECT($D94 &amp; "_CREDIT_CURVE_QUOTE_TYPES"),INDIRECT($D94 &amp; "_CREDIT_CURVE_RATES"),INDIRECT($D94 &amp; "_CREDIT_CURVE_RECOVERY_RATES"),INDIRECT($D94 &amp; "_CREDIT_CURVE_COUPONS"),'Blotter &amp; Risk'!O94,R94,$M94)</f>
        <v>-1113940.481103929</v>
      </c>
      <c r="AE94" s="173">
        <f ca="1"/>
        <v>0</v>
      </c>
      <c r="AF94" s="173">
        <f ca="1"/>
        <v>0</v>
      </c>
      <c r="AG94" s="174">
        <f ca="1"/>
        <v>0</v>
      </c>
      <c r="AH94" s="172">
        <f t="array" ref="AH94:AR94">_xll.CDS.BucketedIR01($M94,$O94,$Q94)</f>
        <v>-7.1638775484689221E-3</v>
      </c>
      <c r="AI94" s="173">
        <v>7.4904736649394899E-3</v>
      </c>
      <c r="AJ94" s="173">
        <v>-1.4211378462913871E-3</v>
      </c>
      <c r="AK94" s="173">
        <v>-0.10530604561097279</v>
      </c>
      <c r="AL94" s="173">
        <v>-4.4607650363445717E-2</v>
      </c>
      <c r="AM94" s="173">
        <v>0</v>
      </c>
      <c r="AN94" s="173">
        <v>0</v>
      </c>
      <c r="AO94" s="173">
        <v>0</v>
      </c>
      <c r="AP94" s="173">
        <v>0</v>
      </c>
      <c r="AQ94" s="173">
        <v>0</v>
      </c>
      <c r="AR94" s="174">
        <v>0</v>
      </c>
    </row>
    <row r="95" spans="2:44" x14ac:dyDescent="0.25">
      <c r="B95" s="147" t="str">
        <f t="shared" si="41"/>
        <v>CAD 5M Buy 5Y 1%/40% @ -0.15bps PUF</v>
      </c>
      <c r="C95" s="148">
        <v>42953</v>
      </c>
      <c r="D95" s="149" t="s">
        <v>3</v>
      </c>
      <c r="E95" s="150">
        <v>5000000</v>
      </c>
      <c r="F95" s="151" t="b">
        <v>1</v>
      </c>
      <c r="G95" s="152" t="s">
        <v>26</v>
      </c>
      <c r="H95" s="153">
        <v>0.01</v>
      </c>
      <c r="I95" s="154">
        <v>0.4</v>
      </c>
      <c r="J95" s="152">
        <v>-1.5E-3</v>
      </c>
      <c r="K95" s="155" t="s">
        <v>42</v>
      </c>
      <c r="L95" s="156" t="s">
        <v>66</v>
      </c>
      <c r="M95" s="157" t="str">
        <f>_xll.CDS.BuildCDSFromConvention(C95,D95,E95,F95,G95,H95,I95,J95,K95,INDEX(Conventions!$J$15:$J$19,MATCH('Blotter &amp; Risk'!D95,Conventions!$B$15:$B$19,0)))</f>
        <v>»CdsTrade-17093111409574579227</v>
      </c>
      <c r="N95" s="158"/>
      <c r="O95" s="169" t="str">
        <f>INDEX(YIELD_CURVE_OBJECTS,MATCH('Blotter &amp; Risk'!$D95,CURVE_CURRENCIES,0))</f>
        <v>»ISDACompliantYieldCurve-17093111409574579205</v>
      </c>
      <c r="P95" s="170" t="str">
        <f>INDEX(YIELD_CURVE_CONVENTION_OBJECTS,MATCH('Blotter &amp; Risk'!$D95,YIELD_CURVE_CONVENTION_CURRENCIES,0))</f>
        <v>»IsdaYieldCurveConvention-17093111409574578946</v>
      </c>
      <c r="Q95" s="170" t="str">
        <f>INDEX(CREDIT_CURVE_OBJECTS,MATCH('Blotter &amp; Risk'!$D95,CURVE_CURRENCIES,0))</f>
        <v>»ISDACompliantCreditCurve-17093111409574579276</v>
      </c>
      <c r="R95" s="171" t="str">
        <f>INDEX(CDS_CONVENTION_OBJECTS,MATCH('Blotter &amp; Risk'!$D95,CDS_CONVENTION_CURRENCIES,0))</f>
        <v>»IsdaCdsConvention-17093111409574578951</v>
      </c>
      <c r="S95" s="162" t="s">
        <v>95</v>
      </c>
      <c r="T95" s="163">
        <f>_xll.CDS.CleanPrice('Blotter &amp; Risk'!M95,'Blotter &amp; Risk'!O95,'Blotter &amp; Risk'!Q95)</f>
        <v>449.99999999989495</v>
      </c>
      <c r="U95" s="164">
        <f>_xll.CDS.DirtyPrice(M95,O95,Q95)</f>
        <v>-6355.5555555555939</v>
      </c>
      <c r="V95" s="164">
        <f>_xll.CDS.Accrued(M95,O95,Q95)</f>
        <v>-6805.5555555554893</v>
      </c>
      <c r="W95" s="165">
        <f>_xll.CDS.ParSpread(M95,O95,Q95)</f>
        <v>1.0018918861579299E-2</v>
      </c>
      <c r="X95" s="164">
        <f>_xll.CDS.ProtectionLegPrice(M95,O95,Q95)</f>
        <v>238307.86375872858</v>
      </c>
      <c r="Y95" s="166">
        <f>_xll.CDS.PremiumLegCleanPrice(M95,O95,Q95)</f>
        <v>-237857.86375872866</v>
      </c>
      <c r="Z95" s="167">
        <f>_xll.CDS.RR01(M95,O95,Q95)</f>
        <v>-39.717977293121429</v>
      </c>
      <c r="AA95" s="164">
        <f>_xll.CDS.CS01(M95,O95)</f>
        <v>2385.1100846911359</v>
      </c>
      <c r="AB95" s="168">
        <f>_xll.CDS.IR01(M95,O95,Q95)</f>
        <v>2.9951249741824726</v>
      </c>
      <c r="AC95" s="164">
        <f>_xll.CDS.ValueOnDefault(M95,O95,Q95)</f>
        <v>2999549.9999999995</v>
      </c>
      <c r="AD95" s="172">
        <f t="array" aca="1" ref="AD95:AG95" ca="1">_xll.CDS.BucketedCS01($C95,INDIRECT($D95 &amp; "_CREDIT_CURVE_TENORS"),INDIRECT($D95 &amp; "_CREDIT_CURVE_QUOTE_TYPES"),INDIRECT($D95 &amp; "_CREDIT_CURVE_RATES"),INDIRECT($D95 &amp; "_CREDIT_CURVE_RECOVERY_RATES"),INDIRECT($D95 &amp; "_CREDIT_CURVE_COUPONS"),'Blotter &amp; Risk'!O95,R95,$M95)</f>
        <v>-165.10895430115986</v>
      </c>
      <c r="AE95" s="173">
        <f ca="1"/>
        <v>-602.12607717492767</v>
      </c>
      <c r="AF95" s="173">
        <f ca="1"/>
        <v>23784669.895514708</v>
      </c>
      <c r="AG95" s="174">
        <f ca="1"/>
        <v>0</v>
      </c>
      <c r="AH95" s="172">
        <f t="array" ref="AH95:AR95">_xll.CDS.BucketedIR01($M95,$O95,$Q95)</f>
        <v>3.6312538601035449E-2</v>
      </c>
      <c r="AI95" s="173">
        <v>-3.7452368359391919E-2</v>
      </c>
      <c r="AJ95" s="173">
        <v>7.1056891273735268E-3</v>
      </c>
      <c r="AK95" s="173">
        <v>-7.4779266459601423E-3</v>
      </c>
      <c r="AL95" s="173">
        <v>-4.356178379821829E-2</v>
      </c>
      <c r="AM95" s="173">
        <v>8.7766032670633098E-2</v>
      </c>
      <c r="AN95" s="173">
        <v>8.9430417377078797E-2</v>
      </c>
      <c r="AO95" s="173">
        <v>2.5264804194222168</v>
      </c>
      <c r="AP95" s="173">
        <v>0.33678398587283498</v>
      </c>
      <c r="AQ95" s="173">
        <v>0</v>
      </c>
      <c r="AR95" s="174">
        <v>0</v>
      </c>
    </row>
    <row r="96" spans="2:44" x14ac:dyDescent="0.25">
      <c r="B96" s="147" t="str">
        <f t="shared" si="41"/>
        <v>CAD 14M Sell 8Y 1%/40% @ 0.56bps PUF</v>
      </c>
      <c r="C96" s="148">
        <v>42953</v>
      </c>
      <c r="D96" s="149" t="s">
        <v>3</v>
      </c>
      <c r="E96" s="150">
        <v>14000000</v>
      </c>
      <c r="F96" s="151" t="b">
        <v>0</v>
      </c>
      <c r="G96" s="220" t="s">
        <v>99</v>
      </c>
      <c r="H96" s="153">
        <v>0.01</v>
      </c>
      <c r="I96" s="154">
        <v>0.4</v>
      </c>
      <c r="J96" s="152">
        <v>5.5999999999999999E-3</v>
      </c>
      <c r="K96" s="155" t="s">
        <v>42</v>
      </c>
      <c r="L96" s="156" t="s">
        <v>66</v>
      </c>
      <c r="M96" s="157" t="str">
        <f>_xll.CDS.BuildCDSFromConvention(C96,D96,E96,F96,G96,H96,I96,J96,K96,INDEX(Conventions!$J$15:$J$19,MATCH('Blotter &amp; Risk'!D96,Conventions!$B$15:$B$19,0)))</f>
        <v>»CdsTrade-17093111409574579199</v>
      </c>
      <c r="N96" s="158"/>
      <c r="O96" s="169" t="str">
        <f>INDEX(YIELD_CURVE_OBJECTS,MATCH('Blotter &amp; Risk'!$D96,CURVE_CURRENCIES,0))</f>
        <v>»ISDACompliantYieldCurve-17093111409574579205</v>
      </c>
      <c r="P96" s="170" t="str">
        <f>INDEX(YIELD_CURVE_CONVENTION_OBJECTS,MATCH('Blotter &amp; Risk'!$D96,YIELD_CURVE_CONVENTION_CURRENCIES,0))</f>
        <v>»IsdaYieldCurveConvention-17093111409574578946</v>
      </c>
      <c r="Q96" s="170" t="str">
        <f>INDEX(CREDIT_CURVE_OBJECTS,MATCH('Blotter &amp; Risk'!$D96,CURVE_CURRENCIES,0))</f>
        <v>»ISDACompliantCreditCurve-17093111409574579276</v>
      </c>
      <c r="R96" s="171" t="str">
        <f>INDEX(CDS_CONVENTION_OBJECTS,MATCH('Blotter &amp; Risk'!$D96,CDS_CONVENTION_CURRENCIES,0))</f>
        <v>»IsdaCdsConvention-17093111409574578951</v>
      </c>
      <c r="S96" s="162" t="s">
        <v>95</v>
      </c>
      <c r="T96" s="163">
        <f>_xll.CDS.CleanPrice('Blotter &amp; Risk'!M96,'Blotter &amp; Risk'!O96,'Blotter &amp; Risk'!Q96)</f>
        <v>-1139.937275368902</v>
      </c>
      <c r="U96" s="164">
        <f>_xll.CDS.DirtyPrice(M96,O96,Q96)</f>
        <v>17915.618280186758</v>
      </c>
      <c r="V96" s="164">
        <f>_xll.CDS.Accrued(M96,O96,Q96)</f>
        <v>19055.55555555566</v>
      </c>
      <c r="W96" s="165">
        <f>_xll.CDS.ParSpread(M96,O96,Q96)</f>
        <v>1.0011395118681791E-2</v>
      </c>
      <c r="X96" s="164">
        <f>_xll.CDS.ProtectionLegPrice(M96,O96,Q96)</f>
        <v>-1001513.2613289955</v>
      </c>
      <c r="Y96" s="166">
        <f>_xll.CDS.PremiumLegCleanPrice(M96,O96,Q96)</f>
        <v>1000373.3240536266</v>
      </c>
      <c r="Z96" s="167">
        <f>_xll.CDS.RR01(M96,O96,Q96)</f>
        <v>166.91887688816593</v>
      </c>
      <c r="AA96" s="164">
        <f>_xll.CDS.CS01(M96,O96)</f>
        <v>-9903.1170899828194</v>
      </c>
      <c r="AB96" s="168">
        <f>_xll.CDS.IR01(M96,O96,Q96)</f>
        <v>-12.74855471333769</v>
      </c>
      <c r="AC96" s="164">
        <f>_xll.CDS.ValueOnDefault(M96,O96,Q96)</f>
        <v>-8398860.0627246313</v>
      </c>
      <c r="AD96" s="172">
        <f t="array" aca="1" ref="AD96:AG96" ca="1">_xll.CDS.BucketedCS01($C96,INDIRECT($D96 &amp; "_CREDIT_CURVE_TENORS"),INDIRECT($D96 &amp; "_CREDIT_CURVE_QUOTE_TYPES"),INDIRECT($D96 &amp; "_CREDIT_CURVE_RATES"),INDIRECT($D96 &amp; "_CREDIT_CURVE_RECOVERY_RATES"),INDIRECT($D96 &amp; "_CREDIT_CURVE_COUPONS"),'Blotter &amp; Risk'!O96,R96,$M96)</f>
        <v>297.02498856691102</v>
      </c>
      <c r="AE96" s="173">
        <f ca="1"/>
        <v>1076.8129530061804</v>
      </c>
      <c r="AF96" s="173">
        <f ca="1"/>
        <v>-24966720.883387141</v>
      </c>
      <c r="AG96" s="174">
        <f ca="1"/>
        <v>-75061454.873762161</v>
      </c>
      <c r="AH96" s="172">
        <f t="array" ref="AH96:AR96">_xll.CDS.BucketedIR01($M96,$O96,$Q96)</f>
        <v>-0.10157642654773369</v>
      </c>
      <c r="AI96" s="173">
        <v>0.10486663121200834</v>
      </c>
      <c r="AJ96" s="173">
        <v>-1.9895929848079419E-2</v>
      </c>
      <c r="AK96" s="173">
        <v>2.0938194317254855E-2</v>
      </c>
      <c r="AL96" s="173">
        <v>0.1219729945378667</v>
      </c>
      <c r="AM96" s="173">
        <v>-0.24574489157491719</v>
      </c>
      <c r="AN96" s="173">
        <v>-0.25040516885010966</v>
      </c>
      <c r="AO96" s="173">
        <v>-0.44434282606142794</v>
      </c>
      <c r="AP96" s="173">
        <v>-6.5016907782045052</v>
      </c>
      <c r="AQ96" s="173">
        <v>-5.4355060056243687</v>
      </c>
      <c r="AR96" s="174">
        <v>0</v>
      </c>
    </row>
    <row r="97" spans="2:44" x14ac:dyDescent="0.25">
      <c r="B97" s="147" t="str">
        <f t="shared" si="41"/>
        <v>CAD 150M Buy 6M 1%/40% @ 0.01bps PUF</v>
      </c>
      <c r="C97" s="148">
        <v>42953</v>
      </c>
      <c r="D97" s="149" t="s">
        <v>3</v>
      </c>
      <c r="E97" s="150">
        <v>150000000</v>
      </c>
      <c r="F97" s="151" t="b">
        <v>1</v>
      </c>
      <c r="G97" s="220" t="s">
        <v>14</v>
      </c>
      <c r="H97" s="153">
        <v>0.01</v>
      </c>
      <c r="I97" s="154">
        <v>0.4</v>
      </c>
      <c r="J97" s="152">
        <v>1E-4</v>
      </c>
      <c r="K97" s="155" t="s">
        <v>42</v>
      </c>
      <c r="L97" s="156" t="s">
        <v>66</v>
      </c>
      <c r="M97" s="157" t="str">
        <f>_xll.CDS.BuildCDSFromConvention(C97,D97,E97,F97,G97,H97,I97,J97,K97,INDEX(Conventions!$J$15:$J$19,MATCH('Blotter &amp; Risk'!D97,Conventions!$B$15:$B$19,0)))</f>
        <v>»CdsTrade-17093111409574579242</v>
      </c>
      <c r="N97" s="158"/>
      <c r="O97" s="169" t="str">
        <f>INDEX(YIELD_CURVE_OBJECTS,MATCH('Blotter &amp; Risk'!$D97,CURVE_CURRENCIES,0))</f>
        <v>»ISDACompliantYieldCurve-17093111409574579205</v>
      </c>
      <c r="P97" s="170" t="str">
        <f>INDEX(YIELD_CURVE_CONVENTION_OBJECTS,MATCH('Blotter &amp; Risk'!$D97,YIELD_CURVE_CONVENTION_CURRENCIES,0))</f>
        <v>»IsdaYieldCurveConvention-17093111409574578946</v>
      </c>
      <c r="Q97" s="170" t="str">
        <f>INDEX(CREDIT_CURVE_OBJECTS,MATCH('Blotter &amp; Risk'!$D97,CURVE_CURRENCIES,0))</f>
        <v>»ISDACompliantCreditCurve-17093111409574579276</v>
      </c>
      <c r="R97" s="171" t="str">
        <f>INDEX(CDS_CONVENTION_OBJECTS,MATCH('Blotter &amp; Risk'!$D97,CDS_CONVENTION_CURRENCIES,0))</f>
        <v>»IsdaCdsConvention-17093111409574578951</v>
      </c>
      <c r="S97" s="162" t="s">
        <v>95</v>
      </c>
      <c r="T97" s="163">
        <f>_xll.CDS.CleanPrice('Blotter &amp; Risk'!M97,'Blotter &amp; Risk'!O97,'Blotter &amp; Risk'!Q97)</f>
        <v>-2493.7058033635672</v>
      </c>
      <c r="U97" s="164">
        <f>_xll.CDS.DirtyPrice(M97,O97,Q97)</f>
        <v>-206660.37247003018</v>
      </c>
      <c r="V97" s="164">
        <f>_xll.CDS.Accrued(M97,O97,Q97)</f>
        <v>-204166.66666666663</v>
      </c>
      <c r="W97" s="165">
        <f>_xll.CDS.ParSpread(M97,O97,Q97)</f>
        <v>9.973092485653829E-3</v>
      </c>
      <c r="X97" s="164">
        <f>_xll.CDS.ProtectionLegPrice(M97,O97,Q97)</f>
        <v>924275.58670031291</v>
      </c>
      <c r="Y97" s="166">
        <f>_xll.CDS.PremiumLegCleanPrice(M97,O97,Q97)</f>
        <v>-926769.29250367638</v>
      </c>
      <c r="Z97" s="167">
        <f>_xll.CDS.RR01(M97,O97,Q97)</f>
        <v>-154.04593111671883</v>
      </c>
      <c r="AA97" s="164">
        <f>_xll.CDS.CS01(M97,O97)</f>
        <v>9266.0173966888178</v>
      </c>
      <c r="AB97" s="168">
        <f>_xll.CDS.IR01(M97,O97,Q97)</f>
        <v>12.897011160981423</v>
      </c>
      <c r="AC97" s="164">
        <f>_xll.CDS.ValueOnDefault(M97,O97,Q97)</f>
        <v>90002493.705803365</v>
      </c>
      <c r="AD97" s="172">
        <f t="array" aca="1" ref="AD97:AG97" ca="1">_xll.CDS.BucketedCS01($C97,INDIRECT($D97 &amp; "_CREDIT_CURVE_TENORS"),INDIRECT($D97 &amp; "_CREDIT_CURVE_QUOTE_TYPES"),INDIRECT($D97 &amp; "_CREDIT_CURVE_RATES"),INDIRECT($D97 &amp; "_CREDIT_CURVE_RECOVERY_RATES"),INDIRECT($D97 &amp; "_CREDIT_CURVE_COUPONS"),'Blotter &amp; Risk'!O97,R97,$M97)</f>
        <v>92678460.423706755</v>
      </c>
      <c r="AE97" s="173">
        <f ca="1"/>
        <v>0</v>
      </c>
      <c r="AF97" s="173">
        <f ca="1"/>
        <v>0</v>
      </c>
      <c r="AG97" s="174">
        <f ca="1"/>
        <v>0</v>
      </c>
      <c r="AH97" s="172">
        <f t="array" ref="AH97:AR97">_xll.CDS.BucketedIR01($M97,$O97,$Q97)</f>
        <v>1.0762306422353736</v>
      </c>
      <c r="AI97" s="173">
        <v>-1.123571049480715</v>
      </c>
      <c r="AJ97" s="173">
        <v>6.6026678208208622</v>
      </c>
      <c r="AK97" s="173">
        <v>6.3419627284108664</v>
      </c>
      <c r="AL97" s="173">
        <v>0</v>
      </c>
      <c r="AM97" s="173">
        <v>0</v>
      </c>
      <c r="AN97" s="173">
        <v>0</v>
      </c>
      <c r="AO97" s="173">
        <v>0</v>
      </c>
      <c r="AP97" s="173">
        <v>0</v>
      </c>
      <c r="AQ97" s="173">
        <v>0</v>
      </c>
      <c r="AR97" s="174">
        <v>0</v>
      </c>
    </row>
    <row r="98" spans="2:44" ht="15.75" thickBot="1" x14ac:dyDescent="0.3">
      <c r="B98" s="175" t="str">
        <f t="shared" si="41"/>
        <v>CAD 150M Buy 3M 1%/40% @ 0.02bps PUF</v>
      </c>
      <c r="C98" s="201">
        <v>42953</v>
      </c>
      <c r="D98" s="176" t="s">
        <v>3</v>
      </c>
      <c r="E98" s="177">
        <v>150000000</v>
      </c>
      <c r="F98" s="178" t="b">
        <v>1</v>
      </c>
      <c r="G98" s="221" t="s">
        <v>13</v>
      </c>
      <c r="H98" s="180">
        <v>0.01</v>
      </c>
      <c r="I98" s="181">
        <v>0.4</v>
      </c>
      <c r="J98" s="179">
        <v>2.0000000000000001E-4</v>
      </c>
      <c r="K98" s="182" t="s">
        <v>42</v>
      </c>
      <c r="L98" s="156" t="s">
        <v>66</v>
      </c>
      <c r="M98" s="157" t="str">
        <f>_xll.CDS.BuildCDSFromConvention(C98,D98,E98,F98,G98,H98,I98,J98,K98,INDEX(Conventions!$J$15:$J$19,MATCH('Blotter &amp; Risk'!D98,Conventions!$B$15:$B$19,0)))</f>
        <v>»CdsTrade-17093111409574579231</v>
      </c>
      <c r="N98" s="158"/>
      <c r="O98" s="169" t="str">
        <f>INDEX(YIELD_CURVE_OBJECTS,MATCH('Blotter &amp; Risk'!$D98,CURVE_CURRENCIES,0))</f>
        <v>»ISDACompliantYieldCurve-17093111409574579205</v>
      </c>
      <c r="P98" s="170" t="str">
        <f>INDEX(YIELD_CURVE_CONVENTION_OBJECTS,MATCH('Blotter &amp; Risk'!$D98,YIELD_CURVE_CONVENTION_CURRENCIES,0))</f>
        <v>»IsdaYieldCurveConvention-17093111409574578946</v>
      </c>
      <c r="Q98" s="170" t="str">
        <f>INDEX(CREDIT_CURVE_OBJECTS,MATCH('Blotter &amp; Risk'!$D98,CURVE_CURRENCIES,0))</f>
        <v>»ISDACompliantCreditCurve-17093111409574579276</v>
      </c>
      <c r="R98" s="171" t="str">
        <f>INDEX(CDS_CONVENTION_OBJECTS,MATCH('Blotter &amp; Risk'!$D98,CDS_CONVENTION_CURRENCIES,0))</f>
        <v>»IsdaCdsConvention-17093111409574578951</v>
      </c>
      <c r="S98" s="162" t="s">
        <v>95</v>
      </c>
      <c r="T98" s="163">
        <f>_xll.CDS.CleanPrice('Blotter &amp; Risk'!M98,'Blotter &amp; Risk'!O98,'Blotter &amp; Risk'!Q98)</f>
        <v>-1488.2003703382352</v>
      </c>
      <c r="U98" s="164">
        <f>_xll.CDS.DirtyPrice(M98,O98,Q98)</f>
        <v>-205654.86703700497</v>
      </c>
      <c r="V98" s="164">
        <f>_xll.CDS.Accrued(M98,O98,Q98)</f>
        <v>-204166.66666666674</v>
      </c>
      <c r="W98" s="190">
        <f>_xll.CDS.ParSpread(M98,O98,Q98)</f>
        <v>9.9733421981615372E-3</v>
      </c>
      <c r="X98" s="191">
        <f>_xll.CDS.ProtectionLegPrice(M98,O98,Q98)</f>
        <v>556772.52170878835</v>
      </c>
      <c r="Y98" s="192">
        <f>_xll.CDS.PremiumLegCleanPrice(M98,O98,Q98)</f>
        <v>-558260.72207912663</v>
      </c>
      <c r="Z98" s="193">
        <f>_xll.CDS.RR01(M98,O98,Q98)</f>
        <v>-92.795420284798084</v>
      </c>
      <c r="AA98" s="191">
        <f>_xll.CDS.CS01(M98,O98)</f>
        <v>5580.708083029298</v>
      </c>
      <c r="AB98" s="194">
        <f>_xll.CDS.IR01(M98,O98,Q98)</f>
        <v>8.204106071449738</v>
      </c>
      <c r="AC98" s="192">
        <f>_xll.CDS.ValueOnDefault(M98,O98,Q98)</f>
        <v>90001488.200370327</v>
      </c>
      <c r="AD98" s="172">
        <f t="array" aca="1" ref="AD98:AG98" ca="1">_xll.CDS.BucketedCS01($C98,INDIRECT($D98 &amp; "_CREDIT_CURVE_TENORS"),INDIRECT($D98 &amp; "_CREDIT_CURVE_QUOTE_TYPES"),INDIRECT($D98 &amp; "_CREDIT_CURVE_RATES"),INDIRECT($D98 &amp; "_CREDIT_CURVE_RECOVERY_RATES"),INDIRECT($D98 &amp; "_CREDIT_CURVE_COUPONS"),'Blotter &amp; Risk'!O98,R98,$M98)</f>
        <v>55828084.684326343</v>
      </c>
      <c r="AE98" s="173">
        <f ca="1"/>
        <v>0</v>
      </c>
      <c r="AF98" s="173">
        <f ca="1"/>
        <v>0</v>
      </c>
      <c r="AG98" s="174">
        <f ca="1"/>
        <v>0</v>
      </c>
      <c r="AH98" s="172">
        <f t="array" ref="AH98:AR98">_xll.CDS.BucketedIR01($M98,$O98,$Q98)</f>
        <v>1.0770570853160106</v>
      </c>
      <c r="AI98" s="173">
        <v>0.42427469935761575</v>
      </c>
      <c r="AJ98" s="173">
        <v>6.7028590199731326</v>
      </c>
      <c r="AK98" s="173">
        <v>0</v>
      </c>
      <c r="AL98" s="173">
        <v>0</v>
      </c>
      <c r="AM98" s="173">
        <v>0</v>
      </c>
      <c r="AN98" s="173">
        <v>0</v>
      </c>
      <c r="AO98" s="173">
        <v>0</v>
      </c>
      <c r="AP98" s="173">
        <v>0</v>
      </c>
      <c r="AQ98" s="173">
        <v>0</v>
      </c>
      <c r="AR98" s="174">
        <v>0</v>
      </c>
    </row>
    <row r="99" spans="2:44" ht="15.75" thickTop="1" x14ac:dyDescent="0.25">
      <c r="T99" s="195">
        <f>SUM(T87:T98)</f>
        <v>-68290.153747249147</v>
      </c>
      <c r="U99" s="195">
        <f t="shared" ref="U99:V99" si="42">SUM(U87:U98)</f>
        <v>-192831.82041391611</v>
      </c>
      <c r="V99" s="195">
        <f t="shared" si="42"/>
        <v>-124541.66666666692</v>
      </c>
      <c r="Z99" s="195">
        <f>SUM(Z87:Z98)</f>
        <v>1175.338197297855</v>
      </c>
      <c r="AA99" s="195">
        <f t="shared" ref="AA99:AC99" si="43">SUM(AA87:AA98)</f>
        <v>-69685.289533561518</v>
      </c>
      <c r="AB99" s="195">
        <f t="shared" si="43"/>
        <v>-78.226330876359981</v>
      </c>
      <c r="AC99" s="195">
        <f t="shared" si="43"/>
        <v>54068290.153747261</v>
      </c>
      <c r="AD99" s="198">
        <f ca="1">SUM(AD87:AD98)</f>
        <v>147431252.85960415</v>
      </c>
      <c r="AE99" s="198">
        <f t="shared" ref="AE99:AR99" ca="1" si="44">SUM(AE87:AE98)</f>
        <v>-137024815.72369605</v>
      </c>
      <c r="AF99" s="198">
        <f t="shared" ca="1" si="44"/>
        <v>-638027147.17243361</v>
      </c>
      <c r="AG99" s="198">
        <f t="shared" ca="1" si="44"/>
        <v>-75061454.873762161</v>
      </c>
      <c r="AH99" s="198">
        <f t="shared" si="44"/>
        <v>0.62024816922280657</v>
      </c>
      <c r="AI99" s="198">
        <f t="shared" si="44"/>
        <v>0.94240081967116029</v>
      </c>
      <c r="AJ99" s="198">
        <f t="shared" si="44"/>
        <v>13.292337258017337</v>
      </c>
      <c r="AK99" s="198">
        <f t="shared" si="44"/>
        <v>7.6522205064207682</v>
      </c>
      <c r="AL99" s="198">
        <f t="shared" si="44"/>
        <v>-9.1863842287698976</v>
      </c>
      <c r="AM99" s="198">
        <f t="shared" si="44"/>
        <v>11.614867855051779</v>
      </c>
      <c r="AN99" s="198">
        <f t="shared" si="44"/>
        <v>-35.107274744965856</v>
      </c>
      <c r="AO99" s="198">
        <f t="shared" si="44"/>
        <v>-50.739403282318307</v>
      </c>
      <c r="AP99" s="198">
        <f t="shared" si="44"/>
        <v>-11.890234552169865</v>
      </c>
      <c r="AQ99" s="198">
        <f t="shared" si="44"/>
        <v>-5.4355060056243687</v>
      </c>
      <c r="AR99" s="198">
        <f t="shared" si="44"/>
        <v>0</v>
      </c>
    </row>
  </sheetData>
  <mergeCells count="30">
    <mergeCell ref="AH69:AR69"/>
    <mergeCell ref="B85:K85"/>
    <mergeCell ref="O85:R85"/>
    <mergeCell ref="T85:Y85"/>
    <mergeCell ref="Z85:AC85"/>
    <mergeCell ref="AD85:AG85"/>
    <mergeCell ref="AH85:AR85"/>
    <mergeCell ref="B69:K69"/>
    <mergeCell ref="O69:R69"/>
    <mergeCell ref="T69:Y69"/>
    <mergeCell ref="Z69:AC69"/>
    <mergeCell ref="AD69:AG69"/>
    <mergeCell ref="T8:Y8"/>
    <mergeCell ref="Z8:AC8"/>
    <mergeCell ref="B8:K8"/>
    <mergeCell ref="AD8:AG8"/>
    <mergeCell ref="AH8:AR8"/>
    <mergeCell ref="O8:R8"/>
    <mergeCell ref="AH31:AR31"/>
    <mergeCell ref="B53:K53"/>
    <mergeCell ref="O53:R53"/>
    <mergeCell ref="T53:Y53"/>
    <mergeCell ref="Z53:AC53"/>
    <mergeCell ref="AD53:AG53"/>
    <mergeCell ref="AH53:AR53"/>
    <mergeCell ref="B31:K31"/>
    <mergeCell ref="O31:R31"/>
    <mergeCell ref="T31:Y31"/>
    <mergeCell ref="Z31:AC31"/>
    <mergeCell ref="AD31:AG3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Q605"/>
  <sheetViews>
    <sheetView workbookViewId="0">
      <selection activeCell="B2" sqref="B2"/>
    </sheetView>
  </sheetViews>
  <sheetFormatPr defaultRowHeight="15" x14ac:dyDescent="0.25"/>
  <cols>
    <col min="1" max="1" width="4.5703125" customWidth="1"/>
    <col min="2" max="2" width="12.28515625" customWidth="1"/>
    <col min="3" max="3" width="16.5703125" customWidth="1"/>
    <col min="4" max="4" width="12.85546875" customWidth="1"/>
    <col min="5" max="5" width="13.140625" customWidth="1"/>
    <col min="6" max="6" width="3.28515625" customWidth="1"/>
    <col min="7" max="7" width="12.42578125" customWidth="1"/>
    <col min="8" max="8" width="15.85546875" customWidth="1"/>
    <col min="9" max="9" width="15.7109375" customWidth="1"/>
    <col min="10" max="10" width="6.140625" customWidth="1"/>
    <col min="12" max="12" width="16" customWidth="1"/>
    <col min="13" max="13" width="14.28515625" customWidth="1"/>
    <col min="14" max="14" width="12.85546875" customWidth="1"/>
    <col min="15" max="15" width="12" customWidth="1"/>
    <col min="16" max="16" width="2.85546875" customWidth="1"/>
    <col min="17" max="17" width="12.28515625" bestFit="1" customWidth="1"/>
    <col min="18" max="18" width="13.5703125" customWidth="1"/>
    <col min="19" max="19" width="19.7109375" customWidth="1"/>
    <col min="22" max="22" width="15.7109375" bestFit="1" customWidth="1"/>
    <col min="25" max="25" width="3.5703125" customWidth="1"/>
    <col min="26" max="26" width="13" customWidth="1"/>
    <col min="27" max="27" width="12" bestFit="1" customWidth="1"/>
    <col min="28" max="28" width="15.5703125" bestFit="1" customWidth="1"/>
    <col min="29" max="29" width="4" customWidth="1"/>
    <col min="30" max="30" width="17.28515625" customWidth="1"/>
    <col min="31" max="31" width="15.85546875" bestFit="1" customWidth="1"/>
    <col min="32" max="32" width="12" bestFit="1" customWidth="1"/>
    <col min="35" max="35" width="3.5703125" customWidth="1"/>
    <col min="36" max="36" width="11.5703125" bestFit="1" customWidth="1"/>
    <col min="37" max="37" width="12.28515625" bestFit="1" customWidth="1"/>
    <col min="38" max="38" width="20" bestFit="1" customWidth="1"/>
    <col min="41" max="41" width="16.7109375" customWidth="1"/>
    <col min="42" max="42" width="12" bestFit="1" customWidth="1"/>
    <col min="44" max="44" width="3.5703125" customWidth="1"/>
    <col min="45" max="45" width="18" bestFit="1" customWidth="1"/>
    <col min="46" max="46" width="12" bestFit="1" customWidth="1"/>
    <col min="47" max="47" width="15.5703125" bestFit="1" customWidth="1"/>
    <col min="50" max="50" width="15.85546875" bestFit="1" customWidth="1"/>
    <col min="51" max="51" width="12" bestFit="1" customWidth="1"/>
    <col min="52" max="52" width="12.85546875" customWidth="1"/>
    <col min="54" max="54" width="4.140625" customWidth="1"/>
    <col min="55" max="55" width="11.5703125" bestFit="1" customWidth="1"/>
    <col min="56" max="56" width="12.28515625" bestFit="1" customWidth="1"/>
    <col min="57" max="57" width="20" bestFit="1" customWidth="1"/>
    <col min="60" max="60" width="11.85546875" customWidth="1"/>
    <col min="69" max="69" width="15.85546875" bestFit="1" customWidth="1"/>
    <col min="70" max="70" width="12" bestFit="1" customWidth="1"/>
    <col min="71" max="71" width="13.7109375" customWidth="1"/>
    <col min="73" max="73" width="3.7109375" customWidth="1"/>
    <col min="74" max="74" width="11.5703125" bestFit="1" customWidth="1"/>
    <col min="75" max="75" width="12.28515625" bestFit="1" customWidth="1"/>
    <col min="76" max="76" width="20" bestFit="1" customWidth="1"/>
    <col min="79" max="79" width="17.28515625" customWidth="1"/>
    <col min="83" max="83" width="12.85546875" customWidth="1"/>
    <col min="84" max="84" width="12" bestFit="1" customWidth="1"/>
    <col min="85" max="85" width="15.5703125" bestFit="1" customWidth="1"/>
    <col min="88" max="88" width="15.85546875" bestFit="1" customWidth="1"/>
    <col min="89" max="89" width="12" bestFit="1" customWidth="1"/>
    <col min="90" max="90" width="13" customWidth="1"/>
    <col min="92" max="92" width="4.140625" customWidth="1"/>
    <col min="93" max="93" width="11.5703125" bestFit="1" customWidth="1"/>
    <col min="94" max="94" width="12.28515625" bestFit="1" customWidth="1"/>
    <col min="95" max="95" width="20" bestFit="1" customWidth="1"/>
  </cols>
  <sheetData>
    <row r="2" spans="2:95" ht="46.5" x14ac:dyDescent="0.7">
      <c r="B2" s="245" t="s">
        <v>75</v>
      </c>
    </row>
    <row r="3" spans="2:95" ht="48.75" customHeight="1" x14ac:dyDescent="0.9">
      <c r="B3" s="105"/>
    </row>
    <row r="4" spans="2:95" ht="14.25" customHeight="1" x14ac:dyDescent="0.4">
      <c r="B4" s="36"/>
    </row>
    <row r="5" spans="2:95" x14ac:dyDescent="0.25">
      <c r="B5" s="96" t="s">
        <v>33</v>
      </c>
      <c r="C5" s="97" t="s">
        <v>18</v>
      </c>
      <c r="D5" s="97"/>
      <c r="E5" s="97"/>
      <c r="F5" s="97"/>
      <c r="G5" s="97" t="s">
        <v>88</v>
      </c>
      <c r="H5" s="97"/>
      <c r="I5" s="97"/>
      <c r="J5" s="98"/>
    </row>
    <row r="6" spans="2:95" x14ac:dyDescent="0.25">
      <c r="B6" s="99" t="str">
        <f>C16</f>
        <v>USD</v>
      </c>
      <c r="C6" s="100" t="str">
        <f>USD_YIELD_CURVE</f>
        <v>»ISDACompliantYieldCurve-17093111409574579239</v>
      </c>
      <c r="D6" s="100"/>
      <c r="E6" s="100"/>
      <c r="F6" s="100"/>
      <c r="G6" s="100" t="str">
        <f>USD_CREDIT_CURVE</f>
        <v>»ISDACompliantCreditCurve-17093111409574579252</v>
      </c>
      <c r="H6" s="100"/>
      <c r="I6" s="100"/>
      <c r="J6" s="101"/>
    </row>
    <row r="7" spans="2:95" x14ac:dyDescent="0.25">
      <c r="B7" s="99" t="str">
        <f>V16</f>
        <v>EUR</v>
      </c>
      <c r="C7" s="100" t="e">
        <f>EUR_YIELD_CURVE</f>
        <v>#NULL!</v>
      </c>
      <c r="D7" s="100"/>
      <c r="E7" s="100"/>
      <c r="F7" s="100"/>
      <c r="G7" s="100" t="e">
        <f>EUR_CREDIT_CURVE</f>
        <v>#NULL!</v>
      </c>
      <c r="H7" s="100"/>
      <c r="I7" s="100"/>
      <c r="J7" s="101"/>
    </row>
    <row r="8" spans="2:95" x14ac:dyDescent="0.25">
      <c r="B8" s="99" t="str">
        <f>AO16</f>
        <v>CHF</v>
      </c>
      <c r="C8" s="100" t="str">
        <f>CHF_YIELD_CURVE</f>
        <v>»ISDACompliantYieldCurve-17093111409574579200</v>
      </c>
      <c r="D8" s="100"/>
      <c r="E8" s="100"/>
      <c r="F8" s="100"/>
      <c r="G8" s="100" t="str">
        <f>CHF_CREDIT_CURVE</f>
        <v>»ISDACompliantCreditCurve-17093111409574579274</v>
      </c>
      <c r="H8" s="100"/>
      <c r="I8" s="100"/>
      <c r="J8" s="101"/>
    </row>
    <row r="9" spans="2:95" x14ac:dyDescent="0.25">
      <c r="B9" s="99" t="str">
        <f>BH16</f>
        <v>JPY</v>
      </c>
      <c r="C9" s="100" t="str">
        <f>JPY_YIELD_CURVE</f>
        <v>»ISDACompliantYieldCurve-17093111409574579275</v>
      </c>
      <c r="D9" s="100"/>
      <c r="E9" s="100"/>
      <c r="F9" s="100"/>
      <c r="G9" s="100" t="str">
        <f>JPY_CREDIT_CURVE</f>
        <v>»ISDACompliantCreditCurve-17093111409574579277</v>
      </c>
      <c r="H9" s="100"/>
      <c r="I9" s="100"/>
      <c r="J9" s="101"/>
    </row>
    <row r="10" spans="2:95" x14ac:dyDescent="0.25">
      <c r="B10" s="102" t="str">
        <f>CA16</f>
        <v>CAD</v>
      </c>
      <c r="C10" s="103" t="str">
        <f>CAD_YIELD_CURVE</f>
        <v>»ISDACompliantYieldCurve-17093111409574579205</v>
      </c>
      <c r="D10" s="103"/>
      <c r="E10" s="103"/>
      <c r="F10" s="103"/>
      <c r="G10" s="103" t="str">
        <f>CAD_CREDIT_CURVE</f>
        <v>»ISDACompliantCreditCurve-17093111409574579276</v>
      </c>
      <c r="H10" s="103"/>
      <c r="I10" s="103"/>
      <c r="J10" s="104"/>
    </row>
    <row r="11" spans="2:95" ht="16.5" customHeight="1" x14ac:dyDescent="0.4">
      <c r="B11" s="36"/>
    </row>
    <row r="12" spans="2:95" ht="61.5" x14ac:dyDescent="0.9">
      <c r="B12" s="87" t="str">
        <f>C16</f>
        <v>USD</v>
      </c>
      <c r="C12" s="88"/>
      <c r="D12" s="88"/>
      <c r="E12" s="88"/>
      <c r="F12" s="88"/>
      <c r="G12" s="88"/>
      <c r="H12" s="88"/>
      <c r="I12" s="88"/>
      <c r="J12" s="88"/>
      <c r="K12" s="88"/>
      <c r="L12" s="88"/>
      <c r="M12" s="88"/>
      <c r="N12" s="88"/>
      <c r="O12" s="88"/>
      <c r="P12" s="88"/>
      <c r="Q12" s="88"/>
      <c r="R12" s="88"/>
      <c r="S12" s="89"/>
      <c r="U12" s="87" t="str">
        <f>V16</f>
        <v>EUR</v>
      </c>
      <c r="V12" s="88"/>
      <c r="W12" s="88"/>
      <c r="X12" s="88"/>
      <c r="Y12" s="88"/>
      <c r="Z12" s="88"/>
      <c r="AA12" s="88"/>
      <c r="AB12" s="88"/>
      <c r="AC12" s="88"/>
      <c r="AD12" s="88"/>
      <c r="AE12" s="88"/>
      <c r="AF12" s="88"/>
      <c r="AG12" s="88"/>
      <c r="AH12" s="88"/>
      <c r="AI12" s="88"/>
      <c r="AJ12" s="88"/>
      <c r="AK12" s="88"/>
      <c r="AL12" s="89"/>
      <c r="AN12" s="87" t="str">
        <f>AO16</f>
        <v>CHF</v>
      </c>
      <c r="AO12" s="88"/>
      <c r="AP12" s="88"/>
      <c r="AQ12" s="88"/>
      <c r="AR12" s="88"/>
      <c r="AS12" s="88"/>
      <c r="AT12" s="88"/>
      <c r="AU12" s="88"/>
      <c r="AV12" s="88"/>
      <c r="AW12" s="88"/>
      <c r="AX12" s="88"/>
      <c r="AY12" s="88"/>
      <c r="AZ12" s="88"/>
      <c r="BA12" s="88"/>
      <c r="BB12" s="88"/>
      <c r="BC12" s="88"/>
      <c r="BD12" s="88"/>
      <c r="BE12" s="89"/>
      <c r="BG12" s="87" t="str">
        <f>BH16</f>
        <v>JPY</v>
      </c>
      <c r="BH12" s="88"/>
      <c r="BI12" s="88"/>
      <c r="BJ12" s="88"/>
      <c r="BK12" s="88"/>
      <c r="BL12" s="88"/>
      <c r="BM12" s="88"/>
      <c r="BN12" s="88"/>
      <c r="BO12" s="88"/>
      <c r="BP12" s="88"/>
      <c r="BQ12" s="88"/>
      <c r="BR12" s="88"/>
      <c r="BS12" s="88"/>
      <c r="BT12" s="88"/>
      <c r="BU12" s="88"/>
      <c r="BV12" s="88"/>
      <c r="BW12" s="88"/>
      <c r="BX12" s="89"/>
      <c r="BZ12" s="87" t="str">
        <f>CA16</f>
        <v>CAD</v>
      </c>
      <c r="CA12" s="88"/>
      <c r="CB12" s="88"/>
      <c r="CC12" s="88"/>
      <c r="CD12" s="88"/>
      <c r="CE12" s="88"/>
      <c r="CF12" s="88"/>
      <c r="CG12" s="88"/>
      <c r="CH12" s="88"/>
      <c r="CI12" s="88"/>
      <c r="CJ12" s="88"/>
      <c r="CK12" s="88"/>
      <c r="CL12" s="88"/>
      <c r="CM12" s="88"/>
      <c r="CN12" s="88"/>
      <c r="CO12" s="88"/>
      <c r="CP12" s="88"/>
      <c r="CQ12" s="89"/>
    </row>
    <row r="13" spans="2:95" ht="21" x14ac:dyDescent="0.35">
      <c r="B13" s="90" t="s">
        <v>18</v>
      </c>
      <c r="C13" s="91"/>
      <c r="D13" s="91"/>
      <c r="E13" s="91"/>
      <c r="F13" s="91"/>
      <c r="G13" s="91"/>
      <c r="H13" s="91"/>
      <c r="I13" s="92"/>
      <c r="K13" s="93" t="s">
        <v>38</v>
      </c>
      <c r="L13" s="94"/>
      <c r="M13" s="94"/>
      <c r="N13" s="94"/>
      <c r="O13" s="94"/>
      <c r="P13" s="94"/>
      <c r="Q13" s="94"/>
      <c r="R13" s="94"/>
      <c r="S13" s="95"/>
      <c r="U13" s="90" t="s">
        <v>18</v>
      </c>
      <c r="V13" s="91"/>
      <c r="W13" s="91"/>
      <c r="X13" s="91"/>
      <c r="Y13" s="91"/>
      <c r="Z13" s="91"/>
      <c r="AA13" s="91"/>
      <c r="AB13" s="92"/>
      <c r="AD13" s="93" t="s">
        <v>38</v>
      </c>
      <c r="AE13" s="94"/>
      <c r="AF13" s="94"/>
      <c r="AG13" s="94"/>
      <c r="AH13" s="94"/>
      <c r="AI13" s="94"/>
      <c r="AJ13" s="94"/>
      <c r="AK13" s="94"/>
      <c r="AL13" s="95"/>
      <c r="AN13" s="90" t="s">
        <v>18</v>
      </c>
      <c r="AO13" s="91"/>
      <c r="AP13" s="91"/>
      <c r="AQ13" s="91"/>
      <c r="AR13" s="91"/>
      <c r="AS13" s="91"/>
      <c r="AT13" s="91"/>
      <c r="AU13" s="92"/>
      <c r="AW13" s="93" t="s">
        <v>38</v>
      </c>
      <c r="AX13" s="94"/>
      <c r="AY13" s="94"/>
      <c r="AZ13" s="94"/>
      <c r="BA13" s="94"/>
      <c r="BB13" s="94"/>
      <c r="BC13" s="94"/>
      <c r="BD13" s="94"/>
      <c r="BE13" s="95"/>
      <c r="BG13" s="90" t="s">
        <v>18</v>
      </c>
      <c r="BH13" s="91"/>
      <c r="BI13" s="91"/>
      <c r="BJ13" s="91"/>
      <c r="BK13" s="91"/>
      <c r="BL13" s="91"/>
      <c r="BM13" s="91"/>
      <c r="BN13" s="92"/>
      <c r="BP13" s="93" t="s">
        <v>38</v>
      </c>
      <c r="BQ13" s="94"/>
      <c r="BR13" s="94"/>
      <c r="BS13" s="94"/>
      <c r="BT13" s="94"/>
      <c r="BU13" s="94"/>
      <c r="BV13" s="94"/>
      <c r="BW13" s="94"/>
      <c r="BX13" s="95"/>
      <c r="BZ13" s="90" t="s">
        <v>18</v>
      </c>
      <c r="CA13" s="91"/>
      <c r="CB13" s="91"/>
      <c r="CC13" s="91"/>
      <c r="CD13" s="91"/>
      <c r="CE13" s="91"/>
      <c r="CF13" s="91"/>
      <c r="CG13" s="92"/>
      <c r="CI13" s="93" t="s">
        <v>38</v>
      </c>
      <c r="CJ13" s="94"/>
      <c r="CK13" s="94"/>
      <c r="CL13" s="94"/>
      <c r="CM13" s="94"/>
      <c r="CN13" s="94"/>
      <c r="CO13" s="94"/>
      <c r="CP13" s="94"/>
      <c r="CQ13" s="95"/>
    </row>
    <row r="14" spans="2:95" ht="6.75" customHeight="1" x14ac:dyDescent="0.3">
      <c r="B14" s="2"/>
      <c r="K14" s="35"/>
      <c r="U14" s="2"/>
      <c r="AD14" s="35"/>
      <c r="AN14" s="2"/>
      <c r="AW14" s="35"/>
      <c r="BG14" s="2"/>
      <c r="BP14" s="35"/>
      <c r="BZ14" s="2"/>
      <c r="CI14" s="35"/>
    </row>
    <row r="15" spans="2:95" x14ac:dyDescent="0.25">
      <c r="B15" s="11" t="s">
        <v>34</v>
      </c>
      <c r="C15" s="24">
        <f>DATE(2017, 8, 6)</f>
        <v>42953</v>
      </c>
      <c r="U15" s="11" t="s">
        <v>34</v>
      </c>
      <c r="V15" s="24">
        <f>DATE(2017, 8, 6)</f>
        <v>42953</v>
      </c>
      <c r="AN15" s="11" t="s">
        <v>34</v>
      </c>
      <c r="AO15" s="24">
        <f>DATE(2017, 8, 6)</f>
        <v>42953</v>
      </c>
      <c r="BG15" s="11" t="s">
        <v>34</v>
      </c>
      <c r="BH15" s="24">
        <f>DATE(2017, 8, 6)</f>
        <v>42953</v>
      </c>
      <c r="BZ15" s="11" t="s">
        <v>34</v>
      </c>
      <c r="CA15" s="24">
        <f>DATE(2017, 8, 6)</f>
        <v>42953</v>
      </c>
    </row>
    <row r="16" spans="2:95" x14ac:dyDescent="0.25">
      <c r="B16" s="12" t="s">
        <v>33</v>
      </c>
      <c r="C16" s="9" t="s">
        <v>0</v>
      </c>
      <c r="K16" s="13" t="s">
        <v>39</v>
      </c>
      <c r="L16" s="27" t="s">
        <v>0</v>
      </c>
      <c r="U16" s="12" t="s">
        <v>33</v>
      </c>
      <c r="V16" s="9" t="s">
        <v>1</v>
      </c>
      <c r="AD16" s="13" t="s">
        <v>39</v>
      </c>
      <c r="AE16" s="27" t="s">
        <v>1</v>
      </c>
      <c r="AN16" s="12" t="s">
        <v>33</v>
      </c>
      <c r="AO16" s="9" t="s">
        <v>4</v>
      </c>
      <c r="AW16" s="13" t="s">
        <v>39</v>
      </c>
      <c r="AX16" s="27" t="s">
        <v>4</v>
      </c>
      <c r="BG16" s="12" t="s">
        <v>33</v>
      </c>
      <c r="BH16" s="9" t="s">
        <v>2</v>
      </c>
      <c r="BP16" s="13" t="s">
        <v>39</v>
      </c>
      <c r="BQ16" s="27" t="s">
        <v>2</v>
      </c>
      <c r="BZ16" s="12" t="s">
        <v>33</v>
      </c>
      <c r="CA16" s="9" t="s">
        <v>3</v>
      </c>
      <c r="CI16" s="13" t="s">
        <v>39</v>
      </c>
      <c r="CJ16" s="27" t="s">
        <v>3</v>
      </c>
    </row>
    <row r="17" spans="2:95" ht="15.75" x14ac:dyDescent="0.25">
      <c r="C17" s="28" t="s">
        <v>74</v>
      </c>
      <c r="G17" s="64" t="s">
        <v>80</v>
      </c>
      <c r="H17" s="17"/>
      <c r="I17" s="14"/>
      <c r="L17" s="28" t="s">
        <v>74</v>
      </c>
      <c r="Q17" s="64" t="s">
        <v>80</v>
      </c>
      <c r="R17" s="17"/>
      <c r="S17" s="14"/>
      <c r="V17" s="28" t="s">
        <v>74</v>
      </c>
      <c r="Z17" s="64" t="s">
        <v>80</v>
      </c>
      <c r="AA17" s="17"/>
      <c r="AB17" s="14"/>
      <c r="AE17" s="28" t="s">
        <v>74</v>
      </c>
      <c r="AJ17" s="64" t="s">
        <v>80</v>
      </c>
      <c r="AK17" s="17"/>
      <c r="AL17" s="14"/>
      <c r="AO17" s="28" t="s">
        <v>74</v>
      </c>
      <c r="AS17" s="64" t="s">
        <v>80</v>
      </c>
      <c r="AT17" s="17"/>
      <c r="AU17" s="14"/>
      <c r="AX17" s="28" t="s">
        <v>74</v>
      </c>
      <c r="BC17" s="64" t="s">
        <v>80</v>
      </c>
      <c r="BD17" s="17"/>
      <c r="BE17" s="14"/>
      <c r="BH17" s="28" t="s">
        <v>74</v>
      </c>
      <c r="BL17" s="64" t="s">
        <v>80</v>
      </c>
      <c r="BM17" s="17"/>
      <c r="BN17" s="14"/>
      <c r="BQ17" s="28" t="s">
        <v>74</v>
      </c>
      <c r="BV17" s="64" t="s">
        <v>80</v>
      </c>
      <c r="BW17" s="17"/>
      <c r="BX17" s="14"/>
      <c r="CA17" s="28" t="s">
        <v>74</v>
      </c>
      <c r="CE17" s="64" t="s">
        <v>80</v>
      </c>
      <c r="CF17" s="17"/>
      <c r="CG17" s="14"/>
      <c r="CJ17" s="28" t="s">
        <v>74</v>
      </c>
      <c r="CO17" s="64" t="s">
        <v>80</v>
      </c>
      <c r="CP17" s="17"/>
      <c r="CQ17" s="14"/>
    </row>
    <row r="18" spans="2:95" x14ac:dyDescent="0.25">
      <c r="B18" s="13" t="s">
        <v>31</v>
      </c>
      <c r="C18" s="15" t="s">
        <v>30</v>
      </c>
      <c r="D18" s="15" t="s">
        <v>32</v>
      </c>
      <c r="E18" s="16"/>
      <c r="G18" s="3" t="s">
        <v>35</v>
      </c>
      <c r="H18" s="4" t="s">
        <v>36</v>
      </c>
      <c r="I18" s="5" t="s">
        <v>37</v>
      </c>
      <c r="K18" s="13" t="s">
        <v>31</v>
      </c>
      <c r="L18" s="15" t="s">
        <v>40</v>
      </c>
      <c r="M18" s="15" t="s">
        <v>32</v>
      </c>
      <c r="N18" s="15" t="s">
        <v>43</v>
      </c>
      <c r="O18" s="16" t="s">
        <v>62</v>
      </c>
      <c r="Q18" s="3" t="s">
        <v>35</v>
      </c>
      <c r="R18" s="4" t="s">
        <v>44</v>
      </c>
      <c r="S18" s="5" t="s">
        <v>45</v>
      </c>
      <c r="U18" s="13" t="s">
        <v>31</v>
      </c>
      <c r="V18" s="15" t="s">
        <v>30</v>
      </c>
      <c r="W18" s="15" t="s">
        <v>32</v>
      </c>
      <c r="X18" s="16"/>
      <c r="Z18" s="3" t="s">
        <v>35</v>
      </c>
      <c r="AA18" s="4" t="s">
        <v>36</v>
      </c>
      <c r="AB18" s="5" t="s">
        <v>37</v>
      </c>
      <c r="AD18" s="13" t="s">
        <v>31</v>
      </c>
      <c r="AE18" s="15" t="s">
        <v>40</v>
      </c>
      <c r="AF18" s="15" t="s">
        <v>32</v>
      </c>
      <c r="AG18" s="15" t="s">
        <v>43</v>
      </c>
      <c r="AH18" s="16" t="s">
        <v>62</v>
      </c>
      <c r="AJ18" s="3" t="s">
        <v>35</v>
      </c>
      <c r="AK18" s="4" t="s">
        <v>44</v>
      </c>
      <c r="AL18" s="5" t="s">
        <v>45</v>
      </c>
      <c r="AN18" s="13" t="s">
        <v>31</v>
      </c>
      <c r="AO18" s="15" t="s">
        <v>30</v>
      </c>
      <c r="AP18" s="15" t="s">
        <v>32</v>
      </c>
      <c r="AQ18" s="16"/>
      <c r="AS18" s="3" t="s">
        <v>35</v>
      </c>
      <c r="AT18" s="4" t="s">
        <v>36</v>
      </c>
      <c r="AU18" s="5" t="s">
        <v>37</v>
      </c>
      <c r="AW18" s="13" t="s">
        <v>31</v>
      </c>
      <c r="AX18" s="15" t="s">
        <v>40</v>
      </c>
      <c r="AY18" s="15" t="s">
        <v>32</v>
      </c>
      <c r="AZ18" s="15" t="s">
        <v>43</v>
      </c>
      <c r="BA18" s="16" t="s">
        <v>62</v>
      </c>
      <c r="BC18" s="3" t="s">
        <v>35</v>
      </c>
      <c r="BD18" s="4" t="s">
        <v>44</v>
      </c>
      <c r="BE18" s="5" t="s">
        <v>45</v>
      </c>
      <c r="BG18" s="13" t="s">
        <v>31</v>
      </c>
      <c r="BH18" s="15" t="s">
        <v>30</v>
      </c>
      <c r="BI18" s="15" t="s">
        <v>32</v>
      </c>
      <c r="BJ18" s="16"/>
      <c r="BL18" s="3" t="s">
        <v>35</v>
      </c>
      <c r="BM18" s="4" t="s">
        <v>36</v>
      </c>
      <c r="BN18" s="5" t="s">
        <v>37</v>
      </c>
      <c r="BP18" s="13" t="s">
        <v>31</v>
      </c>
      <c r="BQ18" s="15" t="s">
        <v>40</v>
      </c>
      <c r="BR18" s="15" t="s">
        <v>32</v>
      </c>
      <c r="BS18" s="15" t="s">
        <v>43</v>
      </c>
      <c r="BT18" s="16" t="s">
        <v>62</v>
      </c>
      <c r="BV18" s="3" t="s">
        <v>35</v>
      </c>
      <c r="BW18" s="4" t="s">
        <v>44</v>
      </c>
      <c r="BX18" s="5" t="s">
        <v>45</v>
      </c>
      <c r="BZ18" s="13" t="s">
        <v>31</v>
      </c>
      <c r="CA18" s="15" t="s">
        <v>30</v>
      </c>
      <c r="CB18" s="15" t="s">
        <v>32</v>
      </c>
      <c r="CC18" s="16"/>
      <c r="CE18" s="3" t="s">
        <v>35</v>
      </c>
      <c r="CF18" s="4" t="s">
        <v>36</v>
      </c>
      <c r="CG18" s="5" t="s">
        <v>37</v>
      </c>
      <c r="CI18" s="13" t="s">
        <v>31</v>
      </c>
      <c r="CJ18" s="15" t="s">
        <v>40</v>
      </c>
      <c r="CK18" s="15" t="s">
        <v>32</v>
      </c>
      <c r="CL18" s="15" t="s">
        <v>43</v>
      </c>
      <c r="CM18" s="16" t="s">
        <v>62</v>
      </c>
      <c r="CO18" s="3" t="s">
        <v>35</v>
      </c>
      <c r="CP18" s="4" t="s">
        <v>44</v>
      </c>
      <c r="CQ18" s="5" t="s">
        <v>45</v>
      </c>
    </row>
    <row r="19" spans="2:95" x14ac:dyDescent="0.25">
      <c r="B19" s="18" t="s">
        <v>21</v>
      </c>
      <c r="C19" s="6" t="s">
        <v>19</v>
      </c>
      <c r="D19" s="19">
        <v>1.239E-2</v>
      </c>
      <c r="E19" s="20"/>
      <c r="F19" s="1"/>
      <c r="G19" s="29">
        <f t="array" ref="G19:H29">_xll.ISDAYieldCurve.Expand(B32)</f>
        <v>9.5890410958904118E-2</v>
      </c>
      <c r="H19" s="30">
        <v>1.2554955037058229E-2</v>
      </c>
      <c r="I19" s="31">
        <f>_xll.ISDAYieldCurve.DiscountFactor($B$32,G19)</f>
        <v>0.99879682459855834</v>
      </c>
      <c r="K19" s="18" t="s">
        <v>22</v>
      </c>
      <c r="L19" s="6" t="s">
        <v>41</v>
      </c>
      <c r="M19" s="25">
        <v>8.0000000000000002E-3</v>
      </c>
      <c r="N19" s="106">
        <v>0.4</v>
      </c>
      <c r="O19" s="108">
        <v>0.01</v>
      </c>
      <c r="Q19" s="29">
        <f t="array" ref="Q19:R22">_xll.ISDACreditCurve.Expand(K25)</f>
        <v>1.1205479452054794</v>
      </c>
      <c r="R19" s="30">
        <v>1.3492273375643704E-2</v>
      </c>
      <c r="S19" s="31">
        <f>_xll.ISDACreditCurve.SurvivalProbability($K$25, Q19)</f>
        <v>0.98499497513659462</v>
      </c>
      <c r="U19" s="18" t="s">
        <v>21</v>
      </c>
      <c r="V19" s="6" t="s">
        <v>19</v>
      </c>
      <c r="W19" s="19">
        <v>-3.7100000000000002E-3</v>
      </c>
      <c r="X19" s="20"/>
      <c r="Y19" s="1"/>
      <c r="Z19" s="29" t="e">
        <f t="array" ref="Z19:AA29">_xll.ISDAYieldCurve.Expand(U32)</f>
        <v>#NULL!</v>
      </c>
      <c r="AA19" s="30" t="e">
        <v>#NULL!</v>
      </c>
      <c r="AB19" s="31" t="e">
        <f>_xll.ISDAYieldCurve.DiscountFactor($B$32,Z19)</f>
        <v>#NULL!</v>
      </c>
      <c r="AD19" s="18" t="s">
        <v>22</v>
      </c>
      <c r="AE19" s="6" t="s">
        <v>41</v>
      </c>
      <c r="AF19" s="25">
        <v>7.0000000000000001E-3</v>
      </c>
      <c r="AG19" s="106">
        <v>0.4</v>
      </c>
      <c r="AH19" s="108">
        <v>0.01</v>
      </c>
      <c r="AJ19" s="222" t="e">
        <f t="array" ref="AJ19:AK22">_xll.ISDACreditCurve.Expand(AD25)</f>
        <v>#NULL!</v>
      </c>
      <c r="AK19" s="223" t="e">
        <v>#NULL!</v>
      </c>
      <c r="AL19" s="224" t="e">
        <f>_xll.ISDACreditCurve.SurvivalProbability($AD$25, AJ19)</f>
        <v>#NULL!</v>
      </c>
      <c r="AN19" s="18" t="s">
        <v>21</v>
      </c>
      <c r="AO19" s="6" t="s">
        <v>19</v>
      </c>
      <c r="AP19" s="19">
        <v>1E-3</v>
      </c>
      <c r="AQ19" s="20"/>
      <c r="AR19" s="1"/>
      <c r="AS19" s="29">
        <f t="array" ref="AS19:AT29">_xll.ISDAYieldCurve.Expand(AN32)</f>
        <v>9.5890410958904118E-2</v>
      </c>
      <c r="AT19" s="30">
        <v>1.0138424218198194E-3</v>
      </c>
      <c r="AU19" s="31">
        <f>_xll.ISDAYieldCurve.DiscountFactor($B$32,AS19)</f>
        <v>0.99879682459855834</v>
      </c>
      <c r="AW19" s="18" t="s">
        <v>22</v>
      </c>
      <c r="AX19" s="6" t="s">
        <v>41</v>
      </c>
      <c r="AY19" s="25">
        <v>5.4999999999999997E-3</v>
      </c>
      <c r="AZ19" s="106">
        <v>0.4</v>
      </c>
      <c r="BA19" s="108">
        <v>0.01</v>
      </c>
      <c r="BC19" s="222">
        <f t="array" ref="BC19:BD22">_xll.ISDACreditCurve.Expand(AW25)</f>
        <v>1.1205479452054794</v>
      </c>
      <c r="BD19" s="223">
        <v>9.2843748770576259E-3</v>
      </c>
      <c r="BE19" s="224">
        <f>_xll.ISDACreditCurve.SurvivalProbability($AW$25, BC19)</f>
        <v>0.98965034293792065</v>
      </c>
      <c r="BG19" s="18" t="s">
        <v>21</v>
      </c>
      <c r="BH19" s="6" t="s">
        <v>19</v>
      </c>
      <c r="BI19" s="19">
        <v>-3.8499999999999998E-4</v>
      </c>
      <c r="BJ19" s="20"/>
      <c r="BK19" s="1"/>
      <c r="BL19" s="29">
        <f t="array" ref="BL19:BM29">_xll.ISDAYieldCurve.Expand(BG32)</f>
        <v>9.5890410958904118E-2</v>
      </c>
      <c r="BM19" s="30">
        <v>-3.9035411038777291E-4</v>
      </c>
      <c r="BN19" s="31">
        <f>_xll.ISDAYieldCurve.DiscountFactor($B$32,BL19)</f>
        <v>0.99879682459855834</v>
      </c>
      <c r="BP19" s="18" t="s">
        <v>22</v>
      </c>
      <c r="BQ19" s="6" t="s">
        <v>41</v>
      </c>
      <c r="BR19" s="25">
        <v>5.4999999999999997E-3</v>
      </c>
      <c r="BS19" s="106">
        <v>0.4</v>
      </c>
      <c r="BT19" s="108">
        <v>0.01</v>
      </c>
      <c r="BV19" s="222">
        <f t="array" ref="BV19:BW22">_xll.ISDACreditCurve.Expand(BP25)</f>
        <v>1.1205479452054794</v>
      </c>
      <c r="BW19" s="223">
        <v>9.2939818770129863E-3</v>
      </c>
      <c r="BX19" s="224">
        <f>_xll.ISDACreditCurve.SurvivalProbability($BP$25, BV19)</f>
        <v>0.98963968930634016</v>
      </c>
      <c r="BZ19" s="18" t="s">
        <v>21</v>
      </c>
      <c r="CA19" s="6" t="s">
        <v>19</v>
      </c>
      <c r="CB19" s="19">
        <v>1.239E-2</v>
      </c>
      <c r="CC19" s="20"/>
      <c r="CD19" s="1"/>
      <c r="CE19" s="29">
        <f t="array" ref="CE19:CF29">_xll.ISDAYieldCurve.Expand(BZ32)</f>
        <v>9.5890410958904118E-2</v>
      </c>
      <c r="CF19" s="30">
        <v>1.2554955037058229E-2</v>
      </c>
      <c r="CG19" s="31">
        <f>_xll.ISDAYieldCurve.DiscountFactor($B$32,CE19)</f>
        <v>0.99879682459855834</v>
      </c>
      <c r="CI19" s="18" t="s">
        <v>22</v>
      </c>
      <c r="CJ19" s="6" t="s">
        <v>42</v>
      </c>
      <c r="CK19" s="25">
        <v>-3.0000000000000001E-5</v>
      </c>
      <c r="CL19" s="106">
        <v>0.4</v>
      </c>
      <c r="CM19" s="108">
        <v>0.01</v>
      </c>
      <c r="CO19" s="222">
        <f t="array" ref="CO19:CP22">_xll.ISDACreditCurve.Expand(CI25)</f>
        <v>1.1205479452054794</v>
      </c>
      <c r="CP19" s="223">
        <v>1.6818003559110291E-2</v>
      </c>
      <c r="CQ19" s="224">
        <f>_xll.ISDACreditCurve.SurvivalProbability(CI$25, CO19)</f>
        <v>0.98133108458198093</v>
      </c>
    </row>
    <row r="20" spans="2:95" x14ac:dyDescent="0.25">
      <c r="B20" s="18" t="s">
        <v>13</v>
      </c>
      <c r="C20" s="6" t="s">
        <v>19</v>
      </c>
      <c r="D20" s="19">
        <v>1.3169E-2</v>
      </c>
      <c r="E20" s="20"/>
      <c r="F20" s="1"/>
      <c r="G20" s="29">
        <v>0.25753424657534246</v>
      </c>
      <c r="H20" s="30">
        <v>1.3313006361143145E-2</v>
      </c>
      <c r="I20" s="31">
        <f>_xll.ISDAYieldCurve.DiscountFactor($B$32,G20)</f>
        <v>0.99657731572068842</v>
      </c>
      <c r="K20" s="18" t="s">
        <v>23</v>
      </c>
      <c r="L20" s="6" t="s">
        <v>41</v>
      </c>
      <c r="M20" s="25">
        <v>0.01</v>
      </c>
      <c r="N20" s="106">
        <v>0.4</v>
      </c>
      <c r="O20" s="108">
        <v>0.01</v>
      </c>
      <c r="Q20" s="29">
        <v>2.1205479452054794</v>
      </c>
      <c r="R20" s="30">
        <v>1.6926549882916527E-2</v>
      </c>
      <c r="S20" s="31">
        <f>_xll.ISDACreditCurve.SurvivalProbability($K$25, Q20)</f>
        <v>0.96474297470717663</v>
      </c>
      <c r="U20" s="18" t="s">
        <v>13</v>
      </c>
      <c r="V20" s="6" t="s">
        <v>19</v>
      </c>
      <c r="W20" s="19">
        <v>-3.3E-3</v>
      </c>
      <c r="X20" s="20"/>
      <c r="Y20" s="1"/>
      <c r="Z20" s="29" t="e">
        <v>#NULL!</v>
      </c>
      <c r="AA20" s="30" t="e">
        <v>#NULL!</v>
      </c>
      <c r="AB20" s="31" t="e">
        <f>_xll.ISDAYieldCurve.DiscountFactor($B$32,Z20)</f>
        <v>#NULL!</v>
      </c>
      <c r="AD20" s="18" t="s">
        <v>23</v>
      </c>
      <c r="AE20" s="6" t="s">
        <v>41</v>
      </c>
      <c r="AF20" s="25">
        <v>8.0000000000000002E-3</v>
      </c>
      <c r="AG20" s="106">
        <v>0.4</v>
      </c>
      <c r="AH20" s="108">
        <v>0.01</v>
      </c>
      <c r="AJ20" s="29" t="e">
        <v>#NULL!</v>
      </c>
      <c r="AK20" s="30" t="e">
        <v>#NULL!</v>
      </c>
      <c r="AL20" s="31" t="e">
        <f>_xll.ISDACreditCurve.SurvivalProbability($AD$25, AJ20)</f>
        <v>#NULL!</v>
      </c>
      <c r="AN20" s="18" t="s">
        <v>13</v>
      </c>
      <c r="AO20" s="6" t="s">
        <v>19</v>
      </c>
      <c r="AP20" s="19">
        <v>2.3E-3</v>
      </c>
      <c r="AQ20" s="20"/>
      <c r="AR20" s="1"/>
      <c r="AS20" s="29">
        <v>0.25753424657534246</v>
      </c>
      <c r="AT20" s="30">
        <v>2.3032292322606703E-3</v>
      </c>
      <c r="AU20" s="31">
        <f>_xll.ISDAYieldCurve.DiscountFactor($B$32,AS20)</f>
        <v>0.99657731572068842</v>
      </c>
      <c r="AW20" s="18" t="s">
        <v>23</v>
      </c>
      <c r="AX20" s="6" t="s">
        <v>41</v>
      </c>
      <c r="AY20" s="25">
        <v>7.4999999999999997E-3</v>
      </c>
      <c r="AZ20" s="106">
        <v>0.4</v>
      </c>
      <c r="BA20" s="108">
        <v>0.01</v>
      </c>
      <c r="BC20" s="29">
        <v>2.1205479452054794</v>
      </c>
      <c r="BD20" s="30">
        <v>1.2709543869459435E-2</v>
      </c>
      <c r="BE20" s="31">
        <f>_xll.ISDACreditCurve.SurvivalProbability($AW$25, BC20)</f>
        <v>0.97340874549892775</v>
      </c>
      <c r="BG20" s="18" t="s">
        <v>13</v>
      </c>
      <c r="BH20" s="6" t="s">
        <v>19</v>
      </c>
      <c r="BI20" s="19">
        <v>-2.81E-4</v>
      </c>
      <c r="BJ20" s="20"/>
      <c r="BK20" s="1"/>
      <c r="BL20" s="29">
        <v>0.25753424657534246</v>
      </c>
      <c r="BM20" s="30">
        <v>-2.871564355732456E-4</v>
      </c>
      <c r="BN20" s="31">
        <f>_xll.ISDAYieldCurve.DiscountFactor($B$32,BL20)</f>
        <v>0.99657731572068842</v>
      </c>
      <c r="BP20" s="18" t="s">
        <v>23</v>
      </c>
      <c r="BQ20" s="6" t="s">
        <v>41</v>
      </c>
      <c r="BR20" s="25">
        <v>6.6E-3</v>
      </c>
      <c r="BS20" s="106">
        <v>0.4</v>
      </c>
      <c r="BT20" s="108">
        <v>0.01</v>
      </c>
      <c r="BV20" s="29">
        <v>2.1205479452054794</v>
      </c>
      <c r="BW20" s="30">
        <v>1.117058244041368E-2</v>
      </c>
      <c r="BX20" s="31">
        <f>_xll.ISDACreditCurve.SurvivalProbability($BP$25, BV20)</f>
        <v>0.97659059706097351</v>
      </c>
      <c r="BZ20" s="18" t="s">
        <v>13</v>
      </c>
      <c r="CA20" s="6" t="s">
        <v>19</v>
      </c>
      <c r="CB20" s="19">
        <v>1.3100000000000001E-2</v>
      </c>
      <c r="CC20" s="20"/>
      <c r="CD20" s="1"/>
      <c r="CE20" s="29">
        <v>0.25753424657534246</v>
      </c>
      <c r="CF20" s="30">
        <v>1.3244765559679786E-2</v>
      </c>
      <c r="CG20" s="31">
        <f>_xll.ISDAYieldCurve.DiscountFactor($B$32,CE20)</f>
        <v>0.99657731572068842</v>
      </c>
      <c r="CI20" s="18" t="s">
        <v>23</v>
      </c>
      <c r="CJ20" s="6" t="s">
        <v>42</v>
      </c>
      <c r="CK20" s="25">
        <v>1E-4</v>
      </c>
      <c r="CL20" s="106">
        <v>0.4</v>
      </c>
      <c r="CM20" s="108">
        <v>0.01</v>
      </c>
      <c r="CO20" s="29">
        <v>2.1205479452054794</v>
      </c>
      <c r="CP20" s="30">
        <v>1.6946898460585523E-2</v>
      </c>
      <c r="CQ20" s="31">
        <f>_xll.ISDACreditCurve.SurvivalProbability(CI$25, CO20)</f>
        <v>0.96470134681612951</v>
      </c>
    </row>
    <row r="21" spans="2:95" x14ac:dyDescent="0.25">
      <c r="B21" s="18" t="s">
        <v>14</v>
      </c>
      <c r="C21" s="6" t="s">
        <v>19</v>
      </c>
      <c r="D21" s="19">
        <v>1.452E-2</v>
      </c>
      <c r="E21" s="20"/>
      <c r="F21" s="1"/>
      <c r="G21" s="29">
        <v>0.50958904109589043</v>
      </c>
      <c r="H21" s="30">
        <v>1.4644594769183037E-2</v>
      </c>
      <c r="I21" s="31">
        <f>_xll.ISDAYieldCurve.DiscountFactor($B$32,G21)</f>
        <v>0.99256505198628864</v>
      </c>
      <c r="K21" s="18" t="s">
        <v>26</v>
      </c>
      <c r="L21" s="6" t="s">
        <v>41</v>
      </c>
      <c r="M21" s="25">
        <v>9.4999999999999998E-3</v>
      </c>
      <c r="N21" s="106">
        <v>0.5</v>
      </c>
      <c r="O21" s="108">
        <v>0.05</v>
      </c>
      <c r="Q21" s="29">
        <v>5.1232876712328768</v>
      </c>
      <c r="R21" s="30">
        <v>1.9581702808056673E-2</v>
      </c>
      <c r="S21" s="31">
        <f>_xll.ISDACreditCurve.SurvivalProbability($K$25, Q21)</f>
        <v>0.90454547720396228</v>
      </c>
      <c r="U21" s="18" t="s">
        <v>14</v>
      </c>
      <c r="V21" s="6" t="s">
        <v>19</v>
      </c>
      <c r="W21" s="19">
        <v>-2.7299999999999998E-3</v>
      </c>
      <c r="X21" s="20"/>
      <c r="Y21" s="1"/>
      <c r="Z21" s="29" t="e">
        <v>#NULL!</v>
      </c>
      <c r="AA21" s="30" t="e">
        <v>#NULL!</v>
      </c>
      <c r="AB21" s="31" t="e">
        <f>_xll.ISDAYieldCurve.DiscountFactor($B$32,Z21)</f>
        <v>#NULL!</v>
      </c>
      <c r="AD21" s="18" t="s">
        <v>26</v>
      </c>
      <c r="AE21" s="6" t="s">
        <v>41</v>
      </c>
      <c r="AF21" s="25">
        <v>8.9999999999999993E-3</v>
      </c>
      <c r="AG21" s="106">
        <v>0.4</v>
      </c>
      <c r="AH21" s="108">
        <v>0.05</v>
      </c>
      <c r="AJ21" s="29" t="e">
        <v>#NULL!</v>
      </c>
      <c r="AK21" s="30" t="e">
        <v>#NULL!</v>
      </c>
      <c r="AL21" s="31" t="e">
        <f>_xll.ISDACreditCurve.SurvivalProbability($AD$25, AJ21)</f>
        <v>#NULL!</v>
      </c>
      <c r="AN21" s="18" t="s">
        <v>14</v>
      </c>
      <c r="AO21" s="6" t="s">
        <v>19</v>
      </c>
      <c r="AP21" s="19">
        <v>4.4999999999999997E-3</v>
      </c>
      <c r="AQ21" s="20"/>
      <c r="AR21" s="1"/>
      <c r="AS21" s="29">
        <v>0.50958904109589043</v>
      </c>
      <c r="AT21" s="30">
        <v>4.5191598796403779E-3</v>
      </c>
      <c r="AU21" s="31">
        <f>_xll.ISDAYieldCurve.DiscountFactor($B$32,AS21)</f>
        <v>0.99256505198628864</v>
      </c>
      <c r="AW21" s="18" t="s">
        <v>26</v>
      </c>
      <c r="AX21" s="6" t="s">
        <v>41</v>
      </c>
      <c r="AY21" s="25">
        <v>8.6999999999999994E-3</v>
      </c>
      <c r="AZ21" s="106">
        <v>0.5</v>
      </c>
      <c r="BA21" s="108">
        <v>0.05</v>
      </c>
      <c r="BC21" s="29">
        <v>5.1232876712328768</v>
      </c>
      <c r="BD21" s="30">
        <v>1.8273798825842728E-2</v>
      </c>
      <c r="BE21" s="31">
        <f>_xll.ISDACreditCurve.SurvivalProbability($AW$25, BC21)</f>
        <v>0.91062697952026805</v>
      </c>
      <c r="BG21" s="18" t="s">
        <v>14</v>
      </c>
      <c r="BH21" s="6" t="s">
        <v>19</v>
      </c>
      <c r="BI21" s="19">
        <v>-7.7000000000000001E-5</v>
      </c>
      <c r="BJ21" s="20"/>
      <c r="BK21" s="1"/>
      <c r="BL21" s="29">
        <v>0.50958904109589043</v>
      </c>
      <c r="BM21" s="30">
        <v>-8.1428863832791492E-5</v>
      </c>
      <c r="BN21" s="31">
        <f>_xll.ISDAYieldCurve.DiscountFactor($B$32,BL21)</f>
        <v>0.99256505198628864</v>
      </c>
      <c r="BP21" s="18" t="s">
        <v>26</v>
      </c>
      <c r="BQ21" s="6" t="s">
        <v>41</v>
      </c>
      <c r="BR21" s="25">
        <v>6.6E-3</v>
      </c>
      <c r="BS21" s="106">
        <v>0.4</v>
      </c>
      <c r="BT21" s="108">
        <v>0.01</v>
      </c>
      <c r="BV21" s="29">
        <v>5.1232876712328768</v>
      </c>
      <c r="BW21" s="30">
        <v>1.1159219158199627E-2</v>
      </c>
      <c r="BX21" s="31">
        <f>_xll.ISDACreditCurve.SurvivalProbability($BP$25, BV21)</f>
        <v>0.94443171710824081</v>
      </c>
      <c r="BZ21" s="18" t="s">
        <v>14</v>
      </c>
      <c r="CA21" s="6" t="s">
        <v>19</v>
      </c>
      <c r="CB21" s="19">
        <v>1.464E-2</v>
      </c>
      <c r="CC21" s="20"/>
      <c r="CD21" s="1"/>
      <c r="CE21" s="29">
        <v>0.50958904109589043</v>
      </c>
      <c r="CF21" s="30">
        <v>1.4764062915532828E-2</v>
      </c>
      <c r="CG21" s="31">
        <f>_xll.ISDAYieldCurve.DiscountFactor($B$32,CE21)</f>
        <v>0.99256505198628864</v>
      </c>
      <c r="CI21" s="18" t="s">
        <v>26</v>
      </c>
      <c r="CJ21" s="6" t="s">
        <v>42</v>
      </c>
      <c r="CK21" s="25">
        <v>9.0000000000000006E-5</v>
      </c>
      <c r="CL21" s="106">
        <v>0.4</v>
      </c>
      <c r="CM21" s="108">
        <v>0.01</v>
      </c>
      <c r="CO21" s="29">
        <v>5.1232876712328768</v>
      </c>
      <c r="CP21" s="30">
        <v>1.6889413028118624E-2</v>
      </c>
      <c r="CQ21" s="31">
        <f>_xll.ISDACreditCurve.SurvivalProbability(CI$25, CO21)</f>
        <v>0.91710865735106695</v>
      </c>
    </row>
    <row r="22" spans="2:95" x14ac:dyDescent="0.25">
      <c r="B22" s="18" t="s">
        <v>22</v>
      </c>
      <c r="C22" s="6" t="s">
        <v>20</v>
      </c>
      <c r="D22" s="19">
        <v>1.4500000000000001E-2</v>
      </c>
      <c r="E22" s="20"/>
      <c r="F22" s="1"/>
      <c r="G22" s="29">
        <v>1.0054794520547945</v>
      </c>
      <c r="H22" s="30">
        <v>1.4463844566632298E-2</v>
      </c>
      <c r="I22" s="31">
        <f>_xll.ISDAYieldCurve.DiscountFactor($B$32,G22)</f>
        <v>0.98556214155775301</v>
      </c>
      <c r="K22" s="21" t="s">
        <v>28</v>
      </c>
      <c r="L22" s="8" t="s">
        <v>41</v>
      </c>
      <c r="M22" s="26">
        <v>1.2500000000000001E-2</v>
      </c>
      <c r="N22" s="107">
        <v>0.4</v>
      </c>
      <c r="O22" s="109">
        <v>0.01</v>
      </c>
      <c r="Q22" s="32">
        <v>10.126027397260273</v>
      </c>
      <c r="R22" s="33">
        <v>2.131058134262654E-2</v>
      </c>
      <c r="S22" s="34">
        <f>_xll.ISDACreditCurve.SurvivalProbability($K$25, Q22)</f>
        <v>0.8059032905969068</v>
      </c>
      <c r="U22" s="18" t="s">
        <v>22</v>
      </c>
      <c r="V22" s="6" t="s">
        <v>20</v>
      </c>
      <c r="W22" s="19">
        <v>-1.6000000000000001E-3</v>
      </c>
      <c r="X22" s="20"/>
      <c r="Y22" s="1"/>
      <c r="Z22" s="29" t="e">
        <v>#NULL!</v>
      </c>
      <c r="AA22" s="30" t="e">
        <v>#NULL!</v>
      </c>
      <c r="AB22" s="31" t="e">
        <f>_xll.ISDAYieldCurve.DiscountFactor($B$32,Z22)</f>
        <v>#NULL!</v>
      </c>
      <c r="AD22" s="21" t="s">
        <v>28</v>
      </c>
      <c r="AE22" s="8" t="s">
        <v>41</v>
      </c>
      <c r="AF22" s="26">
        <v>0.01</v>
      </c>
      <c r="AG22" s="107">
        <v>0.4</v>
      </c>
      <c r="AH22" s="109">
        <v>0.01</v>
      </c>
      <c r="AJ22" s="32" t="e">
        <v>#NULL!</v>
      </c>
      <c r="AK22" s="33" t="e">
        <v>#NULL!</v>
      </c>
      <c r="AL22" s="34" t="e">
        <f>_xll.ISDACreditCurve.SurvivalProbability($AD$25, AJ22)</f>
        <v>#NULL!</v>
      </c>
      <c r="AN22" s="18" t="s">
        <v>22</v>
      </c>
      <c r="AO22" s="6" t="s">
        <v>20</v>
      </c>
      <c r="AP22" s="19">
        <v>7.0000000000000001E-3</v>
      </c>
      <c r="AQ22" s="20"/>
      <c r="AR22" s="1"/>
      <c r="AS22" s="29">
        <v>1.0054794520547945</v>
      </c>
      <c r="AT22" s="30">
        <v>6.9595246981539625E-3</v>
      </c>
      <c r="AU22" s="31">
        <f>_xll.ISDAYieldCurve.DiscountFactor($B$32,AS22)</f>
        <v>0.98556214155775301</v>
      </c>
      <c r="AW22" s="21" t="s">
        <v>28</v>
      </c>
      <c r="AX22" s="8" t="s">
        <v>41</v>
      </c>
      <c r="AY22" s="26">
        <v>9.4999999999999998E-3</v>
      </c>
      <c r="AZ22" s="107">
        <v>0.4</v>
      </c>
      <c r="BA22" s="109">
        <v>0.01</v>
      </c>
      <c r="BC22" s="32">
        <v>10.126027397260273</v>
      </c>
      <c r="BD22" s="33">
        <v>1.571678773438738E-2</v>
      </c>
      <c r="BE22" s="34">
        <f>_xll.ISDACreditCurve.SurvivalProbability($AW$25, BC22)</f>
        <v>0.85286959334504531</v>
      </c>
      <c r="BG22" s="18" t="s">
        <v>22</v>
      </c>
      <c r="BH22" s="6" t="s">
        <v>20</v>
      </c>
      <c r="BI22" s="19">
        <v>9.0000000000000006E-5</v>
      </c>
      <c r="BJ22" s="20"/>
      <c r="BK22" s="1"/>
      <c r="BL22" s="29">
        <v>1.0054794520547945</v>
      </c>
      <c r="BM22" s="30">
        <v>8.738407557126042E-5</v>
      </c>
      <c r="BN22" s="31">
        <f>_xll.ISDAYieldCurve.DiscountFactor($B$32,BL22)</f>
        <v>0.98556214155775301</v>
      </c>
      <c r="BP22" s="21" t="s">
        <v>28</v>
      </c>
      <c r="BQ22" s="8" t="s">
        <v>41</v>
      </c>
      <c r="BR22" s="26">
        <v>6.8999999999999999E-3</v>
      </c>
      <c r="BS22" s="107">
        <v>0.4</v>
      </c>
      <c r="BT22" s="109">
        <v>0.01</v>
      </c>
      <c r="BV22" s="32">
        <v>10.126027397260273</v>
      </c>
      <c r="BW22" s="33">
        <v>1.1685203918219089E-2</v>
      </c>
      <c r="BX22" s="34">
        <f>_xll.ISDACreditCurve.SurvivalProbability($BP$25, BV22)</f>
        <v>0.88840754427455382</v>
      </c>
      <c r="BZ22" s="18" t="s">
        <v>22</v>
      </c>
      <c r="CA22" s="6" t="s">
        <v>20</v>
      </c>
      <c r="CB22" s="19">
        <v>1.554E-2</v>
      </c>
      <c r="CC22" s="20"/>
      <c r="CD22" s="1"/>
      <c r="CE22" s="29">
        <v>1.0054794520547945</v>
      </c>
      <c r="CF22" s="30">
        <v>1.5466709977215359E-2</v>
      </c>
      <c r="CG22" s="31">
        <f>_xll.ISDAYieldCurve.DiscountFactor($B$32,CE22)</f>
        <v>0.98556214155775301</v>
      </c>
      <c r="CI22" s="21" t="s">
        <v>28</v>
      </c>
      <c r="CJ22" s="8" t="s">
        <v>42</v>
      </c>
      <c r="CK22" s="26">
        <v>8.0000000000000007E-5</v>
      </c>
      <c r="CL22" s="107">
        <v>0.4</v>
      </c>
      <c r="CM22" s="109">
        <v>0.01</v>
      </c>
      <c r="CO22" s="32">
        <v>10.126027397260273</v>
      </c>
      <c r="CP22" s="33">
        <v>1.6865554277677851E-2</v>
      </c>
      <c r="CQ22" s="34">
        <f>_xll.ISDACreditCurve.SurvivalProbability(CI$25, CO22)</f>
        <v>0.84300611707848705</v>
      </c>
    </row>
    <row r="23" spans="2:95" x14ac:dyDescent="0.25">
      <c r="B23" s="18" t="s">
        <v>23</v>
      </c>
      <c r="C23" s="6" t="s">
        <v>20</v>
      </c>
      <c r="D23" s="19">
        <v>1.5180000000000001E-2</v>
      </c>
      <c r="E23" s="20"/>
      <c r="F23" s="1"/>
      <c r="G23" s="29">
        <v>2.0054794520547947</v>
      </c>
      <c r="H23" s="30">
        <v>1.5149593696562795E-2</v>
      </c>
      <c r="I23" s="31">
        <f>_xll.ISDAYieldCurve.DiscountFactor($B$32,G23)</f>
        <v>0.97007470123697748</v>
      </c>
      <c r="L23" s="10" t="s">
        <v>71</v>
      </c>
      <c r="P23" s="1" t="s">
        <v>70</v>
      </c>
      <c r="U23" s="18" t="s">
        <v>23</v>
      </c>
      <c r="V23" s="6" t="s">
        <v>20</v>
      </c>
      <c r="W23" s="19">
        <v>-1.8600000000000001E-3</v>
      </c>
      <c r="X23" s="20"/>
      <c r="Y23" s="1"/>
      <c r="Z23" s="29" t="e">
        <v>#NULL!</v>
      </c>
      <c r="AA23" s="30" t="e">
        <v>#NULL!</v>
      </c>
      <c r="AB23" s="31" t="e">
        <f>_xll.ISDAYieldCurve.DiscountFactor($B$32,Z23)</f>
        <v>#NULL!</v>
      </c>
      <c r="AE23" s="10" t="s">
        <v>71</v>
      </c>
      <c r="AI23" s="10" t="s">
        <v>70</v>
      </c>
      <c r="AN23" s="18" t="s">
        <v>23</v>
      </c>
      <c r="AO23" s="6" t="s">
        <v>20</v>
      </c>
      <c r="AP23" s="19">
        <v>0.01</v>
      </c>
      <c r="AQ23" s="20"/>
      <c r="AR23" s="1"/>
      <c r="AS23" s="29">
        <v>2.0054794520547947</v>
      </c>
      <c r="AT23" s="30">
        <v>9.9686343416966281E-3</v>
      </c>
      <c r="AU23" s="31">
        <f>_xll.ISDAYieldCurve.DiscountFactor($B$32,AS23)</f>
        <v>0.97007470123697748</v>
      </c>
      <c r="AX23" s="10" t="s">
        <v>71</v>
      </c>
      <c r="BB23" s="10" t="s">
        <v>70</v>
      </c>
      <c r="BG23" s="18" t="s">
        <v>23</v>
      </c>
      <c r="BH23" s="6" t="s">
        <v>20</v>
      </c>
      <c r="BI23" s="19">
        <v>1.25E-4</v>
      </c>
      <c r="BJ23" s="20"/>
      <c r="BK23" s="1"/>
      <c r="BL23" s="29">
        <v>2.0054794520547947</v>
      </c>
      <c r="BM23" s="30">
        <v>1.2359287609314004E-4</v>
      </c>
      <c r="BN23" s="31">
        <f>_xll.ISDAYieldCurve.DiscountFactor($B$32,BL23)</f>
        <v>0.97007470123697748</v>
      </c>
      <c r="BQ23" s="10" t="s">
        <v>71</v>
      </c>
      <c r="BU23" s="1" t="s">
        <v>70</v>
      </c>
      <c r="BZ23" s="18" t="s">
        <v>23</v>
      </c>
      <c r="CA23" s="6" t="s">
        <v>20</v>
      </c>
      <c r="CB23" s="19">
        <v>1.5820000000000001E-2</v>
      </c>
      <c r="CC23" s="20"/>
      <c r="CD23" s="1"/>
      <c r="CE23" s="29">
        <v>2.0054794520547947</v>
      </c>
      <c r="CF23" s="30">
        <v>1.5752580221728214E-2</v>
      </c>
      <c r="CG23" s="31">
        <f>_xll.ISDAYieldCurve.DiscountFactor($B$32,CE23)</f>
        <v>0.97007470123697748</v>
      </c>
      <c r="CJ23" s="10" t="s">
        <v>71</v>
      </c>
      <c r="CN23" s="1" t="s">
        <v>70</v>
      </c>
    </row>
    <row r="24" spans="2:95" x14ac:dyDescent="0.25">
      <c r="B24" s="18" t="s">
        <v>24</v>
      </c>
      <c r="C24" s="6" t="s">
        <v>20</v>
      </c>
      <c r="D24" s="19">
        <v>1.6029999999999999E-2</v>
      </c>
      <c r="E24" s="20"/>
      <c r="F24" s="1"/>
      <c r="G24" s="29">
        <v>3.0109589041095894</v>
      </c>
      <c r="H24" s="30">
        <v>1.6009162128358897E-2</v>
      </c>
      <c r="I24" s="31">
        <f>_xll.ISDAYieldCurve.DiscountFactor($B$32,G24)</f>
        <v>0.95294038796942127</v>
      </c>
      <c r="K24" s="67" t="s">
        <v>73</v>
      </c>
      <c r="L24" s="68"/>
      <c r="M24" s="68"/>
      <c r="N24" s="82"/>
      <c r="O24" s="83"/>
      <c r="U24" s="18" t="s">
        <v>24</v>
      </c>
      <c r="V24" s="6" t="s">
        <v>20</v>
      </c>
      <c r="W24" s="19">
        <v>-8.8999999999999995E-4</v>
      </c>
      <c r="X24" s="20"/>
      <c r="Y24" s="1"/>
      <c r="Z24" s="29" t="e">
        <v>#NULL!</v>
      </c>
      <c r="AA24" s="30" t="e">
        <v>#NULL!</v>
      </c>
      <c r="AB24" s="31" t="e">
        <f>_xll.ISDAYieldCurve.DiscountFactor($B$32,Z24)</f>
        <v>#NULL!</v>
      </c>
      <c r="AD24" s="81" t="s">
        <v>73</v>
      </c>
      <c r="AE24" s="82"/>
      <c r="AF24" s="82"/>
      <c r="AG24" s="82"/>
      <c r="AH24" s="83"/>
      <c r="AN24" s="18" t="s">
        <v>24</v>
      </c>
      <c r="AO24" s="6" t="s">
        <v>20</v>
      </c>
      <c r="AP24" s="19">
        <v>1.34E-2</v>
      </c>
      <c r="AQ24" s="20"/>
      <c r="AR24" s="1"/>
      <c r="AS24" s="29">
        <v>3.0109589041095894</v>
      </c>
      <c r="AT24" s="30">
        <v>1.3394626164177789E-2</v>
      </c>
      <c r="AU24" s="31">
        <f>_xll.ISDAYieldCurve.DiscountFactor($B$32,AS24)</f>
        <v>0.95294038796942127</v>
      </c>
      <c r="AW24" s="81" t="s">
        <v>73</v>
      </c>
      <c r="AX24" s="82"/>
      <c r="AY24" s="82"/>
      <c r="AZ24" s="82"/>
      <c r="BA24" s="83"/>
      <c r="BG24" s="18" t="s">
        <v>24</v>
      </c>
      <c r="BH24" s="6" t="s">
        <v>20</v>
      </c>
      <c r="BI24" s="19">
        <v>2.5000000000000001E-4</v>
      </c>
      <c r="BJ24" s="20"/>
      <c r="BK24" s="1"/>
      <c r="BL24" s="29">
        <v>3.0109589041095894</v>
      </c>
      <c r="BM24" s="30">
        <v>2.4885665798910314E-4</v>
      </c>
      <c r="BN24" s="31">
        <f>_xll.ISDAYieldCurve.DiscountFactor($B$32,BL24)</f>
        <v>0.95294038796942127</v>
      </c>
      <c r="BP24" s="81" t="s">
        <v>73</v>
      </c>
      <c r="BQ24" s="82"/>
      <c r="BR24" s="82"/>
      <c r="BS24" s="82"/>
      <c r="BT24" s="83"/>
      <c r="BZ24" s="18" t="s">
        <v>24</v>
      </c>
      <c r="CA24" s="6" t="s">
        <v>20</v>
      </c>
      <c r="CB24" s="19">
        <v>1.6809999999999999E-2</v>
      </c>
      <c r="CC24" s="20"/>
      <c r="CD24" s="1"/>
      <c r="CE24" s="29">
        <v>3.0109589041095894</v>
      </c>
      <c r="CF24" s="30">
        <v>1.6751172606260231E-2</v>
      </c>
      <c r="CG24" s="31">
        <f>_xll.ISDAYieldCurve.DiscountFactor($B$32,CE24)</f>
        <v>0.95294038796942127</v>
      </c>
      <c r="CI24" s="81" t="s">
        <v>73</v>
      </c>
      <c r="CJ24" s="82"/>
      <c r="CK24" s="82"/>
      <c r="CL24" s="82"/>
      <c r="CM24" s="83"/>
    </row>
    <row r="25" spans="2:95" x14ac:dyDescent="0.25">
      <c r="B25" s="18" t="s">
        <v>25</v>
      </c>
      <c r="C25" s="6" t="s">
        <v>20</v>
      </c>
      <c r="D25" s="19">
        <v>1.6805E-2</v>
      </c>
      <c r="E25" s="20"/>
      <c r="F25" s="1"/>
      <c r="G25" s="29">
        <v>4.0082191780821921</v>
      </c>
      <c r="H25" s="30">
        <v>1.6797677417996936E-2</v>
      </c>
      <c r="I25" s="31">
        <f>_xll.ISDAYieldCurve.DiscountFactor($B$32,G25)</f>
        <v>0.93488778515395621</v>
      </c>
      <c r="K25" s="65" t="str">
        <f>_xll.ISDACreditCurve.BuildIMMCurveFromConvention(C15,K19:K22,L19:L22,M19:M22,N19:N22,O19:O22,B32,INDEX(Conventions!$J$15:$J$19,MATCH(Curves!L16,Conventions!$B$15:$B$19,0)))</f>
        <v>»ISDACompliantCreditCurve-17093111409574579252</v>
      </c>
      <c r="L25" s="66"/>
      <c r="M25" s="66"/>
      <c r="N25" s="79"/>
      <c r="O25" s="80"/>
      <c r="U25" s="18" t="s">
        <v>25</v>
      </c>
      <c r="V25" s="6" t="s">
        <v>20</v>
      </c>
      <c r="W25" s="19">
        <v>2.7999999999999998E-4</v>
      </c>
      <c r="X25" s="20"/>
      <c r="Y25" s="1"/>
      <c r="Z25" s="29" t="e">
        <v>#NULL!</v>
      </c>
      <c r="AA25" s="30" t="e">
        <v>#NULL!</v>
      </c>
      <c r="AB25" s="31" t="e">
        <f>_xll.ISDAYieldCurve.DiscountFactor($B$32,Z25)</f>
        <v>#NULL!</v>
      </c>
      <c r="AD25" s="78" t="e">
        <f>_xll.ISDACreditCurve.BuildIMMCurveFromConvention(V15,AD19:AD22,AE19:AE22,AF19:AF22,AG19:AG22,AH19:AH22,U32,INDEX(Conventions!$J$15:$J$19,MATCH(Curves!AE16,Conventions!$B$15:$B$19,0)))</f>
        <v>#NULL!</v>
      </c>
      <c r="AE25" s="79"/>
      <c r="AF25" s="79"/>
      <c r="AG25" s="79"/>
      <c r="AH25" s="80"/>
      <c r="AN25" s="18" t="s">
        <v>25</v>
      </c>
      <c r="AO25" s="6" t="s">
        <v>20</v>
      </c>
      <c r="AP25" s="19">
        <v>1.7999999999999999E-2</v>
      </c>
      <c r="AQ25" s="20"/>
      <c r="AR25" s="1"/>
      <c r="AS25" s="29">
        <v>4.0082191780821921</v>
      </c>
      <c r="AT25" s="30">
        <v>1.8085742179743122E-2</v>
      </c>
      <c r="AU25" s="31">
        <f>_xll.ISDAYieldCurve.DiscountFactor($B$32,AS25)</f>
        <v>0.93488778515395621</v>
      </c>
      <c r="AW25" s="78" t="str">
        <f>_xll.ISDACreditCurve.BuildIMMCurveFromConvention(AO15,AW19:AW22,AX19:AX22,AY19:AY22,AZ19:AZ22,BA19:BA22,AN32,INDEX(Conventions!$J$15:$J$19,MATCH(Curves!AX16,Conventions!$B$15:$B$19,0)))</f>
        <v>»ISDACompliantCreditCurve-17093111409574579274</v>
      </c>
      <c r="AX25" s="79"/>
      <c r="AY25" s="79"/>
      <c r="AZ25" s="79"/>
      <c r="BA25" s="80"/>
      <c r="BG25" s="18" t="s">
        <v>25</v>
      </c>
      <c r="BH25" s="6" t="s">
        <v>20</v>
      </c>
      <c r="BI25" s="19">
        <v>4.2499999999999998E-4</v>
      </c>
      <c r="BJ25" s="20"/>
      <c r="BK25" s="1"/>
      <c r="BL25" s="29">
        <v>4.0082191780821921</v>
      </c>
      <c r="BM25" s="30">
        <v>4.2400004029093628E-4</v>
      </c>
      <c r="BN25" s="31">
        <f>_xll.ISDAYieldCurve.DiscountFactor($B$32,BL25)</f>
        <v>0.93488778515395621</v>
      </c>
      <c r="BP25" s="78" t="str">
        <f>_xll.ISDACreditCurve.BuildIMMCurveFromConvention(BH15,BP19:BP22,BQ19:BQ22,BR19:BR22,BS19:BS22,BT19:BT22,BG32,INDEX(Conventions!$J$15:$J$19,MATCH(Curves!BQ16,Conventions!$B$15:$B$19,0)))</f>
        <v>»ISDACompliantCreditCurve-17093111409574579277</v>
      </c>
      <c r="BQ25" s="79"/>
      <c r="BR25" s="79"/>
      <c r="BS25" s="79"/>
      <c r="BT25" s="80"/>
      <c r="BZ25" s="18" t="s">
        <v>25</v>
      </c>
      <c r="CA25" s="6" t="s">
        <v>20</v>
      </c>
      <c r="CB25" s="19">
        <v>1.762E-2</v>
      </c>
      <c r="CC25" s="20"/>
      <c r="CD25" s="1"/>
      <c r="CE25" s="29">
        <v>4.0082191780821921</v>
      </c>
      <c r="CF25" s="30">
        <v>1.7572709287778619E-2</v>
      </c>
      <c r="CG25" s="31">
        <f>_xll.ISDAYieldCurve.DiscountFactor($B$32,CE25)</f>
        <v>0.93488778515395621</v>
      </c>
      <c r="CI25" s="78" t="str">
        <f>_xll.ISDACreditCurve.BuildIMMCurveFromConvention(CA15,CI19:CI22,CJ19:CJ22,CK19:CK22,CL19:CL22,CM19:CM22,BZ32,INDEX(Conventions!$J$15:$J$19,MATCH(Curves!CJ16,Conventions!$B$15:$B$19,0)))</f>
        <v>»ISDACompliantCreditCurve-17093111409574579276</v>
      </c>
      <c r="CJ25" s="79"/>
      <c r="CK25" s="79"/>
      <c r="CL25" s="79"/>
      <c r="CM25" s="80"/>
    </row>
    <row r="26" spans="2:95" x14ac:dyDescent="0.25">
      <c r="B26" s="18" t="s">
        <v>26</v>
      </c>
      <c r="C26" s="6" t="s">
        <v>20</v>
      </c>
      <c r="D26" s="19">
        <v>1.7569999999999999E-2</v>
      </c>
      <c r="E26" s="20"/>
      <c r="F26" s="1"/>
      <c r="G26" s="29">
        <v>5.0082191780821921</v>
      </c>
      <c r="H26" s="30">
        <v>1.7581769361042963E-2</v>
      </c>
      <c r="I26" s="31">
        <f>_xll.ISDAYieldCurve.DiscountFactor($B$32,G26)</f>
        <v>0.91571201806434299</v>
      </c>
      <c r="U26" s="18" t="s">
        <v>26</v>
      </c>
      <c r="V26" s="6" t="s">
        <v>20</v>
      </c>
      <c r="W26" s="19">
        <v>1.56E-3</v>
      </c>
      <c r="X26" s="20"/>
      <c r="Y26" s="1"/>
      <c r="Z26" s="29" t="e">
        <v>#NULL!</v>
      </c>
      <c r="AA26" s="30" t="e">
        <v>#NULL!</v>
      </c>
      <c r="AB26" s="31" t="e">
        <f>_xll.ISDAYieldCurve.DiscountFactor($B$32,Z26)</f>
        <v>#NULL!</v>
      </c>
      <c r="AN26" s="18" t="s">
        <v>26</v>
      </c>
      <c r="AO26" s="6" t="s">
        <v>20</v>
      </c>
      <c r="AP26" s="19">
        <v>2.5000000000000001E-2</v>
      </c>
      <c r="AQ26" s="20"/>
      <c r="AR26" s="1"/>
      <c r="AS26" s="29">
        <v>5.0082191780821921</v>
      </c>
      <c r="AT26" s="30">
        <v>2.5397045452403417E-2</v>
      </c>
      <c r="AU26" s="31">
        <f>_xll.ISDAYieldCurve.DiscountFactor($B$32,AS26)</f>
        <v>0.91571201806434299</v>
      </c>
      <c r="BG26" s="18" t="s">
        <v>26</v>
      </c>
      <c r="BH26" s="6" t="s">
        <v>20</v>
      </c>
      <c r="BI26" s="19">
        <v>6.2500000000000001E-4</v>
      </c>
      <c r="BJ26" s="20"/>
      <c r="BK26" s="1"/>
      <c r="BL26" s="29">
        <v>5.0082191780821921</v>
      </c>
      <c r="BM26" s="30">
        <v>6.2422986541697432E-4</v>
      </c>
      <c r="BN26" s="31">
        <f>_xll.ISDAYieldCurve.DiscountFactor($B$32,BL26)</f>
        <v>0.91571201806434299</v>
      </c>
      <c r="BZ26" s="18" t="s">
        <v>26</v>
      </c>
      <c r="CA26" s="6" t="s">
        <v>20</v>
      </c>
      <c r="CB26" s="19">
        <v>1.83E-2</v>
      </c>
      <c r="CC26" s="20"/>
      <c r="CD26" s="1"/>
      <c r="CE26" s="29">
        <v>5.0082191780821921</v>
      </c>
      <c r="CF26" s="30">
        <v>1.8266431747739904E-2</v>
      </c>
      <c r="CG26" s="31">
        <f>_xll.ISDAYieldCurve.DiscountFactor($B$32,CE26)</f>
        <v>0.91571201806434299</v>
      </c>
    </row>
    <row r="27" spans="2:95" x14ac:dyDescent="0.25">
      <c r="B27" s="18" t="s">
        <v>27</v>
      </c>
      <c r="C27" s="6" t="s">
        <v>20</v>
      </c>
      <c r="D27" s="19">
        <v>1.9029999999999998E-2</v>
      </c>
      <c r="E27" s="20"/>
      <c r="F27" s="1"/>
      <c r="G27" s="29">
        <v>7.0109589041095894</v>
      </c>
      <c r="H27" s="30">
        <v>1.9095151926716201E-2</v>
      </c>
      <c r="I27" s="31">
        <f>_xll.ISDAYieldCurve.DiscountFactor($B$32,G27)</f>
        <v>0.8746991105446057</v>
      </c>
      <c r="U27" s="18" t="s">
        <v>27</v>
      </c>
      <c r="V27" s="6" t="s">
        <v>20</v>
      </c>
      <c r="W27" s="19">
        <v>4.2100000000000002E-3</v>
      </c>
      <c r="X27" s="20"/>
      <c r="Y27" s="1"/>
      <c r="Z27" s="29" t="e">
        <v>#NULL!</v>
      </c>
      <c r="AA27" s="30" t="e">
        <v>#NULL!</v>
      </c>
      <c r="AB27" s="31" t="e">
        <f>_xll.ISDAYieldCurve.DiscountFactor($B$32,Z27)</f>
        <v>#NULL!</v>
      </c>
      <c r="AN27" s="18" t="s">
        <v>27</v>
      </c>
      <c r="AO27" s="6" t="s">
        <v>20</v>
      </c>
      <c r="AP27" s="19">
        <v>3.5000000000000003E-2</v>
      </c>
      <c r="AQ27" s="20"/>
      <c r="AR27" s="1"/>
      <c r="AS27" s="29">
        <v>7.0109589041095894</v>
      </c>
      <c r="AT27" s="30">
        <v>3.6221628254474676E-2</v>
      </c>
      <c r="AU27" s="31">
        <f>_xll.ISDAYieldCurve.DiscountFactor($B$32,AS27)</f>
        <v>0.8746991105446057</v>
      </c>
      <c r="BG27" s="18" t="s">
        <v>27</v>
      </c>
      <c r="BH27" s="6" t="s">
        <v>20</v>
      </c>
      <c r="BI27" s="19">
        <v>1.175E-3</v>
      </c>
      <c r="BJ27" s="20"/>
      <c r="BK27" s="1"/>
      <c r="BL27" s="29">
        <v>7.0109589041095894</v>
      </c>
      <c r="BM27" s="30">
        <v>1.1756413619318617E-3</v>
      </c>
      <c r="BN27" s="31">
        <f>_xll.ISDAYieldCurve.DiscountFactor($B$32,BL27)</f>
        <v>0.8746991105446057</v>
      </c>
      <c r="BZ27" s="18" t="s">
        <v>27</v>
      </c>
      <c r="CA27" s="6" t="s">
        <v>20</v>
      </c>
      <c r="CB27" s="19">
        <v>1.949E-2</v>
      </c>
      <c r="CC27" s="20"/>
      <c r="CD27" s="1"/>
      <c r="CE27" s="29">
        <v>7.0109589041095894</v>
      </c>
      <c r="CF27" s="30">
        <v>1.9492606843320607E-2</v>
      </c>
      <c r="CG27" s="31">
        <f>_xll.ISDAYieldCurve.DiscountFactor($B$32,CE27)</f>
        <v>0.8746991105446057</v>
      </c>
    </row>
    <row r="28" spans="2:95" x14ac:dyDescent="0.25">
      <c r="B28" s="18" t="s">
        <v>28</v>
      </c>
      <c r="C28" s="6" t="s">
        <v>20</v>
      </c>
      <c r="D28" s="19">
        <v>2.0684999999999999E-2</v>
      </c>
      <c r="E28" s="20"/>
      <c r="F28" s="1"/>
      <c r="G28" s="29">
        <v>10.010958904109589</v>
      </c>
      <c r="H28" s="30">
        <v>2.0843140076555036E-2</v>
      </c>
      <c r="I28" s="31">
        <f>_xll.ISDAYieldCurve.DiscountFactor($B$32,G28)</f>
        <v>0.81167130405183574</v>
      </c>
      <c r="U28" s="18" t="s">
        <v>28</v>
      </c>
      <c r="V28" s="6" t="s">
        <v>20</v>
      </c>
      <c r="W28" s="19">
        <v>7.8700000000000003E-3</v>
      </c>
      <c r="X28" s="20"/>
      <c r="Y28" s="1"/>
      <c r="Z28" s="29" t="e">
        <v>#NULL!</v>
      </c>
      <c r="AA28" s="30" t="e">
        <v>#NULL!</v>
      </c>
      <c r="AB28" s="31" t="e">
        <f>_xll.ISDAYieldCurve.DiscountFactor($B$32,Z28)</f>
        <v>#NULL!</v>
      </c>
      <c r="AN28" s="18" t="s">
        <v>28</v>
      </c>
      <c r="AO28" s="6" t="s">
        <v>20</v>
      </c>
      <c r="AP28" s="19">
        <v>3.9E-2</v>
      </c>
      <c r="AQ28" s="20"/>
      <c r="AR28" s="1"/>
      <c r="AS28" s="29">
        <v>10.010958904109589</v>
      </c>
      <c r="AT28" s="30">
        <v>4.0463652247374728E-2</v>
      </c>
      <c r="AU28" s="31">
        <f>_xll.ISDAYieldCurve.DiscountFactor($B$32,AS28)</f>
        <v>0.81167130405183574</v>
      </c>
      <c r="BG28" s="18" t="s">
        <v>28</v>
      </c>
      <c r="BH28" s="6" t="s">
        <v>20</v>
      </c>
      <c r="BI28" s="19">
        <v>2.2750000000000001E-3</v>
      </c>
      <c r="BJ28" s="20"/>
      <c r="BK28" s="1"/>
      <c r="BL28" s="29">
        <v>10.010958904109589</v>
      </c>
      <c r="BM28" s="30">
        <v>2.2841004743838441E-3</v>
      </c>
      <c r="BN28" s="31">
        <f>_xll.ISDAYieldCurve.DiscountFactor($B$32,BL28)</f>
        <v>0.81167130405183574</v>
      </c>
      <c r="BZ28" s="18" t="s">
        <v>28</v>
      </c>
      <c r="CA28" s="6" t="s">
        <v>20</v>
      </c>
      <c r="CB28" s="19">
        <v>2.1239999999999998E-2</v>
      </c>
      <c r="CC28" s="20"/>
      <c r="CD28" s="1"/>
      <c r="CE28" s="29">
        <v>10.010958904109589</v>
      </c>
      <c r="CF28" s="30">
        <v>2.1339410560418704E-2</v>
      </c>
      <c r="CG28" s="31">
        <f>_xll.ISDAYieldCurve.DiscountFactor($B$32,CE28)</f>
        <v>0.81167130405183574</v>
      </c>
    </row>
    <row r="29" spans="2:95" x14ac:dyDescent="0.25">
      <c r="B29" s="21" t="s">
        <v>29</v>
      </c>
      <c r="C29" s="8" t="s">
        <v>20</v>
      </c>
      <c r="D29" s="22">
        <v>2.3265000000000001E-2</v>
      </c>
      <c r="E29" s="23"/>
      <c r="F29" s="1"/>
      <c r="G29" s="32">
        <v>20.021917808219175</v>
      </c>
      <c r="H29" s="33">
        <v>2.3660397754734885E-2</v>
      </c>
      <c r="I29" s="34">
        <f>_xll.ISDAYieldCurve.DiscountFactor($B$32,G29)</f>
        <v>0.62267750720487314</v>
      </c>
      <c r="U29" s="21" t="s">
        <v>29</v>
      </c>
      <c r="V29" s="8" t="s">
        <v>20</v>
      </c>
      <c r="W29" s="22">
        <v>1.37E-2</v>
      </c>
      <c r="X29" s="23"/>
      <c r="Y29" s="1"/>
      <c r="Z29" s="32" t="e">
        <v>#NULL!</v>
      </c>
      <c r="AA29" s="33" t="e">
        <v>#NULL!</v>
      </c>
      <c r="AB29" s="34" t="e">
        <f>_xll.ISDAYieldCurve.DiscountFactor($B$32,Z29)</f>
        <v>#NULL!</v>
      </c>
      <c r="AN29" s="21" t="s">
        <v>29</v>
      </c>
      <c r="AO29" s="8" t="s">
        <v>20</v>
      </c>
      <c r="AP29" s="22">
        <v>0.05</v>
      </c>
      <c r="AQ29" s="23"/>
      <c r="AR29" s="1"/>
      <c r="AS29" s="32">
        <v>20.021917808219175</v>
      </c>
      <c r="AT29" s="33">
        <v>5.4530255729604897E-2</v>
      </c>
      <c r="AU29" s="34">
        <f>_xll.ISDAYieldCurve.DiscountFactor($B$32,AS29)</f>
        <v>0.62267750720487314</v>
      </c>
      <c r="BG29" s="21" t="s">
        <v>29</v>
      </c>
      <c r="BH29" s="8" t="s">
        <v>20</v>
      </c>
      <c r="BI29" s="22">
        <v>6.6499999999999997E-3</v>
      </c>
      <c r="BJ29" s="23"/>
      <c r="BK29" s="1"/>
      <c r="BL29" s="32">
        <v>20.021917808219175</v>
      </c>
      <c r="BM29" s="33">
        <v>6.807790597606939E-3</v>
      </c>
      <c r="BN29" s="34">
        <f>_xll.ISDAYieldCurve.DiscountFactor($B$32,BL29)</f>
        <v>0.62267750720487314</v>
      </c>
      <c r="BZ29" s="21" t="s">
        <v>29</v>
      </c>
      <c r="CA29" s="8" t="s">
        <v>20</v>
      </c>
      <c r="CB29" s="22">
        <v>2.5045000000000001E-2</v>
      </c>
      <c r="CC29" s="23"/>
      <c r="CD29" s="1"/>
      <c r="CE29" s="32">
        <v>20.021917808219175</v>
      </c>
      <c r="CF29" s="33">
        <v>2.5562577116126466E-2</v>
      </c>
      <c r="CG29" s="34">
        <f>_xll.ISDAYieldCurve.DiscountFactor($B$32,CE29)</f>
        <v>0.62267750720487314</v>
      </c>
    </row>
    <row r="30" spans="2:95" x14ac:dyDescent="0.25">
      <c r="C30" s="10" t="s">
        <v>71</v>
      </c>
      <c r="F30" s="1" t="s">
        <v>70</v>
      </c>
      <c r="V30" s="10" t="s">
        <v>71</v>
      </c>
      <c r="Y30" s="10" t="s">
        <v>70</v>
      </c>
      <c r="AO30" s="10" t="s">
        <v>71</v>
      </c>
      <c r="AR30" s="1" t="s">
        <v>70</v>
      </c>
      <c r="BH30" s="10" t="s">
        <v>71</v>
      </c>
      <c r="BK30" s="1" t="s">
        <v>70</v>
      </c>
      <c r="CA30" s="10" t="s">
        <v>71</v>
      </c>
      <c r="CD30" s="1" t="s">
        <v>70</v>
      </c>
    </row>
    <row r="31" spans="2:95" x14ac:dyDescent="0.25">
      <c r="B31" s="230" t="s">
        <v>72</v>
      </c>
      <c r="C31" s="231"/>
      <c r="D31" s="231"/>
      <c r="E31" s="232"/>
      <c r="U31" s="230" t="s">
        <v>72</v>
      </c>
      <c r="V31" s="231"/>
      <c r="W31" s="231"/>
      <c r="X31" s="232"/>
      <c r="AN31" s="230" t="s">
        <v>72</v>
      </c>
      <c r="AO31" s="231"/>
      <c r="AP31" s="231"/>
      <c r="AQ31" s="232"/>
      <c r="BG31" s="230" t="s">
        <v>72</v>
      </c>
      <c r="BH31" s="231"/>
      <c r="BI31" s="231"/>
      <c r="BJ31" s="232"/>
      <c r="BZ31" s="230" t="s">
        <v>72</v>
      </c>
      <c r="CA31" s="231"/>
      <c r="CB31" s="231"/>
      <c r="CC31" s="232"/>
    </row>
    <row r="32" spans="2:95" x14ac:dyDescent="0.25">
      <c r="B32" s="233" t="str">
        <f>_xll.ISDAYieldCurve.BuildCurveFromConvention(C15,C19:C29,B19:B29,D19:D29,INDEX(Conventions!$J$7:$J$11, MATCH(Curves!C16, Conventions!$B$7:$B$11, 0)))</f>
        <v>»ISDACompliantYieldCurve-17093111409574579239</v>
      </c>
      <c r="C32" s="234"/>
      <c r="D32" s="234"/>
      <c r="E32" s="235"/>
      <c r="U32" s="233" t="e">
        <f>_xll.ISDAYieldCurve.BuildCurveFromConvention(V15,V19:V29,U19:U29,W19:W29,INDEX(Conventions!$J$7:$J$11, MATCH(Curves!V16, Conventions!$B$7:$B$11, 0)))</f>
        <v>#NULL!</v>
      </c>
      <c r="V32" s="234"/>
      <c r="W32" s="234"/>
      <c r="X32" s="235"/>
      <c r="AN32" s="233" t="str">
        <f>_xll.ISDAYieldCurve.BuildCurveFromConvention(AO15,AO19:AO29,AN19:AN29,AP19:AP29,INDEX(Conventions!$J$7:$J$11, MATCH(Curves!AO16, Conventions!$B$7:$B$11, 0)))</f>
        <v>»ISDACompliantYieldCurve-17093111409574579200</v>
      </c>
      <c r="AO32" s="234"/>
      <c r="AP32" s="234"/>
      <c r="AQ32" s="235"/>
      <c r="BG32" s="233" t="str">
        <f>_xll.ISDAYieldCurve.BuildCurveFromConvention(BH15,BH19:BH29,BG19:BG29,BI19:BI29,INDEX(Conventions!$J$7:$J$11, MATCH(Curves!BH16, Conventions!$B$7:$B$11, 0)))</f>
        <v>»ISDACompliantYieldCurve-17093111409574579275</v>
      </c>
      <c r="BH32" s="234"/>
      <c r="BI32" s="234"/>
      <c r="BJ32" s="235"/>
      <c r="BZ32" s="233" t="str">
        <f>_xll.ISDAYieldCurve.BuildCurveFromConvention(CA15,CA19:CA29,BZ19:BZ29,CB19:CB29,INDEX(Conventions!$J$7:$J$11, MATCH(Curves!CA16, Conventions!$B$7:$B$11, 0)))</f>
        <v>»ISDACompliantYieldCurve-17093111409574579205</v>
      </c>
      <c r="CA32" s="234"/>
      <c r="CB32" s="234"/>
      <c r="CC32" s="235"/>
    </row>
    <row r="55" spans="2:89" x14ac:dyDescent="0.25">
      <c r="B55" s="75" t="s">
        <v>81</v>
      </c>
      <c r="C55" s="76" t="s">
        <v>83</v>
      </c>
      <c r="D55" s="77" t="s">
        <v>84</v>
      </c>
      <c r="K55" s="75" t="s">
        <v>81</v>
      </c>
      <c r="L55" s="76" t="s">
        <v>83</v>
      </c>
      <c r="M55" s="77" t="s">
        <v>82</v>
      </c>
      <c r="U55" s="75" t="s">
        <v>81</v>
      </c>
      <c r="V55" s="76" t="s">
        <v>83</v>
      </c>
      <c r="W55" s="77" t="s">
        <v>84</v>
      </c>
      <c r="AD55" s="75" t="s">
        <v>81</v>
      </c>
      <c r="AE55" s="76" t="s">
        <v>83</v>
      </c>
      <c r="AF55" s="77" t="s">
        <v>82</v>
      </c>
      <c r="AN55" s="75" t="s">
        <v>81</v>
      </c>
      <c r="AO55" s="76" t="s">
        <v>83</v>
      </c>
      <c r="AP55" s="77" t="s">
        <v>84</v>
      </c>
      <c r="AW55" s="75" t="s">
        <v>81</v>
      </c>
      <c r="AX55" s="76" t="s">
        <v>83</v>
      </c>
      <c r="AY55" s="77" t="s">
        <v>82</v>
      </c>
      <c r="BG55" s="75" t="s">
        <v>81</v>
      </c>
      <c r="BH55" s="76" t="s">
        <v>83</v>
      </c>
      <c r="BI55" s="77" t="s">
        <v>84</v>
      </c>
      <c r="BP55" s="75" t="s">
        <v>81</v>
      </c>
      <c r="BQ55" s="76" t="s">
        <v>83</v>
      </c>
      <c r="BR55" s="77" t="s">
        <v>82</v>
      </c>
      <c r="BZ55" s="75" t="s">
        <v>81</v>
      </c>
      <c r="CA55" s="76" t="s">
        <v>83</v>
      </c>
      <c r="CB55" s="77" t="s">
        <v>84</v>
      </c>
      <c r="CI55" s="75" t="s">
        <v>81</v>
      </c>
      <c r="CJ55" s="76" t="s">
        <v>83</v>
      </c>
      <c r="CK55" s="77" t="s">
        <v>82</v>
      </c>
    </row>
    <row r="56" spans="2:89" x14ac:dyDescent="0.25">
      <c r="B56" s="69">
        <v>1</v>
      </c>
      <c r="C56" s="70">
        <f>B56/365</f>
        <v>2.7397260273972603E-3</v>
      </c>
      <c r="D56" s="71">
        <f>_xll.ISDAYieldCurve.ZeroRate($B$32, C56)</f>
        <v>1.2554955037058229E-2</v>
      </c>
      <c r="K56" s="69">
        <v>1</v>
      </c>
      <c r="L56" s="70">
        <f>K56/365</f>
        <v>2.7397260273972603E-3</v>
      </c>
      <c r="M56" s="71">
        <f>_xll.ISDACreditCurve.HazardRate($K$25, L56)</f>
        <v>1.3492273375643704E-2</v>
      </c>
      <c r="U56" s="69">
        <v>1</v>
      </c>
      <c r="V56" s="70">
        <f>U56/365</f>
        <v>2.7397260273972603E-3</v>
      </c>
      <c r="W56" s="71" t="e">
        <f>_xll.ISDAYieldCurve.ZeroRate(U$32, V56)</f>
        <v>#NULL!</v>
      </c>
      <c r="AD56" s="69">
        <v>1</v>
      </c>
      <c r="AE56" s="70">
        <f>AD56/365</f>
        <v>2.7397260273972603E-3</v>
      </c>
      <c r="AF56" s="71" t="e">
        <f>_xll.ISDACreditCurve.HazardRate(AD$25, AE56)</f>
        <v>#NULL!</v>
      </c>
      <c r="AN56" s="69">
        <v>1</v>
      </c>
      <c r="AO56" s="70">
        <f>AN56/365</f>
        <v>2.7397260273972603E-3</v>
      </c>
      <c r="AP56" s="71">
        <f>_xll.ISDAYieldCurve.ZeroRate(AN$32, AO56)</f>
        <v>1.0138424218198194E-3</v>
      </c>
      <c r="AW56" s="69">
        <v>1</v>
      </c>
      <c r="AX56" s="70">
        <f>AW56/365</f>
        <v>2.7397260273972603E-3</v>
      </c>
      <c r="AY56" s="71">
        <f>_xll.ISDACreditCurve.HazardRate($AW$25, AX56)</f>
        <v>9.2843748770576259E-3</v>
      </c>
      <c r="BG56" s="69">
        <v>1</v>
      </c>
      <c r="BH56" s="70">
        <f>BG56/365</f>
        <v>2.7397260273972603E-3</v>
      </c>
      <c r="BI56" s="71">
        <f>_xll.ISDAYieldCurve.ZeroRate(BG$32, BH56)</f>
        <v>-3.9035411038777291E-4</v>
      </c>
      <c r="BP56" s="69">
        <v>1</v>
      </c>
      <c r="BQ56" s="70">
        <f>BP56/365</f>
        <v>2.7397260273972603E-3</v>
      </c>
      <c r="BR56" s="71">
        <f>_xll.ISDACreditCurve.HazardRate($BP$25, BQ56)</f>
        <v>9.2939818770129863E-3</v>
      </c>
      <c r="BZ56" s="69">
        <v>1</v>
      </c>
      <c r="CA56" s="70">
        <f>BZ56/365</f>
        <v>2.7397260273972603E-3</v>
      </c>
      <c r="CB56" s="71">
        <f>_xll.ISDAYieldCurve.ZeroRate(BZ$32, CA56)</f>
        <v>1.2554955037058229E-2</v>
      </c>
      <c r="CI56" s="69">
        <v>1</v>
      </c>
      <c r="CJ56" s="70">
        <f>CI56/365</f>
        <v>2.7397260273972603E-3</v>
      </c>
      <c r="CK56" s="71">
        <f>_xll.ISDACreditCurve.HazardRate($CI$25, CJ56)</f>
        <v>1.6818003559110291E-2</v>
      </c>
    </row>
    <row r="57" spans="2:89" x14ac:dyDescent="0.25">
      <c r="B57" s="69">
        <v>7</v>
      </c>
      <c r="C57" s="70">
        <f t="shared" ref="C57:C120" si="0">B57/365</f>
        <v>1.9178082191780823E-2</v>
      </c>
      <c r="D57" s="71">
        <f>_xll.ISDAYieldCurve.ZeroRate($B$32, C57)</f>
        <v>1.2554955037058229E-2</v>
      </c>
      <c r="K57" s="69">
        <v>7</v>
      </c>
      <c r="L57" s="70">
        <f t="shared" ref="L57:L120" si="1">K57/365</f>
        <v>1.9178082191780823E-2</v>
      </c>
      <c r="M57" s="71">
        <f>_xll.ISDACreditCurve.HazardRate($K$25, L57)</f>
        <v>1.3492273375643704E-2</v>
      </c>
      <c r="U57" s="69">
        <v>7</v>
      </c>
      <c r="V57" s="70">
        <f t="shared" ref="V57:V120" si="2">U57/365</f>
        <v>1.9178082191780823E-2</v>
      </c>
      <c r="W57" s="71" t="e">
        <f>_xll.ISDAYieldCurve.ZeroRate(U$32, V57)</f>
        <v>#NULL!</v>
      </c>
      <c r="AD57" s="69">
        <v>7</v>
      </c>
      <c r="AE57" s="70">
        <f t="shared" ref="AE57:AE120" si="3">AD57/365</f>
        <v>1.9178082191780823E-2</v>
      </c>
      <c r="AF57" s="71" t="e">
        <f>_xll.ISDACreditCurve.HazardRate(AD$25, AE57)</f>
        <v>#NULL!</v>
      </c>
      <c r="AN57" s="69">
        <v>7</v>
      </c>
      <c r="AO57" s="70">
        <f t="shared" ref="AO57:AO120" si="4">AN57/365</f>
        <v>1.9178082191780823E-2</v>
      </c>
      <c r="AP57" s="71">
        <f>_xll.ISDAYieldCurve.ZeroRate(AN$32, AO57)</f>
        <v>1.0138424218198194E-3</v>
      </c>
      <c r="AW57" s="69">
        <v>7</v>
      </c>
      <c r="AX57" s="70">
        <f t="shared" ref="AX57:AX120" si="5">AW57/365</f>
        <v>1.9178082191780823E-2</v>
      </c>
      <c r="AY57" s="71">
        <f>_xll.ISDACreditCurve.HazardRate($AW$25, AX57)</f>
        <v>9.2843748770576259E-3</v>
      </c>
      <c r="BG57" s="69">
        <v>7</v>
      </c>
      <c r="BH57" s="70">
        <f t="shared" ref="BH57:BH120" si="6">BG57/365</f>
        <v>1.9178082191780823E-2</v>
      </c>
      <c r="BI57" s="71">
        <f>_xll.ISDAYieldCurve.ZeroRate(BG$32, BH57)</f>
        <v>-3.9035411038777291E-4</v>
      </c>
      <c r="BP57" s="69">
        <v>7</v>
      </c>
      <c r="BQ57" s="70">
        <f t="shared" ref="BQ57:BQ120" si="7">BP57/365</f>
        <v>1.9178082191780823E-2</v>
      </c>
      <c r="BR57" s="71">
        <f>_xll.ISDACreditCurve.HazardRate($BP$25, BQ57)</f>
        <v>9.2939818770129863E-3</v>
      </c>
      <c r="BZ57" s="69">
        <v>7</v>
      </c>
      <c r="CA57" s="70">
        <f t="shared" ref="CA57:CA120" si="8">BZ57/365</f>
        <v>1.9178082191780823E-2</v>
      </c>
      <c r="CB57" s="71">
        <f>_xll.ISDAYieldCurve.ZeroRate(BZ$32, CA57)</f>
        <v>1.2554955037058229E-2</v>
      </c>
      <c r="CI57" s="69">
        <v>7</v>
      </c>
      <c r="CJ57" s="70">
        <f t="shared" ref="CJ57:CJ120" si="9">CI57/365</f>
        <v>1.9178082191780823E-2</v>
      </c>
      <c r="CK57" s="71">
        <f>_xll.ISDACreditCurve.HazardRate($CI$25, CJ57)</f>
        <v>1.6818003559110291E-2</v>
      </c>
    </row>
    <row r="58" spans="2:89" x14ac:dyDescent="0.25">
      <c r="B58" s="69">
        <v>14</v>
      </c>
      <c r="C58" s="70">
        <f t="shared" si="0"/>
        <v>3.8356164383561646E-2</v>
      </c>
      <c r="D58" s="71">
        <f>_xll.ISDAYieldCurve.ZeroRate($B$32, C58)</f>
        <v>1.2554955037058229E-2</v>
      </c>
      <c r="K58" s="69">
        <v>14</v>
      </c>
      <c r="L58" s="70">
        <f t="shared" si="1"/>
        <v>3.8356164383561646E-2</v>
      </c>
      <c r="M58" s="71">
        <f>_xll.ISDACreditCurve.HazardRate($K$25, L58)</f>
        <v>1.3492273375643704E-2</v>
      </c>
      <c r="U58" s="69">
        <v>14</v>
      </c>
      <c r="V58" s="70">
        <f t="shared" si="2"/>
        <v>3.8356164383561646E-2</v>
      </c>
      <c r="W58" s="71" t="e">
        <f>_xll.ISDAYieldCurve.ZeroRate(U$32, V58)</f>
        <v>#NULL!</v>
      </c>
      <c r="AD58" s="69">
        <v>14</v>
      </c>
      <c r="AE58" s="70">
        <f t="shared" si="3"/>
        <v>3.8356164383561646E-2</v>
      </c>
      <c r="AF58" s="71" t="e">
        <f>_xll.ISDACreditCurve.HazardRate(AD$25, AE58)</f>
        <v>#NULL!</v>
      </c>
      <c r="AN58" s="69">
        <v>14</v>
      </c>
      <c r="AO58" s="70">
        <f t="shared" si="4"/>
        <v>3.8356164383561646E-2</v>
      </c>
      <c r="AP58" s="71">
        <f>_xll.ISDAYieldCurve.ZeroRate(AN$32, AO58)</f>
        <v>1.0138424218198194E-3</v>
      </c>
      <c r="AW58" s="69">
        <v>14</v>
      </c>
      <c r="AX58" s="70">
        <f t="shared" si="5"/>
        <v>3.8356164383561646E-2</v>
      </c>
      <c r="AY58" s="71">
        <f>_xll.ISDACreditCurve.HazardRate($AW$25, AX58)</f>
        <v>9.2843748770576259E-3</v>
      </c>
      <c r="BG58" s="69">
        <v>14</v>
      </c>
      <c r="BH58" s="70">
        <f t="shared" si="6"/>
        <v>3.8356164383561646E-2</v>
      </c>
      <c r="BI58" s="71">
        <f>_xll.ISDAYieldCurve.ZeroRate(BG$32, BH58)</f>
        <v>-3.9035411038777291E-4</v>
      </c>
      <c r="BP58" s="69">
        <v>14</v>
      </c>
      <c r="BQ58" s="70">
        <f t="shared" si="7"/>
        <v>3.8356164383561646E-2</v>
      </c>
      <c r="BR58" s="71">
        <f>_xll.ISDACreditCurve.HazardRate($BP$25, BQ58)</f>
        <v>9.2939818770129863E-3</v>
      </c>
      <c r="BZ58" s="69">
        <v>14</v>
      </c>
      <c r="CA58" s="70">
        <f t="shared" si="8"/>
        <v>3.8356164383561646E-2</v>
      </c>
      <c r="CB58" s="71">
        <f>_xll.ISDAYieldCurve.ZeroRate(BZ$32, CA58)</f>
        <v>1.2554955037058229E-2</v>
      </c>
      <c r="CI58" s="69">
        <v>14</v>
      </c>
      <c r="CJ58" s="70">
        <f t="shared" si="9"/>
        <v>3.8356164383561646E-2</v>
      </c>
      <c r="CK58" s="71">
        <f>_xll.ISDACreditCurve.HazardRate($CI$25, CJ58)</f>
        <v>1.6818003559110291E-2</v>
      </c>
    </row>
    <row r="59" spans="2:89" x14ac:dyDescent="0.25">
      <c r="B59" s="69">
        <v>21</v>
      </c>
      <c r="C59" s="70">
        <f t="shared" si="0"/>
        <v>5.7534246575342465E-2</v>
      </c>
      <c r="D59" s="71">
        <f>_xll.ISDAYieldCurve.ZeroRate($B$32, C59)</f>
        <v>1.2554955037058229E-2</v>
      </c>
      <c r="K59" s="69">
        <v>21</v>
      </c>
      <c r="L59" s="70">
        <f t="shared" si="1"/>
        <v>5.7534246575342465E-2</v>
      </c>
      <c r="M59" s="71">
        <f>_xll.ISDACreditCurve.HazardRate($K$25, L59)</f>
        <v>1.3492273375643704E-2</v>
      </c>
      <c r="U59" s="69">
        <v>21</v>
      </c>
      <c r="V59" s="70">
        <f t="shared" si="2"/>
        <v>5.7534246575342465E-2</v>
      </c>
      <c r="W59" s="71" t="e">
        <f>_xll.ISDAYieldCurve.ZeroRate(U$32, V59)</f>
        <v>#NULL!</v>
      </c>
      <c r="AD59" s="69">
        <v>21</v>
      </c>
      <c r="AE59" s="70">
        <f t="shared" si="3"/>
        <v>5.7534246575342465E-2</v>
      </c>
      <c r="AF59" s="71" t="e">
        <f>_xll.ISDACreditCurve.HazardRate(AD$25, AE59)</f>
        <v>#NULL!</v>
      </c>
      <c r="AN59" s="69">
        <v>21</v>
      </c>
      <c r="AO59" s="70">
        <f t="shared" si="4"/>
        <v>5.7534246575342465E-2</v>
      </c>
      <c r="AP59" s="71">
        <f>_xll.ISDAYieldCurve.ZeroRate(AN$32, AO59)</f>
        <v>1.0138424218198194E-3</v>
      </c>
      <c r="AW59" s="69">
        <v>21</v>
      </c>
      <c r="AX59" s="70">
        <f t="shared" si="5"/>
        <v>5.7534246575342465E-2</v>
      </c>
      <c r="AY59" s="71">
        <f>_xll.ISDACreditCurve.HazardRate($AW$25, AX59)</f>
        <v>9.2843748770576259E-3</v>
      </c>
      <c r="BG59" s="69">
        <v>21</v>
      </c>
      <c r="BH59" s="70">
        <f t="shared" si="6"/>
        <v>5.7534246575342465E-2</v>
      </c>
      <c r="BI59" s="71">
        <f>_xll.ISDAYieldCurve.ZeroRate(BG$32, BH59)</f>
        <v>-3.9035411038777291E-4</v>
      </c>
      <c r="BP59" s="69">
        <v>21</v>
      </c>
      <c r="BQ59" s="70">
        <f t="shared" si="7"/>
        <v>5.7534246575342465E-2</v>
      </c>
      <c r="BR59" s="71">
        <f>_xll.ISDACreditCurve.HazardRate($BP$25, BQ59)</f>
        <v>9.2939818770129863E-3</v>
      </c>
      <c r="BZ59" s="69">
        <v>21</v>
      </c>
      <c r="CA59" s="70">
        <f t="shared" si="8"/>
        <v>5.7534246575342465E-2</v>
      </c>
      <c r="CB59" s="71">
        <f>_xll.ISDAYieldCurve.ZeroRate(BZ$32, CA59)</f>
        <v>1.2554955037058229E-2</v>
      </c>
      <c r="CI59" s="69">
        <v>21</v>
      </c>
      <c r="CJ59" s="70">
        <f t="shared" si="9"/>
        <v>5.7534246575342465E-2</v>
      </c>
      <c r="CK59" s="71">
        <f>_xll.ISDACreditCurve.HazardRate($CI$25, CJ59)</f>
        <v>1.6818003559110291E-2</v>
      </c>
    </row>
    <row r="60" spans="2:89" x14ac:dyDescent="0.25">
      <c r="B60" s="69">
        <v>28</v>
      </c>
      <c r="C60" s="70">
        <f t="shared" si="0"/>
        <v>7.6712328767123292E-2</v>
      </c>
      <c r="D60" s="71">
        <f>_xll.ISDAYieldCurve.ZeroRate($B$32, C60)</f>
        <v>1.2554955037058229E-2</v>
      </c>
      <c r="K60" s="69">
        <v>28</v>
      </c>
      <c r="L60" s="70">
        <f t="shared" si="1"/>
        <v>7.6712328767123292E-2</v>
      </c>
      <c r="M60" s="71">
        <f>_xll.ISDACreditCurve.HazardRate($K$25, L60)</f>
        <v>1.3492273375643704E-2</v>
      </c>
      <c r="U60" s="69">
        <v>28</v>
      </c>
      <c r="V60" s="70">
        <f t="shared" si="2"/>
        <v>7.6712328767123292E-2</v>
      </c>
      <c r="W60" s="71" t="e">
        <f>_xll.ISDAYieldCurve.ZeroRate(U$32, V60)</f>
        <v>#NULL!</v>
      </c>
      <c r="AD60" s="69">
        <v>28</v>
      </c>
      <c r="AE60" s="70">
        <f t="shared" si="3"/>
        <v>7.6712328767123292E-2</v>
      </c>
      <c r="AF60" s="71" t="e">
        <f>_xll.ISDACreditCurve.HazardRate(AD$25, AE60)</f>
        <v>#NULL!</v>
      </c>
      <c r="AN60" s="69">
        <v>28</v>
      </c>
      <c r="AO60" s="70">
        <f t="shared" si="4"/>
        <v>7.6712328767123292E-2</v>
      </c>
      <c r="AP60" s="71">
        <f>_xll.ISDAYieldCurve.ZeroRate(AN$32, AO60)</f>
        <v>1.0138424218198194E-3</v>
      </c>
      <c r="AW60" s="69">
        <v>28</v>
      </c>
      <c r="AX60" s="70">
        <f t="shared" si="5"/>
        <v>7.6712328767123292E-2</v>
      </c>
      <c r="AY60" s="71">
        <f>_xll.ISDACreditCurve.HazardRate($AW$25, AX60)</f>
        <v>9.2843748770576259E-3</v>
      </c>
      <c r="BG60" s="69">
        <v>28</v>
      </c>
      <c r="BH60" s="70">
        <f t="shared" si="6"/>
        <v>7.6712328767123292E-2</v>
      </c>
      <c r="BI60" s="71">
        <f>_xll.ISDAYieldCurve.ZeroRate(BG$32, BH60)</f>
        <v>-3.9035411038777291E-4</v>
      </c>
      <c r="BP60" s="69">
        <v>28</v>
      </c>
      <c r="BQ60" s="70">
        <f t="shared" si="7"/>
        <v>7.6712328767123292E-2</v>
      </c>
      <c r="BR60" s="71">
        <f>_xll.ISDACreditCurve.HazardRate($BP$25, BQ60)</f>
        <v>9.2939818770129863E-3</v>
      </c>
      <c r="BZ60" s="69">
        <v>28</v>
      </c>
      <c r="CA60" s="70">
        <f t="shared" si="8"/>
        <v>7.6712328767123292E-2</v>
      </c>
      <c r="CB60" s="71">
        <f>_xll.ISDAYieldCurve.ZeroRate(BZ$32, CA60)</f>
        <v>1.2554955037058229E-2</v>
      </c>
      <c r="CI60" s="69">
        <v>28</v>
      </c>
      <c r="CJ60" s="70">
        <f t="shared" si="9"/>
        <v>7.6712328767123292E-2</v>
      </c>
      <c r="CK60" s="71">
        <f>_xll.ISDACreditCurve.HazardRate($CI$25, CJ60)</f>
        <v>1.6818003559110291E-2</v>
      </c>
    </row>
    <row r="61" spans="2:89" x14ac:dyDescent="0.25">
      <c r="B61" s="69">
        <v>35</v>
      </c>
      <c r="C61" s="70">
        <f t="shared" si="0"/>
        <v>9.5890410958904104E-2</v>
      </c>
      <c r="D61" s="71">
        <f>_xll.ISDAYieldCurve.ZeroRate($B$32, C61)</f>
        <v>1.2554955037058229E-2</v>
      </c>
      <c r="K61" s="69">
        <v>35</v>
      </c>
      <c r="L61" s="70">
        <f t="shared" si="1"/>
        <v>9.5890410958904104E-2</v>
      </c>
      <c r="M61" s="71">
        <f>_xll.ISDACreditCurve.HazardRate($K$25, L61)</f>
        <v>1.3492273375643704E-2</v>
      </c>
      <c r="U61" s="69">
        <v>35</v>
      </c>
      <c r="V61" s="70">
        <f t="shared" si="2"/>
        <v>9.5890410958904104E-2</v>
      </c>
      <c r="W61" s="71" t="e">
        <f>_xll.ISDAYieldCurve.ZeroRate(U$32, V61)</f>
        <v>#NULL!</v>
      </c>
      <c r="AD61" s="69">
        <v>35</v>
      </c>
      <c r="AE61" s="70">
        <f t="shared" si="3"/>
        <v>9.5890410958904104E-2</v>
      </c>
      <c r="AF61" s="71" t="e">
        <f>_xll.ISDACreditCurve.HazardRate(AD$25, AE61)</f>
        <v>#NULL!</v>
      </c>
      <c r="AN61" s="69">
        <v>35</v>
      </c>
      <c r="AO61" s="70">
        <f t="shared" si="4"/>
        <v>9.5890410958904104E-2</v>
      </c>
      <c r="AP61" s="71">
        <f>_xll.ISDAYieldCurve.ZeroRate(AN$32, AO61)</f>
        <v>1.0138424218198194E-3</v>
      </c>
      <c r="AW61" s="69">
        <v>35</v>
      </c>
      <c r="AX61" s="70">
        <f t="shared" si="5"/>
        <v>9.5890410958904104E-2</v>
      </c>
      <c r="AY61" s="71">
        <f>_xll.ISDACreditCurve.HazardRate($AW$25, AX61)</f>
        <v>9.2843748770576259E-3</v>
      </c>
      <c r="BG61" s="69">
        <v>35</v>
      </c>
      <c r="BH61" s="70">
        <f t="shared" si="6"/>
        <v>9.5890410958904104E-2</v>
      </c>
      <c r="BI61" s="71">
        <f>_xll.ISDAYieldCurve.ZeroRate(BG$32, BH61)</f>
        <v>-3.9035411038777291E-4</v>
      </c>
      <c r="BP61" s="69">
        <v>35</v>
      </c>
      <c r="BQ61" s="70">
        <f t="shared" si="7"/>
        <v>9.5890410958904104E-2</v>
      </c>
      <c r="BR61" s="71">
        <f>_xll.ISDACreditCurve.HazardRate($BP$25, BQ61)</f>
        <v>9.2939818770129863E-3</v>
      </c>
      <c r="BZ61" s="69">
        <v>35</v>
      </c>
      <c r="CA61" s="70">
        <f t="shared" si="8"/>
        <v>9.5890410958904104E-2</v>
      </c>
      <c r="CB61" s="71">
        <f>_xll.ISDAYieldCurve.ZeroRate(BZ$32, CA61)</f>
        <v>1.2554955037058229E-2</v>
      </c>
      <c r="CI61" s="69">
        <v>35</v>
      </c>
      <c r="CJ61" s="70">
        <f t="shared" si="9"/>
        <v>9.5890410958904104E-2</v>
      </c>
      <c r="CK61" s="71">
        <f>_xll.ISDACreditCurve.HazardRate($CI$25, CJ61)</f>
        <v>1.6818003559110291E-2</v>
      </c>
    </row>
    <row r="62" spans="2:89" x14ac:dyDescent="0.25">
      <c r="B62" s="69">
        <v>42</v>
      </c>
      <c r="C62" s="70">
        <f t="shared" si="0"/>
        <v>0.11506849315068493</v>
      </c>
      <c r="D62" s="71">
        <f>_xll.ISDAYieldCurve.ZeroRate($B$32, C62)</f>
        <v>1.2756245501645749E-2</v>
      </c>
      <c r="K62" s="69">
        <v>42</v>
      </c>
      <c r="L62" s="70">
        <f t="shared" si="1"/>
        <v>0.11506849315068493</v>
      </c>
      <c r="M62" s="71">
        <f>_xll.ISDACreditCurve.HazardRate($K$25, L62)</f>
        <v>1.3492273375643704E-2</v>
      </c>
      <c r="U62" s="69">
        <v>42</v>
      </c>
      <c r="V62" s="70">
        <f t="shared" si="2"/>
        <v>0.11506849315068493</v>
      </c>
      <c r="W62" s="71" t="e">
        <f>_xll.ISDAYieldCurve.ZeroRate(U$32, V62)</f>
        <v>#NULL!</v>
      </c>
      <c r="AD62" s="69">
        <v>42</v>
      </c>
      <c r="AE62" s="70">
        <f t="shared" si="3"/>
        <v>0.11506849315068493</v>
      </c>
      <c r="AF62" s="71" t="e">
        <f>_xll.ISDACreditCurve.HazardRate(AD$25, AE62)</f>
        <v>#NULL!</v>
      </c>
      <c r="AN62" s="69">
        <v>42</v>
      </c>
      <c r="AO62" s="70">
        <f t="shared" si="4"/>
        <v>0.11506849315068493</v>
      </c>
      <c r="AP62" s="71">
        <f>_xll.ISDAYieldCurve.ZeroRate(AN$32, AO62)</f>
        <v>1.3562219703549603E-3</v>
      </c>
      <c r="AW62" s="69">
        <v>42</v>
      </c>
      <c r="AX62" s="70">
        <f t="shared" si="5"/>
        <v>0.11506849315068493</v>
      </c>
      <c r="AY62" s="71">
        <f>_xll.ISDACreditCurve.HazardRate($AW$25, AX62)</f>
        <v>9.2843748770576259E-3</v>
      </c>
      <c r="BG62" s="69">
        <v>42</v>
      </c>
      <c r="BH62" s="70">
        <f t="shared" si="6"/>
        <v>0.11506849315068493</v>
      </c>
      <c r="BI62" s="71">
        <f>_xll.ISDAYieldCurve.ZeroRate(BG$32, BH62)</f>
        <v>-3.6295133797939558E-4</v>
      </c>
      <c r="BP62" s="69">
        <v>42</v>
      </c>
      <c r="BQ62" s="70">
        <f t="shared" si="7"/>
        <v>0.11506849315068493</v>
      </c>
      <c r="BR62" s="71">
        <f>_xll.ISDACreditCurve.HazardRate($BP$25, BQ62)</f>
        <v>9.2939818770129863E-3</v>
      </c>
      <c r="BZ62" s="69">
        <v>42</v>
      </c>
      <c r="CA62" s="70">
        <f t="shared" si="8"/>
        <v>0.11506849315068493</v>
      </c>
      <c r="CB62" s="71">
        <f>_xll.ISDAYieldCurve.ZeroRate(BZ$32, CA62)</f>
        <v>1.2738125062839093E-2</v>
      </c>
      <c r="CI62" s="69">
        <v>42</v>
      </c>
      <c r="CJ62" s="70">
        <f t="shared" si="9"/>
        <v>0.11506849315068493</v>
      </c>
      <c r="CK62" s="71">
        <f>_xll.ISDACreditCurve.HazardRate($CI$25, CJ62)</f>
        <v>1.6818003559110291E-2</v>
      </c>
    </row>
    <row r="63" spans="2:89" x14ac:dyDescent="0.25">
      <c r="B63" s="69">
        <v>49</v>
      </c>
      <c r="C63" s="70">
        <f t="shared" si="0"/>
        <v>0.13424657534246576</v>
      </c>
      <c r="D63" s="71">
        <f>_xll.ISDAYieldCurve.ZeroRate($B$32, C63)</f>
        <v>1.2900024404922546E-2</v>
      </c>
      <c r="K63" s="69">
        <v>49</v>
      </c>
      <c r="L63" s="70">
        <f t="shared" si="1"/>
        <v>0.13424657534246576</v>
      </c>
      <c r="M63" s="71">
        <f>_xll.ISDACreditCurve.HazardRate($K$25, L63)</f>
        <v>1.3492273375643704E-2</v>
      </c>
      <c r="U63" s="69">
        <v>49</v>
      </c>
      <c r="V63" s="70">
        <f t="shared" si="2"/>
        <v>0.13424657534246576</v>
      </c>
      <c r="W63" s="71" t="e">
        <f>_xll.ISDAYieldCurve.ZeroRate(U$32, V63)</f>
        <v>#NULL!</v>
      </c>
      <c r="AD63" s="69">
        <v>49</v>
      </c>
      <c r="AE63" s="70">
        <f t="shared" si="3"/>
        <v>0.13424657534246576</v>
      </c>
      <c r="AF63" s="71" t="e">
        <f>_xll.ISDACreditCurve.HazardRate(AD$25, AE63)</f>
        <v>#NULL!</v>
      </c>
      <c r="AN63" s="69">
        <v>49</v>
      </c>
      <c r="AO63" s="70">
        <f t="shared" si="4"/>
        <v>0.13424657534246576</v>
      </c>
      <c r="AP63" s="71">
        <f>_xll.ISDAYieldCurve.ZeroRate(AN$32, AO63)</f>
        <v>1.6007787907372042E-3</v>
      </c>
      <c r="AW63" s="69">
        <v>49</v>
      </c>
      <c r="AX63" s="70">
        <f t="shared" si="5"/>
        <v>0.13424657534246576</v>
      </c>
      <c r="AY63" s="71">
        <f>_xll.ISDACreditCurve.HazardRate($AW$25, AX63)</f>
        <v>9.2843748770576259E-3</v>
      </c>
      <c r="BG63" s="69">
        <v>49</v>
      </c>
      <c r="BH63" s="70">
        <f t="shared" si="6"/>
        <v>0.13424657534246576</v>
      </c>
      <c r="BI63" s="71">
        <f>_xll.ISDAYieldCurve.ZeroRate(BG$32, BH63)</f>
        <v>-3.4337792911626891E-4</v>
      </c>
      <c r="BP63" s="69">
        <v>49</v>
      </c>
      <c r="BQ63" s="70">
        <f t="shared" si="7"/>
        <v>0.13424657534246576</v>
      </c>
      <c r="BR63" s="71">
        <f>_xll.ISDACreditCurve.HazardRate($BP$25, BQ63)</f>
        <v>9.2939818770129863E-3</v>
      </c>
      <c r="BZ63" s="69">
        <v>49</v>
      </c>
      <c r="CA63" s="70">
        <f t="shared" si="8"/>
        <v>0.13424657534246576</v>
      </c>
      <c r="CB63" s="71">
        <f>_xll.ISDAYieldCurve.ZeroRate(BZ$32, CA63)</f>
        <v>1.2868960795539711E-2</v>
      </c>
      <c r="CI63" s="69">
        <v>49</v>
      </c>
      <c r="CJ63" s="70">
        <f t="shared" si="9"/>
        <v>0.13424657534246576</v>
      </c>
      <c r="CK63" s="71">
        <f>_xll.ISDACreditCurve.HazardRate($CI$25, CJ63)</f>
        <v>1.6818003559110291E-2</v>
      </c>
    </row>
    <row r="64" spans="2:89" x14ac:dyDescent="0.25">
      <c r="B64" s="69">
        <v>56</v>
      </c>
      <c r="C64" s="70">
        <f t="shared" si="0"/>
        <v>0.15342465753424658</v>
      </c>
      <c r="D64" s="71">
        <f>_xll.ISDAYieldCurve.ZeroRate($B$32, C64)</f>
        <v>1.300785858238015E-2</v>
      </c>
      <c r="K64" s="69">
        <v>56</v>
      </c>
      <c r="L64" s="70">
        <f t="shared" si="1"/>
        <v>0.15342465753424658</v>
      </c>
      <c r="M64" s="71">
        <f>_xll.ISDACreditCurve.HazardRate($K$25, L64)</f>
        <v>1.3492273375643704E-2</v>
      </c>
      <c r="U64" s="69">
        <v>56</v>
      </c>
      <c r="V64" s="70">
        <f t="shared" si="2"/>
        <v>0.15342465753424658</v>
      </c>
      <c r="W64" s="71" t="e">
        <f>_xll.ISDAYieldCurve.ZeroRate(U$32, V64)</f>
        <v>#NULL!</v>
      </c>
      <c r="AD64" s="69">
        <v>56</v>
      </c>
      <c r="AE64" s="70">
        <f t="shared" si="3"/>
        <v>0.15342465753424658</v>
      </c>
      <c r="AF64" s="71" t="e">
        <f>_xll.ISDACreditCurve.HazardRate(AD$25, AE64)</f>
        <v>#NULL!</v>
      </c>
      <c r="AN64" s="69">
        <v>56</v>
      </c>
      <c r="AO64" s="70">
        <f t="shared" si="4"/>
        <v>0.15342465753424658</v>
      </c>
      <c r="AP64" s="71">
        <f>_xll.ISDAYieldCurve.ZeroRate(AN$32, AO64)</f>
        <v>1.7841964060238869E-3</v>
      </c>
      <c r="AW64" s="69">
        <v>56</v>
      </c>
      <c r="AX64" s="70">
        <f t="shared" si="5"/>
        <v>0.15342465753424658</v>
      </c>
      <c r="AY64" s="71">
        <f>_xll.ISDACreditCurve.HazardRate($AW$25, AX64)</f>
        <v>9.2843748770576259E-3</v>
      </c>
      <c r="BG64" s="69">
        <v>56</v>
      </c>
      <c r="BH64" s="70">
        <f t="shared" si="6"/>
        <v>0.15342465753424658</v>
      </c>
      <c r="BI64" s="71">
        <f>_xll.ISDAYieldCurve.ZeroRate(BG$32, BH64)</f>
        <v>-3.2869787246892396E-4</v>
      </c>
      <c r="BP64" s="69">
        <v>56</v>
      </c>
      <c r="BQ64" s="70">
        <f t="shared" si="7"/>
        <v>0.15342465753424658</v>
      </c>
      <c r="BR64" s="71">
        <f>_xll.ISDACreditCurve.HazardRate($BP$25, BQ64)</f>
        <v>9.2939818770129863E-3</v>
      </c>
      <c r="BZ64" s="69">
        <v>56</v>
      </c>
      <c r="CA64" s="70">
        <f t="shared" si="8"/>
        <v>0.15342465753424658</v>
      </c>
      <c r="CB64" s="71">
        <f>_xll.ISDAYieldCurve.ZeroRate(BZ$32, CA64)</f>
        <v>1.2967087595065175E-2</v>
      </c>
      <c r="CI64" s="69">
        <v>56</v>
      </c>
      <c r="CJ64" s="70">
        <f t="shared" si="9"/>
        <v>0.15342465753424658</v>
      </c>
      <c r="CK64" s="71">
        <f>_xll.ISDACreditCurve.HazardRate($CI$25, CJ64)</f>
        <v>1.6818003559110291E-2</v>
      </c>
    </row>
    <row r="65" spans="2:89" x14ac:dyDescent="0.25">
      <c r="B65" s="69">
        <v>63</v>
      </c>
      <c r="C65" s="70">
        <f t="shared" si="0"/>
        <v>0.17260273972602741</v>
      </c>
      <c r="D65" s="71">
        <f>_xll.ISDAYieldCurve.ZeroRate($B$32, C65)</f>
        <v>1.3091729609291614E-2</v>
      </c>
      <c r="K65" s="69">
        <v>63</v>
      </c>
      <c r="L65" s="70">
        <f t="shared" si="1"/>
        <v>0.17260273972602741</v>
      </c>
      <c r="M65" s="71">
        <f>_xll.ISDACreditCurve.HazardRate($K$25, L65)</f>
        <v>1.3492273375643704E-2</v>
      </c>
      <c r="U65" s="69">
        <v>63</v>
      </c>
      <c r="V65" s="70">
        <f t="shared" si="2"/>
        <v>0.17260273972602741</v>
      </c>
      <c r="W65" s="71" t="e">
        <f>_xll.ISDAYieldCurve.ZeroRate(U$32, V65)</f>
        <v>#NULL!</v>
      </c>
      <c r="AD65" s="69">
        <v>63</v>
      </c>
      <c r="AE65" s="70">
        <f t="shared" si="3"/>
        <v>0.17260273972602741</v>
      </c>
      <c r="AF65" s="71" t="e">
        <f>_xll.ISDACreditCurve.HazardRate(AD$25, AE65)</f>
        <v>#NULL!</v>
      </c>
      <c r="AN65" s="69">
        <v>63</v>
      </c>
      <c r="AO65" s="70">
        <f t="shared" si="4"/>
        <v>0.17260273972602741</v>
      </c>
      <c r="AP65" s="71">
        <f>_xll.ISDAYieldCurve.ZeroRate(AN$32, AO65)</f>
        <v>1.9268545512468624E-3</v>
      </c>
      <c r="AW65" s="69">
        <v>63</v>
      </c>
      <c r="AX65" s="70">
        <f t="shared" si="5"/>
        <v>0.17260273972602741</v>
      </c>
      <c r="AY65" s="71">
        <f>_xll.ISDACreditCurve.HazardRate($AW$25, AX65)</f>
        <v>9.2843748770576259E-3</v>
      </c>
      <c r="BG65" s="69">
        <v>63</v>
      </c>
      <c r="BH65" s="70">
        <f t="shared" si="6"/>
        <v>0.17260273972602741</v>
      </c>
      <c r="BI65" s="71">
        <f>_xll.ISDAYieldCurve.ZeroRate(BG$32, BH65)</f>
        <v>-3.1728005063209999E-4</v>
      </c>
      <c r="BP65" s="69">
        <v>63</v>
      </c>
      <c r="BQ65" s="70">
        <f t="shared" si="7"/>
        <v>0.17260273972602741</v>
      </c>
      <c r="BR65" s="71">
        <f>_xll.ISDACreditCurve.HazardRate($BP$25, BQ65)</f>
        <v>9.2939818770129863E-3</v>
      </c>
      <c r="BZ65" s="69">
        <v>63</v>
      </c>
      <c r="CA65" s="70">
        <f t="shared" si="8"/>
        <v>0.17260273972602741</v>
      </c>
      <c r="CB65" s="71">
        <f>_xll.ISDAYieldCurve.ZeroRate(BZ$32, CA65)</f>
        <v>1.3043408439140534E-2</v>
      </c>
      <c r="CI65" s="69">
        <v>63</v>
      </c>
      <c r="CJ65" s="70">
        <f t="shared" si="9"/>
        <v>0.17260273972602741</v>
      </c>
      <c r="CK65" s="71">
        <f>_xll.ISDACreditCurve.HazardRate($CI$25, CJ65)</f>
        <v>1.6818003559110291E-2</v>
      </c>
    </row>
    <row r="66" spans="2:89" x14ac:dyDescent="0.25">
      <c r="B66" s="69">
        <v>70</v>
      </c>
      <c r="C66" s="70">
        <f t="shared" si="0"/>
        <v>0.19178082191780821</v>
      </c>
      <c r="D66" s="71">
        <f>_xll.ISDAYieldCurve.ZeroRate($B$32, C66)</f>
        <v>1.3158826430820787E-2</v>
      </c>
      <c r="K66" s="69">
        <v>70</v>
      </c>
      <c r="L66" s="70">
        <f t="shared" si="1"/>
        <v>0.19178082191780821</v>
      </c>
      <c r="M66" s="71">
        <f>_xll.ISDACreditCurve.HazardRate($K$25, L66)</f>
        <v>1.3492273375643704E-2</v>
      </c>
      <c r="U66" s="69">
        <v>70</v>
      </c>
      <c r="V66" s="70">
        <f t="shared" si="2"/>
        <v>0.19178082191780821</v>
      </c>
      <c r="W66" s="71" t="e">
        <f>_xll.ISDAYieldCurve.ZeroRate(U$32, V66)</f>
        <v>#NULL!</v>
      </c>
      <c r="AD66" s="69">
        <v>70</v>
      </c>
      <c r="AE66" s="70">
        <f t="shared" si="3"/>
        <v>0.19178082191780821</v>
      </c>
      <c r="AF66" s="71" t="e">
        <f>_xll.ISDACreditCurve.HazardRate(AD$25, AE66)</f>
        <v>#NULL!</v>
      </c>
      <c r="AN66" s="69">
        <v>70</v>
      </c>
      <c r="AO66" s="70">
        <f t="shared" si="4"/>
        <v>0.19178082191780821</v>
      </c>
      <c r="AP66" s="71">
        <f>_xll.ISDAYieldCurve.ZeroRate(AN$32, AO66)</f>
        <v>2.0409810674252428E-3</v>
      </c>
      <c r="AW66" s="69">
        <v>70</v>
      </c>
      <c r="AX66" s="70">
        <f t="shared" si="5"/>
        <v>0.19178082191780821</v>
      </c>
      <c r="AY66" s="71">
        <f>_xll.ISDACreditCurve.HazardRate($AW$25, AX66)</f>
        <v>9.2843748770576259E-3</v>
      </c>
      <c r="BG66" s="69">
        <v>70</v>
      </c>
      <c r="BH66" s="70">
        <f t="shared" si="6"/>
        <v>0.19178082191780821</v>
      </c>
      <c r="BI66" s="71">
        <f>_xll.ISDAYieldCurve.ZeroRate(BG$32, BH66)</f>
        <v>-3.0814579316264094E-4</v>
      </c>
      <c r="BP66" s="69">
        <v>70</v>
      </c>
      <c r="BQ66" s="70">
        <f t="shared" si="7"/>
        <v>0.19178082191780821</v>
      </c>
      <c r="BR66" s="71">
        <f>_xll.ISDACreditCurve.HazardRate($BP$25, BQ66)</f>
        <v>9.2939818770129863E-3</v>
      </c>
      <c r="BZ66" s="69">
        <v>70</v>
      </c>
      <c r="CA66" s="70">
        <f t="shared" si="8"/>
        <v>0.19178082191780821</v>
      </c>
      <c r="CB66" s="71">
        <f>_xll.ISDAYieldCurve.ZeroRate(BZ$32, CA66)</f>
        <v>1.3104465114400823E-2</v>
      </c>
      <c r="CI66" s="69">
        <v>70</v>
      </c>
      <c r="CJ66" s="70">
        <f t="shared" si="9"/>
        <v>0.19178082191780821</v>
      </c>
      <c r="CK66" s="71">
        <f>_xll.ISDACreditCurve.HazardRate($CI$25, CJ66)</f>
        <v>1.6818003559110291E-2</v>
      </c>
    </row>
    <row r="67" spans="2:89" x14ac:dyDescent="0.25">
      <c r="B67" s="69">
        <v>77</v>
      </c>
      <c r="C67" s="70">
        <f t="shared" si="0"/>
        <v>0.21095890410958903</v>
      </c>
      <c r="D67" s="71">
        <f>_xll.ISDAYieldCurve.ZeroRate($B$32, C67)</f>
        <v>1.3213723830253748E-2</v>
      </c>
      <c r="K67" s="69">
        <v>77</v>
      </c>
      <c r="L67" s="70">
        <f t="shared" si="1"/>
        <v>0.21095890410958903</v>
      </c>
      <c r="M67" s="71">
        <f>_xll.ISDACreditCurve.HazardRate($K$25, L67)</f>
        <v>1.3492273375643704E-2</v>
      </c>
      <c r="U67" s="69">
        <v>77</v>
      </c>
      <c r="V67" s="70">
        <f t="shared" si="2"/>
        <v>0.21095890410958903</v>
      </c>
      <c r="W67" s="71" t="e">
        <f>_xll.ISDAYieldCurve.ZeroRate(U$32, V67)</f>
        <v>#NULL!</v>
      </c>
      <c r="AD67" s="69">
        <v>77</v>
      </c>
      <c r="AE67" s="70">
        <f t="shared" si="3"/>
        <v>0.21095890410958903</v>
      </c>
      <c r="AF67" s="71" t="e">
        <f>_xll.ISDACreditCurve.HazardRate(AD$25, AE67)</f>
        <v>#NULL!</v>
      </c>
      <c r="AN67" s="69">
        <v>77</v>
      </c>
      <c r="AO67" s="70">
        <f t="shared" si="4"/>
        <v>0.21095890410958903</v>
      </c>
      <c r="AP67" s="71">
        <f>_xll.ISDAYieldCurve.ZeroRate(AN$32, AO67)</f>
        <v>2.1343573079348269E-3</v>
      </c>
      <c r="AW67" s="69">
        <v>77</v>
      </c>
      <c r="AX67" s="70">
        <f t="shared" si="5"/>
        <v>0.21095890410958903</v>
      </c>
      <c r="AY67" s="71">
        <f>_xll.ISDACreditCurve.HazardRate($AW$25, AX67)</f>
        <v>9.2843748770576259E-3</v>
      </c>
      <c r="BG67" s="69">
        <v>77</v>
      </c>
      <c r="BH67" s="70">
        <f t="shared" si="6"/>
        <v>0.21095890410958903</v>
      </c>
      <c r="BI67" s="71">
        <f>_xll.ISDAYieldCurve.ZeroRate(BG$32, BH67)</f>
        <v>-3.0067230977853809E-4</v>
      </c>
      <c r="BP67" s="69">
        <v>77</v>
      </c>
      <c r="BQ67" s="70">
        <f t="shared" si="7"/>
        <v>0.21095890410958903</v>
      </c>
      <c r="BR67" s="71">
        <f>_xll.ISDACreditCurve.HazardRate($BP$25, BQ67)</f>
        <v>9.2939818770129863E-3</v>
      </c>
      <c r="BZ67" s="69">
        <v>77</v>
      </c>
      <c r="CA67" s="70">
        <f t="shared" si="8"/>
        <v>0.21095890410958903</v>
      </c>
      <c r="CB67" s="71">
        <f>_xll.ISDAYieldCurve.ZeroRate(BZ$32, CA67)</f>
        <v>1.3154420575977422E-2</v>
      </c>
      <c r="CI67" s="69">
        <v>77</v>
      </c>
      <c r="CJ67" s="70">
        <f t="shared" si="9"/>
        <v>0.21095890410958903</v>
      </c>
      <c r="CK67" s="71">
        <f>_xll.ISDACreditCurve.HazardRate($CI$25, CJ67)</f>
        <v>1.6818003559110291E-2</v>
      </c>
    </row>
    <row r="68" spans="2:89" x14ac:dyDescent="0.25">
      <c r="B68" s="69">
        <v>84</v>
      </c>
      <c r="C68" s="70">
        <f t="shared" si="0"/>
        <v>0.23013698630136986</v>
      </c>
      <c r="D68" s="71">
        <f>_xll.ISDAYieldCurve.ZeroRate($B$32, C68)</f>
        <v>1.3259471663114546E-2</v>
      </c>
      <c r="K68" s="69">
        <v>84</v>
      </c>
      <c r="L68" s="70">
        <f t="shared" si="1"/>
        <v>0.23013698630136986</v>
      </c>
      <c r="M68" s="71">
        <f>_xll.ISDACreditCurve.HazardRate($K$25, L68)</f>
        <v>1.3492273375643704E-2</v>
      </c>
      <c r="U68" s="69">
        <v>84</v>
      </c>
      <c r="V68" s="70">
        <f t="shared" si="2"/>
        <v>0.23013698630136986</v>
      </c>
      <c r="W68" s="71" t="e">
        <f>_xll.ISDAYieldCurve.ZeroRate(U$32, V68)</f>
        <v>#NULL!</v>
      </c>
      <c r="AD68" s="69">
        <v>84</v>
      </c>
      <c r="AE68" s="70">
        <f t="shared" si="3"/>
        <v>0.23013698630136986</v>
      </c>
      <c r="AF68" s="71" t="e">
        <f>_xll.ISDACreditCurve.HazardRate(AD$25, AE68)</f>
        <v>#NULL!</v>
      </c>
      <c r="AN68" s="69">
        <v>84</v>
      </c>
      <c r="AO68" s="70">
        <f t="shared" si="4"/>
        <v>0.23013698630136986</v>
      </c>
      <c r="AP68" s="71">
        <f>_xll.ISDAYieldCurve.ZeroRate(AN$32, AO68)</f>
        <v>2.2121708416928138E-3</v>
      </c>
      <c r="AW68" s="69">
        <v>84</v>
      </c>
      <c r="AX68" s="70">
        <f t="shared" si="5"/>
        <v>0.23013698630136986</v>
      </c>
      <c r="AY68" s="71">
        <f>_xll.ISDACreditCurve.HazardRate($AW$25, AX68)</f>
        <v>9.2843748770576259E-3</v>
      </c>
      <c r="BG68" s="69">
        <v>84</v>
      </c>
      <c r="BH68" s="70">
        <f t="shared" si="6"/>
        <v>0.23013698630136986</v>
      </c>
      <c r="BI68" s="71">
        <f>_xll.ISDAYieldCurve.ZeroRate(BG$32, BH68)</f>
        <v>-2.9444440695845233E-4</v>
      </c>
      <c r="BP68" s="69">
        <v>84</v>
      </c>
      <c r="BQ68" s="70">
        <f t="shared" si="7"/>
        <v>0.23013698630136986</v>
      </c>
      <c r="BR68" s="71">
        <f>_xll.ISDACreditCurve.HazardRate($BP$25, BQ68)</f>
        <v>9.2939818770129863E-3</v>
      </c>
      <c r="BZ68" s="69">
        <v>84</v>
      </c>
      <c r="CA68" s="70">
        <f t="shared" si="8"/>
        <v>0.23013698630136986</v>
      </c>
      <c r="CB68" s="71">
        <f>_xll.ISDAYieldCurve.ZeroRate(BZ$32, CA68)</f>
        <v>1.3196050127291256E-2</v>
      </c>
      <c r="CI68" s="69">
        <v>84</v>
      </c>
      <c r="CJ68" s="70">
        <f t="shared" si="9"/>
        <v>0.23013698630136986</v>
      </c>
      <c r="CK68" s="71">
        <f>_xll.ISDACreditCurve.HazardRate($CI$25, CJ68)</f>
        <v>1.6818003559110291E-2</v>
      </c>
    </row>
    <row r="69" spans="2:89" x14ac:dyDescent="0.25">
      <c r="B69" s="69">
        <v>91</v>
      </c>
      <c r="C69" s="70">
        <f t="shared" si="0"/>
        <v>0.24931506849315069</v>
      </c>
      <c r="D69" s="71">
        <f>_xll.ISDAYieldCurve.ZeroRate($B$32, C69)</f>
        <v>1.3298181367842915E-2</v>
      </c>
      <c r="K69" s="69">
        <v>91</v>
      </c>
      <c r="L69" s="70">
        <f t="shared" si="1"/>
        <v>0.24931506849315069</v>
      </c>
      <c r="M69" s="71">
        <f>_xll.ISDACreditCurve.HazardRate($K$25, L69)</f>
        <v>1.3492273375643704E-2</v>
      </c>
      <c r="U69" s="69">
        <v>91</v>
      </c>
      <c r="V69" s="70">
        <f t="shared" si="2"/>
        <v>0.24931506849315069</v>
      </c>
      <c r="W69" s="71" t="e">
        <f>_xll.ISDAYieldCurve.ZeroRate(U$32, V69)</f>
        <v>#NULL!</v>
      </c>
      <c r="AD69" s="69">
        <v>91</v>
      </c>
      <c r="AE69" s="70">
        <f t="shared" si="3"/>
        <v>0.24931506849315069</v>
      </c>
      <c r="AF69" s="71" t="e">
        <f>_xll.ISDACreditCurve.HazardRate(AD$25, AE69)</f>
        <v>#NULL!</v>
      </c>
      <c r="AN69" s="69">
        <v>91</v>
      </c>
      <c r="AO69" s="70">
        <f t="shared" si="4"/>
        <v>0.24931506849315069</v>
      </c>
      <c r="AP69" s="71">
        <f>_xll.ISDAYieldCurve.ZeroRate(AN$32, AO69)</f>
        <v>2.2780130625649556E-3</v>
      </c>
      <c r="AW69" s="69">
        <v>91</v>
      </c>
      <c r="AX69" s="70">
        <f t="shared" si="5"/>
        <v>0.24931506849315069</v>
      </c>
      <c r="AY69" s="71">
        <f>_xll.ISDACreditCurve.HazardRate($AW$25, AX69)</f>
        <v>9.2843748770576259E-3</v>
      </c>
      <c r="BG69" s="69">
        <v>91</v>
      </c>
      <c r="BH69" s="70">
        <f t="shared" si="6"/>
        <v>0.24931506849315069</v>
      </c>
      <c r="BI69" s="71">
        <f>_xll.ISDAYieldCurve.ZeroRate(BG$32, BH69)</f>
        <v>-2.8917464303376426E-4</v>
      </c>
      <c r="BP69" s="69">
        <v>91</v>
      </c>
      <c r="BQ69" s="70">
        <f t="shared" si="7"/>
        <v>0.24931506849315069</v>
      </c>
      <c r="BR69" s="71">
        <f>_xll.ISDACreditCurve.HazardRate($BP$25, BQ69)</f>
        <v>9.2939818770129863E-3</v>
      </c>
      <c r="BZ69" s="69">
        <v>91</v>
      </c>
      <c r="CA69" s="70">
        <f t="shared" si="8"/>
        <v>0.24931506849315069</v>
      </c>
      <c r="CB69" s="71">
        <f>_xll.ISDAYieldCurve.ZeroRate(BZ$32, CA69)</f>
        <v>1.3231275132249115E-2</v>
      </c>
      <c r="CI69" s="69">
        <v>91</v>
      </c>
      <c r="CJ69" s="70">
        <f t="shared" si="9"/>
        <v>0.24931506849315069</v>
      </c>
      <c r="CK69" s="71">
        <f>_xll.ISDACreditCurve.HazardRate($CI$25, CJ69)</f>
        <v>1.6818003559110291E-2</v>
      </c>
    </row>
    <row r="70" spans="2:89" x14ac:dyDescent="0.25">
      <c r="B70" s="69">
        <v>98</v>
      </c>
      <c r="C70" s="70">
        <f t="shared" si="0"/>
        <v>0.26849315068493151</v>
      </c>
      <c r="D70" s="71">
        <f>_xll.ISDAYieldCurve.ZeroRate($B$32, C70)</f>
        <v>1.3422888989313252E-2</v>
      </c>
      <c r="K70" s="69">
        <v>98</v>
      </c>
      <c r="L70" s="70">
        <f t="shared" si="1"/>
        <v>0.26849315068493151</v>
      </c>
      <c r="M70" s="71">
        <f>_xll.ISDACreditCurve.HazardRate($K$25, L70)</f>
        <v>1.3492273375643704E-2</v>
      </c>
      <c r="U70" s="69">
        <v>98</v>
      </c>
      <c r="V70" s="70">
        <f t="shared" si="2"/>
        <v>0.26849315068493151</v>
      </c>
      <c r="W70" s="71" t="e">
        <f>_xll.ISDAYieldCurve.ZeroRate(U$32, V70)</f>
        <v>#NULL!</v>
      </c>
      <c r="AD70" s="69">
        <v>98</v>
      </c>
      <c r="AE70" s="70">
        <f t="shared" si="3"/>
        <v>0.26849315068493151</v>
      </c>
      <c r="AF70" s="71" t="e">
        <f>_xll.ISDACreditCurve.HazardRate(AD$25, AE70)</f>
        <v>#NULL!</v>
      </c>
      <c r="AN70" s="69">
        <v>98</v>
      </c>
      <c r="AO70" s="70">
        <f t="shared" si="4"/>
        <v>0.26849315068493151</v>
      </c>
      <c r="AP70" s="71">
        <f>_xll.ISDAYieldCurve.ZeroRate(AN$32, AO70)</f>
        <v>2.4860877506336192E-3</v>
      </c>
      <c r="AW70" s="69">
        <v>98</v>
      </c>
      <c r="AX70" s="70">
        <f t="shared" si="5"/>
        <v>0.26849315068493151</v>
      </c>
      <c r="AY70" s="71">
        <f>_xll.ISDACreditCurve.HazardRate($AW$25, AX70)</f>
        <v>9.2843748770576259E-3</v>
      </c>
      <c r="BG70" s="69">
        <v>98</v>
      </c>
      <c r="BH70" s="70">
        <f t="shared" si="6"/>
        <v>0.26849315068493151</v>
      </c>
      <c r="BI70" s="71">
        <f>_xll.ISDAYieldCurve.ZeroRate(BG$32, BH70)</f>
        <v>-2.7017980365500046E-4</v>
      </c>
      <c r="BP70" s="69">
        <v>98</v>
      </c>
      <c r="BQ70" s="70">
        <f t="shared" si="7"/>
        <v>0.26849315068493151</v>
      </c>
      <c r="BR70" s="71">
        <f>_xll.ISDACreditCurve.HazardRate($BP$25, BQ70)</f>
        <v>9.2939818770129863E-3</v>
      </c>
      <c r="BZ70" s="69">
        <v>98</v>
      </c>
      <c r="CA70" s="70">
        <f t="shared" si="8"/>
        <v>0.26849315068493151</v>
      </c>
      <c r="CB70" s="71">
        <f>_xll.ISDAYieldCurve.ZeroRate(BZ$32, CA70)</f>
        <v>1.3370137923561183E-2</v>
      </c>
      <c r="CI70" s="69">
        <v>98</v>
      </c>
      <c r="CJ70" s="70">
        <f t="shared" si="9"/>
        <v>0.26849315068493151</v>
      </c>
      <c r="CK70" s="71">
        <f>_xll.ISDACreditCurve.HazardRate($CI$25, CJ70)</f>
        <v>1.6818003559110291E-2</v>
      </c>
    </row>
    <row r="71" spans="2:89" x14ac:dyDescent="0.25">
      <c r="B71" s="69">
        <v>105</v>
      </c>
      <c r="C71" s="70">
        <f t="shared" si="0"/>
        <v>0.28767123287671231</v>
      </c>
      <c r="D71" s="71">
        <f>_xll.ISDAYieldCurve.ZeroRate($B$32, C71)</f>
        <v>1.3595038440113085E-2</v>
      </c>
      <c r="K71" s="69">
        <v>105</v>
      </c>
      <c r="L71" s="70">
        <f t="shared" si="1"/>
        <v>0.28767123287671231</v>
      </c>
      <c r="M71" s="71">
        <f>_xll.ISDACreditCurve.HazardRate($K$25, L71)</f>
        <v>1.3492273375643704E-2</v>
      </c>
      <c r="U71" s="69">
        <v>105</v>
      </c>
      <c r="V71" s="70">
        <f t="shared" si="2"/>
        <v>0.28767123287671231</v>
      </c>
      <c r="W71" s="71" t="e">
        <f>_xll.ISDAYieldCurve.ZeroRate(U$32, V71)</f>
        <v>#NULL!</v>
      </c>
      <c r="AD71" s="69">
        <v>105</v>
      </c>
      <c r="AE71" s="70">
        <f t="shared" si="3"/>
        <v>0.28767123287671231</v>
      </c>
      <c r="AF71" s="71" t="e">
        <f>_xll.ISDACreditCurve.HazardRate(AD$25, AE71)</f>
        <v>#NULL!</v>
      </c>
      <c r="AN71" s="69">
        <v>105</v>
      </c>
      <c r="AO71" s="70">
        <f t="shared" si="4"/>
        <v>0.28767123287671231</v>
      </c>
      <c r="AP71" s="71">
        <f>_xll.ISDAYieldCurve.ZeroRate(AN$32, AO71)</f>
        <v>2.7725660960845706E-3</v>
      </c>
      <c r="AW71" s="69">
        <v>105</v>
      </c>
      <c r="AX71" s="70">
        <f t="shared" si="5"/>
        <v>0.28767123287671231</v>
      </c>
      <c r="AY71" s="71">
        <f>_xll.ISDACreditCurve.HazardRate($AW$25, AX71)</f>
        <v>9.2843748770576259E-3</v>
      </c>
      <c r="BG71" s="69">
        <v>105</v>
      </c>
      <c r="BH71" s="70">
        <f t="shared" si="6"/>
        <v>0.28767123287671231</v>
      </c>
      <c r="BI71" s="71">
        <f>_xll.ISDAYieldCurve.ZeroRate(BG$32, BH71)</f>
        <v>-2.4358308031641651E-4</v>
      </c>
      <c r="BP71" s="69">
        <v>105</v>
      </c>
      <c r="BQ71" s="70">
        <f t="shared" si="7"/>
        <v>0.28767123287671231</v>
      </c>
      <c r="BR71" s="71">
        <f>_xll.ISDACreditCurve.HazardRate($BP$25, BQ71)</f>
        <v>9.2939818770129863E-3</v>
      </c>
      <c r="BZ71" s="69">
        <v>105</v>
      </c>
      <c r="CA71" s="70">
        <f t="shared" si="8"/>
        <v>0.28767123287671231</v>
      </c>
      <c r="CB71" s="71">
        <f>_xll.ISDAYieldCurve.ZeroRate(BZ$32, CA71)</f>
        <v>1.3566554626975367E-2</v>
      </c>
      <c r="CI71" s="69">
        <v>105</v>
      </c>
      <c r="CJ71" s="70">
        <f t="shared" si="9"/>
        <v>0.28767123287671231</v>
      </c>
      <c r="CK71" s="71">
        <f>_xll.ISDACreditCurve.HazardRate($CI$25, CJ71)</f>
        <v>1.6818003559110291E-2</v>
      </c>
    </row>
    <row r="72" spans="2:89" x14ac:dyDescent="0.25">
      <c r="B72" s="69">
        <v>112</v>
      </c>
      <c r="C72" s="70">
        <f t="shared" si="0"/>
        <v>0.30684931506849317</v>
      </c>
      <c r="D72" s="71">
        <f>_xll.ISDAYieldCurve.ZeroRate($B$32, C72)</f>
        <v>1.374566920956294E-2</v>
      </c>
      <c r="K72" s="69">
        <v>112</v>
      </c>
      <c r="L72" s="70">
        <f t="shared" si="1"/>
        <v>0.30684931506849317</v>
      </c>
      <c r="M72" s="71">
        <f>_xll.ISDACreditCurve.HazardRate($K$25, L72)</f>
        <v>1.3492273375643704E-2</v>
      </c>
      <c r="U72" s="69">
        <v>112</v>
      </c>
      <c r="V72" s="70">
        <f t="shared" si="2"/>
        <v>0.30684931506849317</v>
      </c>
      <c r="W72" s="71" t="e">
        <f>_xll.ISDAYieldCurve.ZeroRate(U$32, V72)</f>
        <v>#NULL!</v>
      </c>
      <c r="AD72" s="69">
        <v>112</v>
      </c>
      <c r="AE72" s="70">
        <f t="shared" si="3"/>
        <v>0.30684931506849317</v>
      </c>
      <c r="AF72" s="71" t="e">
        <f>_xll.ISDACreditCurve.HazardRate(AD$25, AE72)</f>
        <v>#NULL!</v>
      </c>
      <c r="AN72" s="69">
        <v>112</v>
      </c>
      <c r="AO72" s="70">
        <f t="shared" si="4"/>
        <v>0.30684931506849317</v>
      </c>
      <c r="AP72" s="71">
        <f>_xll.ISDAYieldCurve.ZeroRate(AN$32, AO72)</f>
        <v>3.0232346483541552E-3</v>
      </c>
      <c r="AW72" s="69">
        <v>112</v>
      </c>
      <c r="AX72" s="70">
        <f t="shared" si="5"/>
        <v>0.30684931506849317</v>
      </c>
      <c r="AY72" s="71">
        <f>_xll.ISDACreditCurve.HazardRate($AW$25, AX72)</f>
        <v>9.2843748770576259E-3</v>
      </c>
      <c r="BG72" s="69">
        <v>112</v>
      </c>
      <c r="BH72" s="70">
        <f t="shared" si="6"/>
        <v>0.30684931506849317</v>
      </c>
      <c r="BI72" s="71">
        <f>_xll.ISDAYieldCurve.ZeroRate(BG$32, BH72)</f>
        <v>-2.2031094739515547E-4</v>
      </c>
      <c r="BP72" s="69">
        <v>112</v>
      </c>
      <c r="BQ72" s="70">
        <f t="shared" si="7"/>
        <v>0.30684931506849317</v>
      </c>
      <c r="BR72" s="71">
        <f>_xll.ISDACreditCurve.HazardRate($BP$25, BQ72)</f>
        <v>9.2939818770129863E-3</v>
      </c>
      <c r="BZ72" s="69">
        <v>112</v>
      </c>
      <c r="CA72" s="70">
        <f t="shared" si="8"/>
        <v>0.30684931506849317</v>
      </c>
      <c r="CB72" s="71">
        <f>_xll.ISDAYieldCurve.ZeroRate(BZ$32, CA72)</f>
        <v>1.3738419242462782E-2</v>
      </c>
      <c r="CI72" s="69">
        <v>112</v>
      </c>
      <c r="CJ72" s="70">
        <f t="shared" si="9"/>
        <v>0.30684931506849317</v>
      </c>
      <c r="CK72" s="71">
        <f>_xll.ISDACreditCurve.HazardRate($CI$25, CJ72)</f>
        <v>1.6818003559110291E-2</v>
      </c>
    </row>
    <row r="73" spans="2:89" x14ac:dyDescent="0.25">
      <c r="B73" s="69">
        <v>119</v>
      </c>
      <c r="C73" s="70">
        <f t="shared" si="0"/>
        <v>0.32602739726027397</v>
      </c>
      <c r="D73" s="71">
        <f>_xll.ISDAYieldCurve.ZeroRate($B$32, C73)</f>
        <v>1.3878578712018693E-2</v>
      </c>
      <c r="K73" s="69">
        <v>119</v>
      </c>
      <c r="L73" s="70">
        <f t="shared" si="1"/>
        <v>0.32602739726027397</v>
      </c>
      <c r="M73" s="71">
        <f>_xll.ISDACreditCurve.HazardRate($K$25, L73)</f>
        <v>1.3492273375643704E-2</v>
      </c>
      <c r="U73" s="69">
        <v>119</v>
      </c>
      <c r="V73" s="70">
        <f t="shared" si="2"/>
        <v>0.32602739726027397</v>
      </c>
      <c r="W73" s="71" t="e">
        <f>_xll.ISDAYieldCurve.ZeroRate(U$32, V73)</f>
        <v>#NULL!</v>
      </c>
      <c r="AD73" s="69">
        <v>119</v>
      </c>
      <c r="AE73" s="70">
        <f t="shared" si="3"/>
        <v>0.32602739726027397</v>
      </c>
      <c r="AF73" s="71" t="e">
        <f>_xll.ISDACreditCurve.HazardRate(AD$25, AE73)</f>
        <v>#NULL!</v>
      </c>
      <c r="AN73" s="69">
        <v>119</v>
      </c>
      <c r="AO73" s="70">
        <f t="shared" si="4"/>
        <v>0.32602739726027397</v>
      </c>
      <c r="AP73" s="71">
        <f>_xll.ISDAYieldCurve.ZeroRate(AN$32, AO73)</f>
        <v>3.2444127827096691E-3</v>
      </c>
      <c r="AW73" s="69">
        <v>119</v>
      </c>
      <c r="AX73" s="70">
        <f t="shared" si="5"/>
        <v>0.32602739726027397</v>
      </c>
      <c r="AY73" s="71">
        <f>_xll.ISDACreditCurve.HazardRate($AW$25, AX73)</f>
        <v>9.2843748770576259E-3</v>
      </c>
      <c r="BG73" s="69">
        <v>119</v>
      </c>
      <c r="BH73" s="70">
        <f t="shared" si="6"/>
        <v>0.32602739726027397</v>
      </c>
      <c r="BI73" s="71">
        <f>_xll.ISDAYieldCurve.ZeroRate(BG$32, BH73)</f>
        <v>-1.9977671246463108E-4</v>
      </c>
      <c r="BP73" s="69">
        <v>119</v>
      </c>
      <c r="BQ73" s="70">
        <f t="shared" si="7"/>
        <v>0.32602739726027397</v>
      </c>
      <c r="BR73" s="71">
        <f>_xll.ISDACreditCurve.HazardRate($BP$25, BQ73)</f>
        <v>9.2939818770129863E-3</v>
      </c>
      <c r="BZ73" s="69">
        <v>119</v>
      </c>
      <c r="CA73" s="70">
        <f t="shared" si="8"/>
        <v>0.32602739726027397</v>
      </c>
      <c r="CB73" s="71">
        <f>_xll.ISDAYieldCurve.ZeroRate(BZ$32, CA73)</f>
        <v>1.3890064491422263E-2</v>
      </c>
      <c r="CI73" s="69">
        <v>119</v>
      </c>
      <c r="CJ73" s="70">
        <f t="shared" si="9"/>
        <v>0.32602739726027397</v>
      </c>
      <c r="CK73" s="71">
        <f>_xll.ISDACreditCurve.HazardRate($CI$25, CJ73)</f>
        <v>1.6818003559110291E-2</v>
      </c>
    </row>
    <row r="74" spans="2:89" x14ac:dyDescent="0.25">
      <c r="B74" s="69">
        <v>126</v>
      </c>
      <c r="C74" s="70">
        <f t="shared" si="0"/>
        <v>0.34520547945205482</v>
      </c>
      <c r="D74" s="71">
        <f>_xll.ISDAYieldCurve.ZeroRate($B$32, C74)</f>
        <v>1.3996720491979364E-2</v>
      </c>
      <c r="K74" s="69">
        <v>126</v>
      </c>
      <c r="L74" s="70">
        <f t="shared" si="1"/>
        <v>0.34520547945205482</v>
      </c>
      <c r="M74" s="71">
        <f>_xll.ISDACreditCurve.HazardRate($K$25, L74)</f>
        <v>1.3492273375643704E-2</v>
      </c>
      <c r="U74" s="69">
        <v>126</v>
      </c>
      <c r="V74" s="70">
        <f t="shared" si="2"/>
        <v>0.34520547945205482</v>
      </c>
      <c r="W74" s="71" t="e">
        <f>_xll.ISDAYieldCurve.ZeroRate(U$32, V74)</f>
        <v>#NULL!</v>
      </c>
      <c r="AD74" s="69">
        <v>126</v>
      </c>
      <c r="AE74" s="70">
        <f t="shared" si="3"/>
        <v>0.34520547945205482</v>
      </c>
      <c r="AF74" s="71" t="e">
        <f>_xll.ISDACreditCurve.HazardRate(AD$25, AE74)</f>
        <v>#NULL!</v>
      </c>
      <c r="AN74" s="69">
        <v>126</v>
      </c>
      <c r="AO74" s="70">
        <f t="shared" si="4"/>
        <v>0.34520547945205482</v>
      </c>
      <c r="AP74" s="71">
        <f>_xll.ISDAYieldCurve.ZeroRate(AN$32, AO74)</f>
        <v>3.4410155688034609E-3</v>
      </c>
      <c r="AW74" s="69">
        <v>126</v>
      </c>
      <c r="AX74" s="70">
        <f t="shared" si="5"/>
        <v>0.34520547945205482</v>
      </c>
      <c r="AY74" s="71">
        <f>_xll.ISDACreditCurve.HazardRate($AW$25, AX74)</f>
        <v>9.2843748770576259E-3</v>
      </c>
      <c r="BG74" s="69">
        <v>126</v>
      </c>
      <c r="BH74" s="70">
        <f t="shared" si="6"/>
        <v>0.34520547945205482</v>
      </c>
      <c r="BI74" s="71">
        <f>_xll.ISDAYieldCurve.ZeroRate(BG$32, BH74)</f>
        <v>-1.8152405919305383E-4</v>
      </c>
      <c r="BP74" s="69">
        <v>126</v>
      </c>
      <c r="BQ74" s="70">
        <f t="shared" si="7"/>
        <v>0.34520547945205482</v>
      </c>
      <c r="BR74" s="71">
        <f>_xll.ISDACreditCurve.HazardRate($BP$25, BQ74)</f>
        <v>9.2939818770129863E-3</v>
      </c>
      <c r="BZ74" s="69">
        <v>126</v>
      </c>
      <c r="CA74" s="70">
        <f t="shared" si="8"/>
        <v>0.34520547945205482</v>
      </c>
      <c r="CB74" s="71">
        <f>_xll.ISDAYieldCurve.ZeroRate(BZ$32, CA74)</f>
        <v>1.4024860268275137E-2</v>
      </c>
      <c r="CI74" s="69">
        <v>126</v>
      </c>
      <c r="CJ74" s="70">
        <f t="shared" si="9"/>
        <v>0.34520547945205482</v>
      </c>
      <c r="CK74" s="71">
        <f>_xll.ISDACreditCurve.HazardRate($CI$25, CJ74)</f>
        <v>1.6818003559110291E-2</v>
      </c>
    </row>
    <row r="75" spans="2:89" x14ac:dyDescent="0.25">
      <c r="B75" s="69">
        <v>133</v>
      </c>
      <c r="C75" s="70">
        <f t="shared" si="0"/>
        <v>0.36438356164383562</v>
      </c>
      <c r="D75" s="71">
        <f>_xll.ISDAYieldCurve.ZeroRate($B$32, C75)</f>
        <v>1.4102426295102069E-2</v>
      </c>
      <c r="K75" s="69">
        <v>133</v>
      </c>
      <c r="L75" s="70">
        <f t="shared" si="1"/>
        <v>0.36438356164383562</v>
      </c>
      <c r="M75" s="71">
        <f>_xll.ISDACreditCurve.HazardRate($K$25, L75)</f>
        <v>1.3492273375643704E-2</v>
      </c>
      <c r="U75" s="69">
        <v>133</v>
      </c>
      <c r="V75" s="70">
        <f t="shared" si="2"/>
        <v>0.36438356164383562</v>
      </c>
      <c r="W75" s="71" t="e">
        <f>_xll.ISDAYieldCurve.ZeroRate(U$32, V75)</f>
        <v>#NULL!</v>
      </c>
      <c r="AD75" s="69">
        <v>133</v>
      </c>
      <c r="AE75" s="70">
        <f t="shared" si="3"/>
        <v>0.36438356164383562</v>
      </c>
      <c r="AF75" s="71" t="e">
        <f>_xll.ISDACreditCurve.HazardRate(AD$25, AE75)</f>
        <v>#NULL!</v>
      </c>
      <c r="AN75" s="69">
        <v>133</v>
      </c>
      <c r="AO75" s="70">
        <f t="shared" si="4"/>
        <v>0.36438356164383562</v>
      </c>
      <c r="AP75" s="71">
        <f>_xll.ISDAYieldCurve.ZeroRate(AN$32, AO75)</f>
        <v>3.6169233247821146E-3</v>
      </c>
      <c r="AW75" s="69">
        <v>133</v>
      </c>
      <c r="AX75" s="70">
        <f t="shared" si="5"/>
        <v>0.36438356164383562</v>
      </c>
      <c r="AY75" s="71">
        <f>_xll.ISDACreditCurve.HazardRate($AW$25, AX75)</f>
        <v>9.2843748770576259E-3</v>
      </c>
      <c r="BG75" s="69">
        <v>133</v>
      </c>
      <c r="BH75" s="70">
        <f t="shared" si="6"/>
        <v>0.36438356164383562</v>
      </c>
      <c r="BI75" s="71">
        <f>_xll.ISDAYieldCurve.ZeroRate(BG$32, BH75)</f>
        <v>-1.6519273784480052E-4</v>
      </c>
      <c r="BP75" s="69">
        <v>133</v>
      </c>
      <c r="BQ75" s="70">
        <f t="shared" si="7"/>
        <v>0.36438356164383562</v>
      </c>
      <c r="BR75" s="71">
        <f>_xll.ISDACreditCurve.HazardRate($BP$25, BQ75)</f>
        <v>9.2939818770129863E-3</v>
      </c>
      <c r="BZ75" s="69">
        <v>133</v>
      </c>
      <c r="CA75" s="70">
        <f t="shared" si="8"/>
        <v>0.36438356164383562</v>
      </c>
      <c r="CB75" s="71">
        <f>_xll.ISDAYieldCurve.ZeroRate(BZ$32, CA75)</f>
        <v>1.4145467015985602E-2</v>
      </c>
      <c r="CI75" s="69">
        <v>133</v>
      </c>
      <c r="CJ75" s="70">
        <f t="shared" si="9"/>
        <v>0.36438356164383562</v>
      </c>
      <c r="CK75" s="71">
        <f>_xll.ISDACreditCurve.HazardRate($CI$25, CJ75)</f>
        <v>1.6818003559110291E-2</v>
      </c>
    </row>
    <row r="76" spans="2:89" x14ac:dyDescent="0.25">
      <c r="B76" s="69">
        <v>140</v>
      </c>
      <c r="C76" s="70">
        <f t="shared" si="0"/>
        <v>0.38356164383561642</v>
      </c>
      <c r="D76" s="71">
        <f>_xll.ISDAYieldCurve.ZeroRate($B$32, C76)</f>
        <v>1.41975615179125E-2</v>
      </c>
      <c r="K76" s="69">
        <v>140</v>
      </c>
      <c r="L76" s="70">
        <f t="shared" si="1"/>
        <v>0.38356164383561642</v>
      </c>
      <c r="M76" s="71">
        <f>_xll.ISDACreditCurve.HazardRate($K$25, L76)</f>
        <v>1.3492273375643704E-2</v>
      </c>
      <c r="U76" s="69">
        <v>140</v>
      </c>
      <c r="V76" s="70">
        <f t="shared" si="2"/>
        <v>0.38356164383561642</v>
      </c>
      <c r="W76" s="71" t="e">
        <f>_xll.ISDAYieldCurve.ZeroRate(U$32, V76)</f>
        <v>#NULL!</v>
      </c>
      <c r="AD76" s="69">
        <v>140</v>
      </c>
      <c r="AE76" s="70">
        <f t="shared" si="3"/>
        <v>0.38356164383561642</v>
      </c>
      <c r="AF76" s="71" t="e">
        <f>_xll.ISDACreditCurve.HazardRate(AD$25, AE76)</f>
        <v>#NULL!</v>
      </c>
      <c r="AN76" s="69">
        <v>140</v>
      </c>
      <c r="AO76" s="70">
        <f t="shared" si="4"/>
        <v>0.38356164383561642</v>
      </c>
      <c r="AP76" s="71">
        <f>_xll.ISDAYieldCurve.ZeroRate(AN$32, AO76)</f>
        <v>3.7752403051629045E-3</v>
      </c>
      <c r="AW76" s="69">
        <v>140</v>
      </c>
      <c r="AX76" s="70">
        <f t="shared" si="5"/>
        <v>0.38356164383561642</v>
      </c>
      <c r="AY76" s="71">
        <f>_xll.ISDACreditCurve.HazardRate($AW$25, AX76)</f>
        <v>9.2843748770576259E-3</v>
      </c>
      <c r="BG76" s="69">
        <v>140</v>
      </c>
      <c r="BH76" s="70">
        <f t="shared" si="6"/>
        <v>0.38356164383561642</v>
      </c>
      <c r="BI76" s="71">
        <f>_xll.ISDAYieldCurve.ZeroRate(BG$32, BH76)</f>
        <v>-1.5049454863137252E-4</v>
      </c>
      <c r="BP76" s="69">
        <v>140</v>
      </c>
      <c r="BQ76" s="70">
        <f t="shared" si="7"/>
        <v>0.38356164383561642</v>
      </c>
      <c r="BR76" s="71">
        <f>_xll.ISDACreditCurve.HazardRate($BP$25, BQ76)</f>
        <v>9.2939818770129863E-3</v>
      </c>
      <c r="BZ76" s="69">
        <v>140</v>
      </c>
      <c r="CA76" s="70">
        <f t="shared" si="8"/>
        <v>0.38356164383561642</v>
      </c>
      <c r="CB76" s="71">
        <f>_xll.ISDAYieldCurve.ZeroRate(BZ$32, CA76)</f>
        <v>1.4254013088925021E-2</v>
      </c>
      <c r="CI76" s="69">
        <v>140</v>
      </c>
      <c r="CJ76" s="70">
        <f t="shared" si="9"/>
        <v>0.38356164383561642</v>
      </c>
      <c r="CK76" s="71">
        <f>_xll.ISDACreditCurve.HazardRate($CI$25, CJ76)</f>
        <v>1.6818003559110291E-2</v>
      </c>
    </row>
    <row r="77" spans="2:89" x14ac:dyDescent="0.25">
      <c r="B77" s="69">
        <v>147</v>
      </c>
      <c r="C77" s="70">
        <f t="shared" si="0"/>
        <v>0.40273972602739727</v>
      </c>
      <c r="D77" s="71">
        <f>_xll.ISDAYieldCurve.ZeroRate($B$32, C77)</f>
        <v>1.4283636243312418E-2</v>
      </c>
      <c r="K77" s="69">
        <v>147</v>
      </c>
      <c r="L77" s="70">
        <f t="shared" si="1"/>
        <v>0.40273972602739727</v>
      </c>
      <c r="M77" s="71">
        <f>_xll.ISDACreditCurve.HazardRate($K$25, L77)</f>
        <v>1.3492273375643704E-2</v>
      </c>
      <c r="U77" s="69">
        <v>147</v>
      </c>
      <c r="V77" s="70">
        <f t="shared" si="2"/>
        <v>0.40273972602739727</v>
      </c>
      <c r="W77" s="71" t="e">
        <f>_xll.ISDAYieldCurve.ZeroRate(U$32, V77)</f>
        <v>#NULL!</v>
      </c>
      <c r="AD77" s="69">
        <v>147</v>
      </c>
      <c r="AE77" s="70">
        <f t="shared" si="3"/>
        <v>0.40273972602739727</v>
      </c>
      <c r="AF77" s="71" t="e">
        <f>_xll.ISDACreditCurve.HazardRate(AD$25, AE77)</f>
        <v>#NULL!</v>
      </c>
      <c r="AN77" s="69">
        <v>147</v>
      </c>
      <c r="AO77" s="70">
        <f t="shared" si="4"/>
        <v>0.40273972602739727</v>
      </c>
      <c r="AP77" s="71">
        <f>_xll.ISDAYieldCurve.ZeroRate(AN$32, AO77)</f>
        <v>3.9184794778883807E-3</v>
      </c>
      <c r="AW77" s="69">
        <v>147</v>
      </c>
      <c r="AX77" s="70">
        <f t="shared" si="5"/>
        <v>0.40273972602739727</v>
      </c>
      <c r="AY77" s="71">
        <f>_xll.ISDACreditCurve.HazardRate($AW$25, AX77)</f>
        <v>9.2843748770576259E-3</v>
      </c>
      <c r="BG77" s="69">
        <v>147</v>
      </c>
      <c r="BH77" s="70">
        <f t="shared" si="6"/>
        <v>0.40273972602739727</v>
      </c>
      <c r="BI77" s="71">
        <f>_xll.ISDAYieldCurve.ZeroRate(BG$32, BH77)</f>
        <v>-1.3719618696208052E-4</v>
      </c>
      <c r="BP77" s="69">
        <v>147</v>
      </c>
      <c r="BQ77" s="70">
        <f t="shared" si="7"/>
        <v>0.40273972602739727</v>
      </c>
      <c r="BR77" s="71">
        <f>_xll.ISDACreditCurve.HazardRate($BP$25, BQ77)</f>
        <v>9.2939818770129863E-3</v>
      </c>
      <c r="BZ77" s="69">
        <v>147</v>
      </c>
      <c r="CA77" s="70">
        <f t="shared" si="8"/>
        <v>0.40273972602739727</v>
      </c>
      <c r="CB77" s="71">
        <f>_xll.ISDAYieldCurve.ZeroRate(BZ$32, CA77)</f>
        <v>1.4352221440632116E-2</v>
      </c>
      <c r="CI77" s="69">
        <v>147</v>
      </c>
      <c r="CJ77" s="70">
        <f t="shared" si="9"/>
        <v>0.40273972602739727</v>
      </c>
      <c r="CK77" s="71">
        <f>_xll.ISDACreditCurve.HazardRate($CI$25, CJ77)</f>
        <v>1.6818003559110291E-2</v>
      </c>
    </row>
    <row r="78" spans="2:89" x14ac:dyDescent="0.25">
      <c r="B78" s="69">
        <v>154</v>
      </c>
      <c r="C78" s="70">
        <f t="shared" si="0"/>
        <v>0.42191780821917807</v>
      </c>
      <c r="D78" s="71">
        <f>_xll.ISDAYieldCurve.ZeroRate($B$32, C78)</f>
        <v>1.436188599367598E-2</v>
      </c>
      <c r="K78" s="69">
        <v>154</v>
      </c>
      <c r="L78" s="70">
        <f t="shared" si="1"/>
        <v>0.42191780821917807</v>
      </c>
      <c r="M78" s="71">
        <f>_xll.ISDACreditCurve.HazardRate($K$25, L78)</f>
        <v>1.3492273375643704E-2</v>
      </c>
      <c r="U78" s="69">
        <v>154</v>
      </c>
      <c r="V78" s="70">
        <f t="shared" si="2"/>
        <v>0.42191780821917807</v>
      </c>
      <c r="W78" s="71" t="e">
        <f>_xll.ISDAYieldCurve.ZeroRate(U$32, V78)</f>
        <v>#NULL!</v>
      </c>
      <c r="AD78" s="69">
        <v>154</v>
      </c>
      <c r="AE78" s="70">
        <f t="shared" si="3"/>
        <v>0.42191780821917807</v>
      </c>
      <c r="AF78" s="71" t="e">
        <f>_xll.ISDACreditCurve.HazardRate(AD$25, AE78)</f>
        <v>#NULL!</v>
      </c>
      <c r="AN78" s="69">
        <v>154</v>
      </c>
      <c r="AO78" s="70">
        <f t="shared" si="4"/>
        <v>0.42191780821917807</v>
      </c>
      <c r="AP78" s="71">
        <f>_xll.ISDAYieldCurve.ZeroRate(AN$32, AO78)</f>
        <v>4.0486969076388131E-3</v>
      </c>
      <c r="AW78" s="69">
        <v>154</v>
      </c>
      <c r="AX78" s="70">
        <f t="shared" si="5"/>
        <v>0.42191780821917807</v>
      </c>
      <c r="AY78" s="71">
        <f>_xll.ISDACreditCurve.HazardRate($AW$25, AX78)</f>
        <v>9.2843748770576259E-3</v>
      </c>
      <c r="BG78" s="69">
        <v>154</v>
      </c>
      <c r="BH78" s="70">
        <f t="shared" si="6"/>
        <v>0.42191780821917807</v>
      </c>
      <c r="BI78" s="71">
        <f>_xll.ISDAYieldCurve.ZeroRate(BG$32, BH78)</f>
        <v>-1.2510676726272416E-4</v>
      </c>
      <c r="BP78" s="69">
        <v>154</v>
      </c>
      <c r="BQ78" s="70">
        <f t="shared" si="7"/>
        <v>0.42191780821917807</v>
      </c>
      <c r="BR78" s="71">
        <f>_xll.ISDACreditCurve.HazardRate($BP$25, BQ78)</f>
        <v>9.2939818770129863E-3</v>
      </c>
      <c r="BZ78" s="69">
        <v>154</v>
      </c>
      <c r="CA78" s="70">
        <f t="shared" si="8"/>
        <v>0.42191780821917807</v>
      </c>
      <c r="CB78" s="71">
        <f>_xll.ISDAYieldCurve.ZeroRate(BZ$32, CA78)</f>
        <v>1.4441501760365835E-2</v>
      </c>
      <c r="CI78" s="69">
        <v>154</v>
      </c>
      <c r="CJ78" s="70">
        <f t="shared" si="9"/>
        <v>0.42191780821917807</v>
      </c>
      <c r="CK78" s="71">
        <f>_xll.ISDACreditCurve.HazardRate($CI$25, CJ78)</f>
        <v>1.6818003559110291E-2</v>
      </c>
    </row>
    <row r="79" spans="2:89" x14ac:dyDescent="0.25">
      <c r="B79" s="69">
        <v>161</v>
      </c>
      <c r="C79" s="70">
        <f t="shared" si="0"/>
        <v>0.44109589041095892</v>
      </c>
      <c r="D79" s="71">
        <f>_xll.ISDAYieldCurve.ZeroRate($B$32, C79)</f>
        <v>1.4433331417920969E-2</v>
      </c>
      <c r="K79" s="69">
        <v>161</v>
      </c>
      <c r="L79" s="70">
        <f t="shared" si="1"/>
        <v>0.44109589041095892</v>
      </c>
      <c r="M79" s="71">
        <f>_xll.ISDACreditCurve.HazardRate($K$25, L79)</f>
        <v>1.3492273375643704E-2</v>
      </c>
      <c r="U79" s="69">
        <v>161</v>
      </c>
      <c r="V79" s="70">
        <f t="shared" si="2"/>
        <v>0.44109589041095892</v>
      </c>
      <c r="W79" s="71" t="e">
        <f>_xll.ISDAYieldCurve.ZeroRate(U$32, V79)</f>
        <v>#NULL!</v>
      </c>
      <c r="AD79" s="69">
        <v>161</v>
      </c>
      <c r="AE79" s="70">
        <f t="shared" si="3"/>
        <v>0.44109589041095892</v>
      </c>
      <c r="AF79" s="71" t="e">
        <f>_xll.ISDACreditCurve.HazardRate(AD$25, AE79)</f>
        <v>#NULL!</v>
      </c>
      <c r="AN79" s="69">
        <v>161</v>
      </c>
      <c r="AO79" s="70">
        <f t="shared" si="4"/>
        <v>0.44109589041095892</v>
      </c>
      <c r="AP79" s="71">
        <f>_xll.ISDAYieldCurve.ZeroRate(AN$32, AO79)</f>
        <v>4.1675910826283399E-3</v>
      </c>
      <c r="AW79" s="69">
        <v>161</v>
      </c>
      <c r="AX79" s="70">
        <f t="shared" si="5"/>
        <v>0.44109589041095892</v>
      </c>
      <c r="AY79" s="71">
        <f>_xll.ISDACreditCurve.HazardRate($AW$25, AX79)</f>
        <v>9.2843748770576259E-3</v>
      </c>
      <c r="BG79" s="69">
        <v>161</v>
      </c>
      <c r="BH79" s="70">
        <f t="shared" si="6"/>
        <v>0.44109589041095892</v>
      </c>
      <c r="BI79" s="71">
        <f>_xll.ISDAYieldCurve.ZeroRate(BG$32, BH79)</f>
        <v>-1.1406860145026835E-4</v>
      </c>
      <c r="BP79" s="69">
        <v>161</v>
      </c>
      <c r="BQ79" s="70">
        <f t="shared" si="7"/>
        <v>0.44109589041095892</v>
      </c>
      <c r="BR79" s="71">
        <f>_xll.ISDACreditCurve.HazardRate($BP$25, BQ79)</f>
        <v>9.2939818770129863E-3</v>
      </c>
      <c r="BZ79" s="69">
        <v>161</v>
      </c>
      <c r="CA79" s="70">
        <f t="shared" si="8"/>
        <v>0.44109589041095892</v>
      </c>
      <c r="CB79" s="71">
        <f>_xll.ISDAYieldCurve.ZeroRate(BZ$32, CA79)</f>
        <v>1.4523018574035757E-2</v>
      </c>
      <c r="CI79" s="69">
        <v>161</v>
      </c>
      <c r="CJ79" s="70">
        <f t="shared" si="9"/>
        <v>0.44109589041095892</v>
      </c>
      <c r="CK79" s="71">
        <f>_xll.ISDACreditCurve.HazardRate($CI$25, CJ79)</f>
        <v>1.6818003559110291E-2</v>
      </c>
    </row>
    <row r="80" spans="2:89" x14ac:dyDescent="0.25">
      <c r="B80" s="69">
        <v>168</v>
      </c>
      <c r="C80" s="70">
        <f t="shared" si="0"/>
        <v>0.46027397260273972</v>
      </c>
      <c r="D80" s="71">
        <f>_xll.ISDAYieldCurve.ZeroRate($B$32, C80)</f>
        <v>1.4498823056812209E-2</v>
      </c>
      <c r="K80" s="69">
        <v>168</v>
      </c>
      <c r="L80" s="70">
        <f t="shared" si="1"/>
        <v>0.46027397260273972</v>
      </c>
      <c r="M80" s="71">
        <f>_xll.ISDACreditCurve.HazardRate($K$25, L80)</f>
        <v>1.3492273375643704E-2</v>
      </c>
      <c r="U80" s="69">
        <v>168</v>
      </c>
      <c r="V80" s="70">
        <f t="shared" si="2"/>
        <v>0.46027397260273972</v>
      </c>
      <c r="W80" s="71" t="e">
        <f>_xll.ISDAYieldCurve.ZeroRate(U$32, V80)</f>
        <v>#NULL!</v>
      </c>
      <c r="AD80" s="69">
        <v>168</v>
      </c>
      <c r="AE80" s="70">
        <f t="shared" si="3"/>
        <v>0.46027397260273972</v>
      </c>
      <c r="AF80" s="71" t="e">
        <f>_xll.ISDACreditCurve.HazardRate(AD$25, AE80)</f>
        <v>#NULL!</v>
      </c>
      <c r="AN80" s="69">
        <v>168</v>
      </c>
      <c r="AO80" s="70">
        <f t="shared" si="4"/>
        <v>0.46027397260273972</v>
      </c>
      <c r="AP80" s="71">
        <f>_xll.ISDAYieldCurve.ZeroRate(AN$32, AO80)</f>
        <v>4.276577409702071E-3</v>
      </c>
      <c r="AW80" s="69">
        <v>168</v>
      </c>
      <c r="AX80" s="70">
        <f t="shared" si="5"/>
        <v>0.46027397260273972</v>
      </c>
      <c r="AY80" s="71">
        <f>_xll.ISDACreditCurve.HazardRate($AW$25, AX80)</f>
        <v>9.2843748770576259E-3</v>
      </c>
      <c r="BG80" s="69">
        <v>168</v>
      </c>
      <c r="BH80" s="70">
        <f t="shared" si="6"/>
        <v>0.46027397260273972</v>
      </c>
      <c r="BI80" s="71">
        <f>_xll.ISDAYieldCurve.ZeroRate(BG$32, BH80)</f>
        <v>-1.0395028278885053E-4</v>
      </c>
      <c r="BP80" s="69">
        <v>168</v>
      </c>
      <c r="BQ80" s="70">
        <f t="shared" si="7"/>
        <v>0.46027397260273972</v>
      </c>
      <c r="BR80" s="71">
        <f>_xll.ISDACreditCurve.HazardRate($BP$25, BQ80)</f>
        <v>9.2939818770129863E-3</v>
      </c>
      <c r="BZ80" s="69">
        <v>168</v>
      </c>
      <c r="CA80" s="70">
        <f t="shared" si="8"/>
        <v>0.46027397260273972</v>
      </c>
      <c r="CB80" s="71">
        <f>_xll.ISDAYieldCurve.ZeroRate(BZ$32, CA80)</f>
        <v>1.4597742319899848E-2</v>
      </c>
      <c r="CI80" s="69">
        <v>168</v>
      </c>
      <c r="CJ80" s="70">
        <f t="shared" si="9"/>
        <v>0.46027397260273972</v>
      </c>
      <c r="CK80" s="71">
        <f>_xll.ISDACreditCurve.HazardRate($CI$25, CJ80)</f>
        <v>1.6818003559110291E-2</v>
      </c>
    </row>
    <row r="81" spans="2:89" x14ac:dyDescent="0.25">
      <c r="B81" s="69">
        <v>175</v>
      </c>
      <c r="C81" s="70">
        <f t="shared" si="0"/>
        <v>0.47945205479452052</v>
      </c>
      <c r="D81" s="71">
        <f>_xll.ISDAYieldCurve.ZeroRate($B$32, C81)</f>
        <v>1.4559075364592151E-2</v>
      </c>
      <c r="K81" s="69">
        <v>175</v>
      </c>
      <c r="L81" s="70">
        <f t="shared" si="1"/>
        <v>0.47945205479452052</v>
      </c>
      <c r="M81" s="71">
        <f>_xll.ISDACreditCurve.HazardRate($K$25, L81)</f>
        <v>1.3492273375643704E-2</v>
      </c>
      <c r="U81" s="69">
        <v>175</v>
      </c>
      <c r="V81" s="70">
        <f t="shared" si="2"/>
        <v>0.47945205479452052</v>
      </c>
      <c r="W81" s="71" t="e">
        <f>_xll.ISDAYieldCurve.ZeroRate(U$32, V81)</f>
        <v>#NULL!</v>
      </c>
      <c r="AD81" s="69">
        <v>175</v>
      </c>
      <c r="AE81" s="70">
        <f t="shared" si="3"/>
        <v>0.47945205479452052</v>
      </c>
      <c r="AF81" s="71" t="e">
        <f>_xll.ISDACreditCurve.HazardRate(AD$25, AE81)</f>
        <v>#NULL!</v>
      </c>
      <c r="AN81" s="69">
        <v>175</v>
      </c>
      <c r="AO81" s="70">
        <f t="shared" si="4"/>
        <v>0.47945205479452052</v>
      </c>
      <c r="AP81" s="71">
        <f>_xll.ISDAYieldCurve.ZeroRate(AN$32, AO81)</f>
        <v>4.376844830609905E-3</v>
      </c>
      <c r="AW81" s="69">
        <v>175</v>
      </c>
      <c r="AX81" s="70">
        <f t="shared" si="5"/>
        <v>0.47945205479452052</v>
      </c>
      <c r="AY81" s="71">
        <f>_xll.ISDACreditCurve.HazardRate($AW$25, AX81)</f>
        <v>9.2843748770576259E-3</v>
      </c>
      <c r="BG81" s="69">
        <v>175</v>
      </c>
      <c r="BH81" s="70">
        <f t="shared" si="6"/>
        <v>0.47945205479452052</v>
      </c>
      <c r="BI81" s="71">
        <f>_xll.ISDAYieldCurve.ZeroRate(BG$32, BH81)</f>
        <v>-9.4641429620346139E-5</v>
      </c>
      <c r="BP81" s="69">
        <v>175</v>
      </c>
      <c r="BQ81" s="70">
        <f t="shared" si="7"/>
        <v>0.47945205479452052</v>
      </c>
      <c r="BR81" s="71">
        <f>_xll.ISDACreditCurve.HazardRate($BP$25, BQ81)</f>
        <v>9.2939818770129863E-3</v>
      </c>
      <c r="BZ81" s="69">
        <v>175</v>
      </c>
      <c r="CA81" s="70">
        <f t="shared" si="8"/>
        <v>0.47945205479452052</v>
      </c>
      <c r="CB81" s="71">
        <f>_xll.ISDAYieldCurve.ZeroRate(BZ$32, CA81)</f>
        <v>1.4666488166094812E-2</v>
      </c>
      <c r="CI81" s="69">
        <v>175</v>
      </c>
      <c r="CJ81" s="70">
        <f t="shared" si="9"/>
        <v>0.47945205479452052</v>
      </c>
      <c r="CK81" s="71">
        <f>_xll.ISDACreditCurve.HazardRate($CI$25, CJ81)</f>
        <v>1.6818003559110291E-2</v>
      </c>
    </row>
    <row r="82" spans="2:89" x14ac:dyDescent="0.25">
      <c r="B82" s="69">
        <v>182</v>
      </c>
      <c r="C82" s="70">
        <f t="shared" si="0"/>
        <v>0.49863013698630138</v>
      </c>
      <c r="D82" s="71">
        <f>_xll.ISDAYieldCurve.ZeroRate($B$32, C82)</f>
        <v>1.4614692879465943E-2</v>
      </c>
      <c r="K82" s="69">
        <v>182</v>
      </c>
      <c r="L82" s="70">
        <f t="shared" si="1"/>
        <v>0.49863013698630138</v>
      </c>
      <c r="M82" s="71">
        <f>_xll.ISDACreditCurve.HazardRate($K$25, L82)</f>
        <v>1.3492273375643704E-2</v>
      </c>
      <c r="U82" s="69">
        <v>182</v>
      </c>
      <c r="V82" s="70">
        <f t="shared" si="2"/>
        <v>0.49863013698630138</v>
      </c>
      <c r="W82" s="71" t="e">
        <f>_xll.ISDAYieldCurve.ZeroRate(U$32, V82)</f>
        <v>#NULL!</v>
      </c>
      <c r="AD82" s="69">
        <v>182</v>
      </c>
      <c r="AE82" s="70">
        <f t="shared" si="3"/>
        <v>0.49863013698630138</v>
      </c>
      <c r="AF82" s="71" t="e">
        <f>_xll.ISDACreditCurve.HazardRate(AD$25, AE82)</f>
        <v>#NULL!</v>
      </c>
      <c r="AN82" s="69">
        <v>182</v>
      </c>
      <c r="AO82" s="70">
        <f t="shared" si="4"/>
        <v>0.49863013698630138</v>
      </c>
      <c r="AP82" s="71">
        <f>_xll.ISDAYieldCurve.ZeroRate(AN$32, AO82)</f>
        <v>4.4693993729863664E-3</v>
      </c>
      <c r="AW82" s="69">
        <v>182</v>
      </c>
      <c r="AX82" s="70">
        <f t="shared" si="5"/>
        <v>0.49863013698630138</v>
      </c>
      <c r="AY82" s="71">
        <f>_xll.ISDACreditCurve.HazardRate($AW$25, AX82)</f>
        <v>9.2843748770576259E-3</v>
      </c>
      <c r="BG82" s="69">
        <v>182</v>
      </c>
      <c r="BH82" s="70">
        <f t="shared" si="6"/>
        <v>0.49863013698630138</v>
      </c>
      <c r="BI82" s="71">
        <f>_xll.ISDAYieldCurve.ZeroRate(BG$32, BH82)</f>
        <v>-8.6048642080188226E-5</v>
      </c>
      <c r="BP82" s="69">
        <v>182</v>
      </c>
      <c r="BQ82" s="70">
        <f t="shared" si="7"/>
        <v>0.49863013698630138</v>
      </c>
      <c r="BR82" s="71">
        <f>_xll.ISDACreditCurve.HazardRate($BP$25, BQ82)</f>
        <v>9.2939818770129863E-3</v>
      </c>
      <c r="BZ82" s="69">
        <v>182</v>
      </c>
      <c r="CA82" s="70">
        <f t="shared" si="8"/>
        <v>0.49863013698630138</v>
      </c>
      <c r="CB82" s="71">
        <f>_xll.ISDAYieldCurve.ZeroRate(BZ$32, CA82)</f>
        <v>1.4729945870274781E-2</v>
      </c>
      <c r="CI82" s="69">
        <v>182</v>
      </c>
      <c r="CJ82" s="70">
        <f t="shared" si="9"/>
        <v>0.49863013698630138</v>
      </c>
      <c r="CK82" s="71">
        <f>_xll.ISDACreditCurve.HazardRate($CI$25, CJ82)</f>
        <v>1.6818003559110291E-2</v>
      </c>
    </row>
    <row r="83" spans="2:89" x14ac:dyDescent="0.25">
      <c r="B83" s="69">
        <v>189</v>
      </c>
      <c r="C83" s="70">
        <f t="shared" si="0"/>
        <v>0.51780821917808217</v>
      </c>
      <c r="D83" s="71">
        <f>_xll.ISDAYieldCurve.ZeroRate($B$32, C83)</f>
        <v>1.4638777411966855E-2</v>
      </c>
      <c r="K83" s="69">
        <v>189</v>
      </c>
      <c r="L83" s="70">
        <f t="shared" si="1"/>
        <v>0.51780821917808217</v>
      </c>
      <c r="M83" s="71">
        <f>_xll.ISDACreditCurve.HazardRate($K$25, L83)</f>
        <v>1.3492273375643704E-2</v>
      </c>
      <c r="U83" s="69">
        <v>189</v>
      </c>
      <c r="V83" s="70">
        <f t="shared" si="2"/>
        <v>0.51780821917808217</v>
      </c>
      <c r="W83" s="71" t="e">
        <f>_xll.ISDAYieldCurve.ZeroRate(U$32, V83)</f>
        <v>#NULL!</v>
      </c>
      <c r="AD83" s="69">
        <v>189</v>
      </c>
      <c r="AE83" s="70">
        <f t="shared" si="3"/>
        <v>0.51780821917808217</v>
      </c>
      <c r="AF83" s="71" t="e">
        <f>_xll.ISDACreditCurve.HazardRate(AD$25, AE83)</f>
        <v>#NULL!</v>
      </c>
      <c r="AN83" s="69">
        <v>189</v>
      </c>
      <c r="AO83" s="70">
        <f t="shared" si="4"/>
        <v>0.51780821917808217</v>
      </c>
      <c r="AP83" s="71">
        <f>_xll.ISDAYieldCurve.ZeroRate(AN$32, AO83)</f>
        <v>4.5977018324944059E-3</v>
      </c>
      <c r="AW83" s="69">
        <v>189</v>
      </c>
      <c r="AX83" s="70">
        <f t="shared" si="5"/>
        <v>0.51780821917808217</v>
      </c>
      <c r="AY83" s="71">
        <f>_xll.ISDACreditCurve.HazardRate($AW$25, AX83)</f>
        <v>9.2843748770576259E-3</v>
      </c>
      <c r="BG83" s="69">
        <v>189</v>
      </c>
      <c r="BH83" s="70">
        <f t="shared" si="6"/>
        <v>0.51780821917808217</v>
      </c>
      <c r="BI83" s="71">
        <f>_xll.ISDAYieldCurve.ZeroRate(BG$32, BH83)</f>
        <v>-7.5995701615718194E-5</v>
      </c>
      <c r="BP83" s="69">
        <v>189</v>
      </c>
      <c r="BQ83" s="70">
        <f t="shared" si="7"/>
        <v>0.51780821917808217</v>
      </c>
      <c r="BR83" s="71">
        <f>_xll.ISDACreditCurve.HazardRate($BP$25, BQ83)</f>
        <v>9.2939818770129863E-3</v>
      </c>
      <c r="BZ83" s="69">
        <v>189</v>
      </c>
      <c r="CA83" s="70">
        <f t="shared" si="8"/>
        <v>0.51780821917808217</v>
      </c>
      <c r="CB83" s="71">
        <f>_xll.ISDAYieldCurve.ZeroRate(BZ$32, CA83)</f>
        <v>1.4786677268916805E-2</v>
      </c>
      <c r="CI83" s="69">
        <v>189</v>
      </c>
      <c r="CJ83" s="70">
        <f t="shared" si="9"/>
        <v>0.51780821917808217</v>
      </c>
      <c r="CK83" s="71">
        <f>_xll.ISDACreditCurve.HazardRate($CI$25, CJ83)</f>
        <v>1.6818003559110291E-2</v>
      </c>
    </row>
    <row r="84" spans="2:89" x14ac:dyDescent="0.25">
      <c r="B84" s="69">
        <v>196</v>
      </c>
      <c r="C84" s="70">
        <f t="shared" si="0"/>
        <v>0.53698630136986303</v>
      </c>
      <c r="D84" s="71">
        <f>_xll.ISDAYieldCurve.ZeroRate($B$32, C84)</f>
        <v>1.4625896120988165E-2</v>
      </c>
      <c r="K84" s="69">
        <v>196</v>
      </c>
      <c r="L84" s="70">
        <f t="shared" si="1"/>
        <v>0.53698630136986303</v>
      </c>
      <c r="M84" s="71">
        <f>_xll.ISDACreditCurve.HazardRate($K$25, L84)</f>
        <v>1.3492273375643704E-2</v>
      </c>
      <c r="U84" s="69">
        <v>196</v>
      </c>
      <c r="V84" s="70">
        <f t="shared" si="2"/>
        <v>0.53698630136986303</v>
      </c>
      <c r="W84" s="71" t="e">
        <f>_xll.ISDAYieldCurve.ZeroRate(U$32, V84)</f>
        <v>#NULL!</v>
      </c>
      <c r="AD84" s="69">
        <v>196</v>
      </c>
      <c r="AE84" s="70">
        <f t="shared" si="3"/>
        <v>0.53698630136986303</v>
      </c>
      <c r="AF84" s="71" t="e">
        <f>_xll.ISDACreditCurve.HazardRate(AD$25, AE84)</f>
        <v>#NULL!</v>
      </c>
      <c r="AN84" s="69">
        <v>196</v>
      </c>
      <c r="AO84" s="70">
        <f t="shared" si="4"/>
        <v>0.53698630136986303</v>
      </c>
      <c r="AP84" s="71">
        <f>_xll.ISDAYieldCurve.ZeroRate(AN$32, AO84)</f>
        <v>4.7716161566711841E-3</v>
      </c>
      <c r="AW84" s="69">
        <v>196</v>
      </c>
      <c r="AX84" s="70">
        <f t="shared" si="5"/>
        <v>0.53698630136986303</v>
      </c>
      <c r="AY84" s="71">
        <f>_xll.ISDACreditCurve.HazardRate($AW$25, AX84)</f>
        <v>9.2843748770576259E-3</v>
      </c>
      <c r="BG84" s="69">
        <v>196</v>
      </c>
      <c r="BH84" s="70">
        <f t="shared" si="6"/>
        <v>0.53698630136986303</v>
      </c>
      <c r="BI84" s="71">
        <f>_xll.ISDAYieldCurve.ZeroRate(BG$32, BH84)</f>
        <v>-6.3965128135055844E-5</v>
      </c>
      <c r="BP84" s="69">
        <v>196</v>
      </c>
      <c r="BQ84" s="70">
        <f t="shared" si="7"/>
        <v>0.53698630136986303</v>
      </c>
      <c r="BR84" s="71">
        <f>_xll.ISDACreditCurve.HazardRate($BP$25, BQ84)</f>
        <v>9.2939818770129863E-3</v>
      </c>
      <c r="BZ84" s="69">
        <v>196</v>
      </c>
      <c r="CA84" s="70">
        <f t="shared" si="8"/>
        <v>0.53698630136986303</v>
      </c>
      <c r="CB84" s="71">
        <f>_xll.ISDAYieldCurve.ZeroRate(BZ$32, CA84)</f>
        <v>1.4836751908552756E-2</v>
      </c>
      <c r="CI84" s="69">
        <v>196</v>
      </c>
      <c r="CJ84" s="70">
        <f t="shared" si="9"/>
        <v>0.53698630136986303</v>
      </c>
      <c r="CK84" s="71">
        <f>_xll.ISDACreditCurve.HazardRate($CI$25, CJ84)</f>
        <v>1.6818003559110291E-2</v>
      </c>
    </row>
    <row r="85" spans="2:89" x14ac:dyDescent="0.25">
      <c r="B85" s="69">
        <v>203</v>
      </c>
      <c r="C85" s="70">
        <f t="shared" si="0"/>
        <v>0.55616438356164388</v>
      </c>
      <c r="D85" s="71">
        <f>_xll.ISDAYieldCurve.ZeroRate($B$32, C85)</f>
        <v>1.4613903194904562E-2</v>
      </c>
      <c r="K85" s="69">
        <v>203</v>
      </c>
      <c r="L85" s="70">
        <f t="shared" si="1"/>
        <v>0.55616438356164388</v>
      </c>
      <c r="M85" s="71">
        <f>_xll.ISDACreditCurve.HazardRate($K$25, L85)</f>
        <v>1.3492273375643704E-2</v>
      </c>
      <c r="U85" s="69">
        <v>203</v>
      </c>
      <c r="V85" s="70">
        <f t="shared" si="2"/>
        <v>0.55616438356164388</v>
      </c>
      <c r="W85" s="71" t="e">
        <f>_xll.ISDAYieldCurve.ZeroRate(U$32, V85)</f>
        <v>#NULL!</v>
      </c>
      <c r="AD85" s="69">
        <v>203</v>
      </c>
      <c r="AE85" s="70">
        <f t="shared" si="3"/>
        <v>0.55616438356164388</v>
      </c>
      <c r="AF85" s="71" t="e">
        <f>_xll.ISDACreditCurve.HazardRate(AD$25, AE85)</f>
        <v>#NULL!</v>
      </c>
      <c r="AN85" s="69">
        <v>203</v>
      </c>
      <c r="AO85" s="70">
        <f t="shared" si="4"/>
        <v>0.55616438356164388</v>
      </c>
      <c r="AP85" s="71">
        <f>_xll.ISDAYieldCurve.ZeroRate(AN$32, AO85)</f>
        <v>4.9335363895254237E-3</v>
      </c>
      <c r="AW85" s="69">
        <v>203</v>
      </c>
      <c r="AX85" s="70">
        <f t="shared" si="5"/>
        <v>0.55616438356164388</v>
      </c>
      <c r="AY85" s="71">
        <f>_xll.ISDACreditCurve.HazardRate($AW$25, AX85)</f>
        <v>9.2843748770576259E-3</v>
      </c>
      <c r="BG85" s="69">
        <v>203</v>
      </c>
      <c r="BH85" s="70">
        <f t="shared" si="6"/>
        <v>0.55616438356164388</v>
      </c>
      <c r="BI85" s="71">
        <f>_xll.ISDAYieldCurve.ZeroRate(BG$32, BH85)</f>
        <v>-5.2764249377197771E-5</v>
      </c>
      <c r="BP85" s="69">
        <v>203</v>
      </c>
      <c r="BQ85" s="70">
        <f t="shared" si="7"/>
        <v>0.55616438356164388</v>
      </c>
      <c r="BR85" s="71">
        <f>_xll.ISDACreditCurve.HazardRate($BP$25, BQ85)</f>
        <v>9.2939818770129863E-3</v>
      </c>
      <c r="BZ85" s="69">
        <v>203</v>
      </c>
      <c r="CA85" s="70">
        <f t="shared" si="8"/>
        <v>0.55616438356164388</v>
      </c>
      <c r="CB85" s="71">
        <f>_xll.ISDAYieldCurve.ZeroRate(BZ$32, CA85)</f>
        <v>1.4883373124765537E-2</v>
      </c>
      <c r="CI85" s="69">
        <v>203</v>
      </c>
      <c r="CJ85" s="70">
        <f t="shared" si="9"/>
        <v>0.55616438356164388</v>
      </c>
      <c r="CK85" s="71">
        <f>_xll.ISDACreditCurve.HazardRate($CI$25, CJ85)</f>
        <v>1.6818003559110291E-2</v>
      </c>
    </row>
    <row r="86" spans="2:89" x14ac:dyDescent="0.25">
      <c r="B86" s="69">
        <v>210</v>
      </c>
      <c r="C86" s="70">
        <f t="shared" si="0"/>
        <v>0.57534246575342463</v>
      </c>
      <c r="D86" s="71">
        <f>_xll.ISDAYieldCurve.ZeroRate($B$32, C86)</f>
        <v>1.4602709797226528E-2</v>
      </c>
      <c r="K86" s="69">
        <v>210</v>
      </c>
      <c r="L86" s="70">
        <f t="shared" si="1"/>
        <v>0.57534246575342463</v>
      </c>
      <c r="M86" s="71">
        <f>_xll.ISDACreditCurve.HazardRate($K$25, L86)</f>
        <v>1.3492273375643704E-2</v>
      </c>
      <c r="U86" s="69">
        <v>210</v>
      </c>
      <c r="V86" s="70">
        <f t="shared" si="2"/>
        <v>0.57534246575342463</v>
      </c>
      <c r="W86" s="71" t="e">
        <f>_xll.ISDAYieldCurve.ZeroRate(U$32, V86)</f>
        <v>#NULL!</v>
      </c>
      <c r="AD86" s="69">
        <v>210</v>
      </c>
      <c r="AE86" s="70">
        <f t="shared" si="3"/>
        <v>0.57534246575342463</v>
      </c>
      <c r="AF86" s="71" t="e">
        <f>_xll.ISDACreditCurve.HazardRate(AD$25, AE86)</f>
        <v>#NULL!</v>
      </c>
      <c r="AN86" s="69">
        <v>210</v>
      </c>
      <c r="AO86" s="70">
        <f t="shared" si="4"/>
        <v>0.57534246575342463</v>
      </c>
      <c r="AP86" s="71">
        <f>_xll.ISDAYieldCurve.ZeroRate(AN$32, AO86)</f>
        <v>5.0846619401893819E-3</v>
      </c>
      <c r="AW86" s="69">
        <v>210</v>
      </c>
      <c r="AX86" s="70">
        <f t="shared" si="5"/>
        <v>0.57534246575342463</v>
      </c>
      <c r="AY86" s="71">
        <f>_xll.ISDACreditCurve.HazardRate($AW$25, AX86)</f>
        <v>9.2843748770576259E-3</v>
      </c>
      <c r="BG86" s="69">
        <v>210</v>
      </c>
      <c r="BH86" s="70">
        <f t="shared" si="6"/>
        <v>0.57534246575342463</v>
      </c>
      <c r="BI86" s="71">
        <f>_xll.ISDAYieldCurve.ZeroRate(BG$32, BH86)</f>
        <v>-4.2310095869863636E-5</v>
      </c>
      <c r="BP86" s="69">
        <v>210</v>
      </c>
      <c r="BQ86" s="70">
        <f t="shared" si="7"/>
        <v>0.57534246575342463</v>
      </c>
      <c r="BR86" s="71">
        <f>_xll.ISDACreditCurve.HazardRate($BP$25, BQ86)</f>
        <v>9.2939818770129863E-3</v>
      </c>
      <c r="BZ86" s="69">
        <v>210</v>
      </c>
      <c r="CA86" s="70">
        <f t="shared" si="8"/>
        <v>0.57534246575342463</v>
      </c>
      <c r="CB86" s="71">
        <f>_xll.ISDAYieldCurve.ZeroRate(BZ$32, CA86)</f>
        <v>1.4926886259897463E-2</v>
      </c>
      <c r="CI86" s="69">
        <v>210</v>
      </c>
      <c r="CJ86" s="70">
        <f t="shared" si="9"/>
        <v>0.57534246575342463</v>
      </c>
      <c r="CK86" s="71">
        <f>_xll.ISDACreditCurve.HazardRate($CI$25, CJ86)</f>
        <v>1.6818003559110291E-2</v>
      </c>
    </row>
    <row r="87" spans="2:89" x14ac:dyDescent="0.25">
      <c r="B87" s="69">
        <v>217</v>
      </c>
      <c r="C87" s="70">
        <f t="shared" si="0"/>
        <v>0.59452054794520548</v>
      </c>
      <c r="D87" s="71">
        <f>_xll.ISDAYieldCurve.ZeroRate($B$32, C87)</f>
        <v>1.4592238554237401E-2</v>
      </c>
      <c r="K87" s="69">
        <v>217</v>
      </c>
      <c r="L87" s="70">
        <f t="shared" si="1"/>
        <v>0.59452054794520548</v>
      </c>
      <c r="M87" s="71">
        <f>_xll.ISDACreditCurve.HazardRate($K$25, L87)</f>
        <v>1.3492273375643704E-2</v>
      </c>
      <c r="U87" s="69">
        <v>217</v>
      </c>
      <c r="V87" s="70">
        <f t="shared" si="2"/>
        <v>0.59452054794520548</v>
      </c>
      <c r="W87" s="71" t="e">
        <f>_xll.ISDAYieldCurve.ZeroRate(U$32, V87)</f>
        <v>#NULL!</v>
      </c>
      <c r="AD87" s="69">
        <v>217</v>
      </c>
      <c r="AE87" s="70">
        <f t="shared" si="3"/>
        <v>0.59452054794520548</v>
      </c>
      <c r="AF87" s="71" t="e">
        <f>_xll.ISDACreditCurve.HazardRate(AD$25, AE87)</f>
        <v>#NULL!</v>
      </c>
      <c r="AN87" s="69">
        <v>217</v>
      </c>
      <c r="AO87" s="70">
        <f t="shared" si="4"/>
        <v>0.59452054794520548</v>
      </c>
      <c r="AP87" s="71">
        <f>_xll.ISDAYieldCurve.ZeroRate(AN$32, AO87)</f>
        <v>5.2260374553266325E-3</v>
      </c>
      <c r="AW87" s="69">
        <v>217</v>
      </c>
      <c r="AX87" s="70">
        <f t="shared" si="5"/>
        <v>0.59452054794520548</v>
      </c>
      <c r="AY87" s="71">
        <f>_xll.ISDACreditCurve.HazardRate($AW$25, AX87)</f>
        <v>9.2843748770576259E-3</v>
      </c>
      <c r="BG87" s="69">
        <v>217</v>
      </c>
      <c r="BH87" s="70">
        <f t="shared" si="6"/>
        <v>0.59452054794520548</v>
      </c>
      <c r="BI87" s="71">
        <f>_xll.ISDAYieldCurve.ZeroRate(BG$32, BH87)</f>
        <v>-3.2530403879131638E-5</v>
      </c>
      <c r="BP87" s="69">
        <v>217</v>
      </c>
      <c r="BQ87" s="70">
        <f t="shared" si="7"/>
        <v>0.59452054794520548</v>
      </c>
      <c r="BR87" s="71">
        <f>_xll.ISDACreditCurve.HazardRate($BP$25, BQ87)</f>
        <v>9.2939818770129863E-3</v>
      </c>
      <c r="BZ87" s="69">
        <v>217</v>
      </c>
      <c r="CA87" s="70">
        <f t="shared" si="8"/>
        <v>0.59452054794520548</v>
      </c>
      <c r="CB87" s="71">
        <f>_xll.ISDAYieldCurve.ZeroRate(BZ$32, CA87)</f>
        <v>1.496759209598862E-2</v>
      </c>
      <c r="CI87" s="69">
        <v>217</v>
      </c>
      <c r="CJ87" s="70">
        <f t="shared" si="9"/>
        <v>0.59452054794520548</v>
      </c>
      <c r="CK87" s="71">
        <f>_xll.ISDACreditCurve.HazardRate($CI$25, CJ87)</f>
        <v>1.6818003559110291E-2</v>
      </c>
    </row>
    <row r="88" spans="2:89" x14ac:dyDescent="0.25">
      <c r="B88" s="69">
        <v>224</v>
      </c>
      <c r="C88" s="70">
        <f t="shared" si="0"/>
        <v>0.61369863013698633</v>
      </c>
      <c r="D88" s="71">
        <f>_xll.ISDAYieldCurve.ZeroRate($B$32, C88)</f>
        <v>1.4582421763935094E-2</v>
      </c>
      <c r="K88" s="69">
        <v>224</v>
      </c>
      <c r="L88" s="70">
        <f t="shared" si="1"/>
        <v>0.61369863013698633</v>
      </c>
      <c r="M88" s="71">
        <f>_xll.ISDACreditCurve.HazardRate($K$25, L88)</f>
        <v>1.3492273375643704E-2</v>
      </c>
      <c r="U88" s="69">
        <v>224</v>
      </c>
      <c r="V88" s="70">
        <f t="shared" si="2"/>
        <v>0.61369863013698633</v>
      </c>
      <c r="W88" s="71" t="e">
        <f>_xll.ISDAYieldCurve.ZeroRate(U$32, V88)</f>
        <v>#NULL!</v>
      </c>
      <c r="AD88" s="69">
        <v>224</v>
      </c>
      <c r="AE88" s="70">
        <f t="shared" si="3"/>
        <v>0.61369863013698633</v>
      </c>
      <c r="AF88" s="71" t="e">
        <f>_xll.ISDACreditCurve.HazardRate(AD$25, AE88)</f>
        <v>#NULL!</v>
      </c>
      <c r="AN88" s="69">
        <v>224</v>
      </c>
      <c r="AO88" s="70">
        <f t="shared" si="4"/>
        <v>0.61369863013698633</v>
      </c>
      <c r="AP88" s="71">
        <f>_xll.ISDAYieldCurve.ZeroRate(AN$32, AO88)</f>
        <v>5.3585770007678057E-3</v>
      </c>
      <c r="AW88" s="69">
        <v>224</v>
      </c>
      <c r="AX88" s="70">
        <f t="shared" si="5"/>
        <v>0.61369863013698633</v>
      </c>
      <c r="AY88" s="71">
        <f>_xll.ISDACreditCurve.HazardRate($AW$25, AX88)</f>
        <v>9.2843748770576259E-3</v>
      </c>
      <c r="BG88" s="69">
        <v>224</v>
      </c>
      <c r="BH88" s="70">
        <f t="shared" si="6"/>
        <v>0.61369863013698633</v>
      </c>
      <c r="BI88" s="71">
        <f>_xll.ISDAYieldCurve.ZeroRate(BG$32, BH88)</f>
        <v>-2.3361942637820396E-5</v>
      </c>
      <c r="BP88" s="69">
        <v>224</v>
      </c>
      <c r="BQ88" s="70">
        <f t="shared" si="7"/>
        <v>0.61369863013698633</v>
      </c>
      <c r="BR88" s="71">
        <f>_xll.ISDACreditCurve.HazardRate($BP$25, BQ88)</f>
        <v>9.2939818770129863E-3</v>
      </c>
      <c r="BZ88" s="69">
        <v>224</v>
      </c>
      <c r="CA88" s="70">
        <f t="shared" si="8"/>
        <v>0.61369863013698633</v>
      </c>
      <c r="CB88" s="71">
        <f>_xll.ISDAYieldCurve.ZeroRate(BZ$32, CA88)</f>
        <v>1.5005753817324084E-2</v>
      </c>
      <c r="CI88" s="69">
        <v>224</v>
      </c>
      <c r="CJ88" s="70">
        <f t="shared" si="9"/>
        <v>0.61369863013698633</v>
      </c>
      <c r="CK88" s="71">
        <f>_xll.ISDACreditCurve.HazardRate($CI$25, CJ88)</f>
        <v>1.6818003559110291E-2</v>
      </c>
    </row>
    <row r="89" spans="2:89" x14ac:dyDescent="0.25">
      <c r="B89" s="69">
        <v>231</v>
      </c>
      <c r="C89" s="70">
        <f t="shared" si="0"/>
        <v>0.63287671232876708</v>
      </c>
      <c r="D89" s="71">
        <f>_xll.ISDAYieldCurve.ZeroRate($B$32, C89)</f>
        <v>1.4573199930620805E-2</v>
      </c>
      <c r="K89" s="69">
        <v>231</v>
      </c>
      <c r="L89" s="70">
        <f t="shared" si="1"/>
        <v>0.63287671232876708</v>
      </c>
      <c r="M89" s="71">
        <f>_xll.ISDACreditCurve.HazardRate($K$25, L89)</f>
        <v>1.3492273375643704E-2</v>
      </c>
      <c r="U89" s="69">
        <v>231</v>
      </c>
      <c r="V89" s="70">
        <f t="shared" si="2"/>
        <v>0.63287671232876708</v>
      </c>
      <c r="W89" s="71" t="e">
        <f>_xll.ISDAYieldCurve.ZeroRate(U$32, V89)</f>
        <v>#NULL!</v>
      </c>
      <c r="AD89" s="69">
        <v>231</v>
      </c>
      <c r="AE89" s="70">
        <f t="shared" si="3"/>
        <v>0.63287671232876708</v>
      </c>
      <c r="AF89" s="71" t="e">
        <f>_xll.ISDACreditCurve.HazardRate(AD$25, AE89)</f>
        <v>#NULL!</v>
      </c>
      <c r="AN89" s="69">
        <v>231</v>
      </c>
      <c r="AO89" s="70">
        <f t="shared" si="4"/>
        <v>0.63287671232876708</v>
      </c>
      <c r="AP89" s="71">
        <f>_xll.ISDAYieldCurve.ZeroRate(AN$32, AO89)</f>
        <v>5.4830838464852705E-3</v>
      </c>
      <c r="AW89" s="69">
        <v>231</v>
      </c>
      <c r="AX89" s="70">
        <f t="shared" si="5"/>
        <v>0.63287671232876708</v>
      </c>
      <c r="AY89" s="71">
        <f>_xll.ISDACreditCurve.HazardRate($AW$25, AX89)</f>
        <v>9.2843748770576259E-3</v>
      </c>
      <c r="BG89" s="69">
        <v>231</v>
      </c>
      <c r="BH89" s="70">
        <f t="shared" si="6"/>
        <v>0.63287671232876708</v>
      </c>
      <c r="BI89" s="71">
        <f>_xll.ISDAYieldCurve.ZeroRate(BG$32, BH89)</f>
        <v>-1.4749145714164434E-5</v>
      </c>
      <c r="BP89" s="69">
        <v>231</v>
      </c>
      <c r="BQ89" s="70">
        <f t="shared" si="7"/>
        <v>0.63287671232876708</v>
      </c>
      <c r="BR89" s="71">
        <f>_xll.ISDACreditCurve.HazardRate($BP$25, BQ89)</f>
        <v>9.2939818770129863E-3</v>
      </c>
      <c r="BZ89" s="69">
        <v>231</v>
      </c>
      <c r="CA89" s="70">
        <f t="shared" si="8"/>
        <v>0.63287671232876708</v>
      </c>
      <c r="CB89" s="71">
        <f>_xll.ISDAYieldCurve.ZeroRate(BZ$32, CA89)</f>
        <v>1.5041602707063456E-2</v>
      </c>
      <c r="CI89" s="69">
        <v>231</v>
      </c>
      <c r="CJ89" s="70">
        <f t="shared" si="9"/>
        <v>0.63287671232876708</v>
      </c>
      <c r="CK89" s="71">
        <f>_xll.ISDACreditCurve.HazardRate($CI$25, CJ89)</f>
        <v>1.6818003559110291E-2</v>
      </c>
    </row>
    <row r="90" spans="2:89" x14ac:dyDescent="0.25">
      <c r="B90" s="69">
        <v>238</v>
      </c>
      <c r="C90" s="70">
        <f t="shared" si="0"/>
        <v>0.65205479452054793</v>
      </c>
      <c r="D90" s="71">
        <f>_xll.ISDAYieldCurve.ZeroRate($B$32, C90)</f>
        <v>1.4564520558089714E-2</v>
      </c>
      <c r="K90" s="69">
        <v>238</v>
      </c>
      <c r="L90" s="70">
        <f t="shared" si="1"/>
        <v>0.65205479452054793</v>
      </c>
      <c r="M90" s="71">
        <f>_xll.ISDACreditCurve.HazardRate($K$25, L90)</f>
        <v>1.3492273375643704E-2</v>
      </c>
      <c r="U90" s="69">
        <v>238</v>
      </c>
      <c r="V90" s="70">
        <f t="shared" si="2"/>
        <v>0.65205479452054793</v>
      </c>
      <c r="W90" s="71" t="e">
        <f>_xll.ISDAYieldCurve.ZeroRate(U$32, V90)</f>
        <v>#NULL!</v>
      </c>
      <c r="AD90" s="69">
        <v>238</v>
      </c>
      <c r="AE90" s="70">
        <f t="shared" si="3"/>
        <v>0.65205479452054793</v>
      </c>
      <c r="AF90" s="71" t="e">
        <f>_xll.ISDACreditCurve.HazardRate(AD$25, AE90)</f>
        <v>#NULL!</v>
      </c>
      <c r="AN90" s="69">
        <v>238</v>
      </c>
      <c r="AO90" s="70">
        <f t="shared" si="4"/>
        <v>0.65205479452054793</v>
      </c>
      <c r="AP90" s="71">
        <f>_xll.ISDAYieldCurve.ZeroRate(AN$32, AO90)</f>
        <v>5.6002667601017103E-3</v>
      </c>
      <c r="AW90" s="69">
        <v>238</v>
      </c>
      <c r="AX90" s="70">
        <f t="shared" si="5"/>
        <v>0.65205479452054793</v>
      </c>
      <c r="AY90" s="71">
        <f>_xll.ISDACreditCurve.HazardRate($AW$25, AX90)</f>
        <v>9.2843748770576259E-3</v>
      </c>
      <c r="BG90" s="69">
        <v>238</v>
      </c>
      <c r="BH90" s="70">
        <f t="shared" si="6"/>
        <v>0.65205479452054793</v>
      </c>
      <c r="BI90" s="71">
        <f>_xll.ISDAYieldCurve.ZeroRate(BG$32, BH90)</f>
        <v>-6.6429839036646493E-6</v>
      </c>
      <c r="BP90" s="69">
        <v>238</v>
      </c>
      <c r="BQ90" s="70">
        <f t="shared" si="7"/>
        <v>0.65205479452054793</v>
      </c>
      <c r="BR90" s="71">
        <f>_xll.ISDACreditCurve.HazardRate($BP$25, BQ90)</f>
        <v>9.2939818770129863E-3</v>
      </c>
      <c r="BZ90" s="69">
        <v>238</v>
      </c>
      <c r="CA90" s="70">
        <f t="shared" si="8"/>
        <v>0.65205479452054793</v>
      </c>
      <c r="CB90" s="71">
        <f>_xll.ISDAYieldCurve.ZeroRate(BZ$32, CA90)</f>
        <v>1.5075342838582863E-2</v>
      </c>
      <c r="CI90" s="69">
        <v>238</v>
      </c>
      <c r="CJ90" s="70">
        <f t="shared" si="9"/>
        <v>0.65205479452054793</v>
      </c>
      <c r="CK90" s="71">
        <f>_xll.ISDACreditCurve.HazardRate($CI$25, CJ90)</f>
        <v>1.6818003559110291E-2</v>
      </c>
    </row>
    <row r="91" spans="2:89" x14ac:dyDescent="0.25">
      <c r="B91" s="69">
        <v>245</v>
      </c>
      <c r="C91" s="70">
        <f t="shared" si="0"/>
        <v>0.67123287671232879</v>
      </c>
      <c r="D91" s="71">
        <f>_xll.ISDAYieldCurve.ZeroRate($B$32, C91)</f>
        <v>1.4556337149703251E-2</v>
      </c>
      <c r="K91" s="69">
        <v>245</v>
      </c>
      <c r="L91" s="70">
        <f t="shared" si="1"/>
        <v>0.67123287671232879</v>
      </c>
      <c r="M91" s="71">
        <f>_xll.ISDACreditCurve.HazardRate($K$25, L91)</f>
        <v>1.3492273375643704E-2</v>
      </c>
      <c r="U91" s="69">
        <v>245</v>
      </c>
      <c r="V91" s="70">
        <f t="shared" si="2"/>
        <v>0.67123287671232879</v>
      </c>
      <c r="W91" s="71" t="e">
        <f>_xll.ISDAYieldCurve.ZeroRate(U$32, V91)</f>
        <v>#NULL!</v>
      </c>
      <c r="AD91" s="69">
        <v>245</v>
      </c>
      <c r="AE91" s="70">
        <f t="shared" si="3"/>
        <v>0.67123287671232879</v>
      </c>
      <c r="AF91" s="71" t="e">
        <f>_xll.ISDACreditCurve.HazardRate(AD$25, AE91)</f>
        <v>#NULL!</v>
      </c>
      <c r="AN91" s="69">
        <v>245</v>
      </c>
      <c r="AO91" s="70">
        <f t="shared" si="4"/>
        <v>0.67123287671232879</v>
      </c>
      <c r="AP91" s="71">
        <f>_xll.ISDAYieldCurve.ZeroRate(AN$32, AO91)</f>
        <v>5.7107535072257794E-3</v>
      </c>
      <c r="AW91" s="69">
        <v>245</v>
      </c>
      <c r="AX91" s="70">
        <f t="shared" si="5"/>
        <v>0.67123287671232879</v>
      </c>
      <c r="AY91" s="71">
        <f>_xll.ISDACreditCurve.HazardRate($AW$25, AX91)</f>
        <v>9.2843748770576259E-3</v>
      </c>
      <c r="BG91" s="69">
        <v>245</v>
      </c>
      <c r="BH91" s="70">
        <f t="shared" si="6"/>
        <v>0.67123287671232879</v>
      </c>
      <c r="BI91" s="71">
        <f>_xll.ISDAYieldCurve.ZeroRate(BG$32, BH91)</f>
        <v>9.9996866052085282E-7</v>
      </c>
      <c r="BP91" s="69">
        <v>245</v>
      </c>
      <c r="BQ91" s="70">
        <f t="shared" si="7"/>
        <v>0.67123287671232879</v>
      </c>
      <c r="BR91" s="71">
        <f>_xll.ISDACreditCurve.HazardRate($BP$25, BQ91)</f>
        <v>9.2939818770129863E-3</v>
      </c>
      <c r="BZ91" s="69">
        <v>245</v>
      </c>
      <c r="CA91" s="70">
        <f t="shared" si="8"/>
        <v>0.67123287671232879</v>
      </c>
      <c r="CB91" s="71">
        <f>_xll.ISDAYieldCurve.ZeroRate(BZ$32, CA91)</f>
        <v>1.5107154962586878E-2</v>
      </c>
      <c r="CI91" s="69">
        <v>245</v>
      </c>
      <c r="CJ91" s="70">
        <f t="shared" si="9"/>
        <v>0.67123287671232879</v>
      </c>
      <c r="CK91" s="71">
        <f>_xll.ISDACreditCurve.HazardRate($CI$25, CJ91)</f>
        <v>1.6818003559110291E-2</v>
      </c>
    </row>
    <row r="92" spans="2:89" x14ac:dyDescent="0.25">
      <c r="B92" s="69">
        <v>252</v>
      </c>
      <c r="C92" s="70">
        <f t="shared" si="0"/>
        <v>0.69041095890410964</v>
      </c>
      <c r="D92" s="71">
        <f>_xll.ISDAYieldCurve.ZeroRate($B$32, C92)</f>
        <v>1.454860837511604E-2</v>
      </c>
      <c r="K92" s="69">
        <v>252</v>
      </c>
      <c r="L92" s="70">
        <f t="shared" si="1"/>
        <v>0.69041095890410964</v>
      </c>
      <c r="M92" s="71">
        <f>_xll.ISDACreditCurve.HazardRate($K$25, L92)</f>
        <v>1.3492273375643704E-2</v>
      </c>
      <c r="U92" s="69">
        <v>252</v>
      </c>
      <c r="V92" s="70">
        <f t="shared" si="2"/>
        <v>0.69041095890410964</v>
      </c>
      <c r="W92" s="71" t="e">
        <f>_xll.ISDAYieldCurve.ZeroRate(U$32, V92)</f>
        <v>#NULL!</v>
      </c>
      <c r="AD92" s="69">
        <v>252</v>
      </c>
      <c r="AE92" s="70">
        <f t="shared" si="3"/>
        <v>0.69041095890410964</v>
      </c>
      <c r="AF92" s="71" t="e">
        <f>_xll.ISDACreditCurve.HazardRate(AD$25, AE92)</f>
        <v>#NULL!</v>
      </c>
      <c r="AN92" s="69">
        <v>252</v>
      </c>
      <c r="AO92" s="70">
        <f t="shared" si="4"/>
        <v>0.69041095890410964</v>
      </c>
      <c r="AP92" s="71">
        <f>_xll.ISDAYieldCurve.ZeroRate(AN$32, AO92)</f>
        <v>5.8151021017318468E-3</v>
      </c>
      <c r="AW92" s="69">
        <v>252</v>
      </c>
      <c r="AX92" s="70">
        <f t="shared" si="5"/>
        <v>0.69041095890410964</v>
      </c>
      <c r="AY92" s="71">
        <f>_xll.ISDACreditCurve.HazardRate($AW$25, AX92)</f>
        <v>9.2843748770576259E-3</v>
      </c>
      <c r="BG92" s="69">
        <v>252</v>
      </c>
      <c r="BH92" s="70">
        <f t="shared" si="6"/>
        <v>0.69041095890410964</v>
      </c>
      <c r="BI92" s="71">
        <f>_xll.ISDAYieldCurve.ZeroRate(BG$32, BH92)</f>
        <v>8.2183127489182767E-6</v>
      </c>
      <c r="BP92" s="69">
        <v>252</v>
      </c>
      <c r="BQ92" s="70">
        <f t="shared" si="7"/>
        <v>0.69041095890410964</v>
      </c>
      <c r="BR92" s="71">
        <f>_xll.ISDACreditCurve.HazardRate($BP$25, BQ92)</f>
        <v>9.2939818770129863E-3</v>
      </c>
      <c r="BZ92" s="69">
        <v>252</v>
      </c>
      <c r="CA92" s="70">
        <f t="shared" si="8"/>
        <v>0.69041095890410964</v>
      </c>
      <c r="CB92" s="71">
        <f>_xll.ISDAYieldCurve.ZeroRate(BZ$32, CA92)</f>
        <v>1.5137199746368448E-2</v>
      </c>
      <c r="CI92" s="69">
        <v>252</v>
      </c>
      <c r="CJ92" s="70">
        <f t="shared" si="9"/>
        <v>0.69041095890410964</v>
      </c>
      <c r="CK92" s="71">
        <f>_xll.ISDACreditCurve.HazardRate($CI$25, CJ92)</f>
        <v>1.6818003559110291E-2</v>
      </c>
    </row>
    <row r="93" spans="2:89" x14ac:dyDescent="0.25">
      <c r="B93" s="69">
        <v>259</v>
      </c>
      <c r="C93" s="70">
        <f t="shared" si="0"/>
        <v>0.70958904109589038</v>
      </c>
      <c r="D93" s="71">
        <f>_xll.ISDAYieldCurve.ZeroRate($B$32, C93)</f>
        <v>1.4541297372128132E-2</v>
      </c>
      <c r="K93" s="69">
        <v>259</v>
      </c>
      <c r="L93" s="70">
        <f t="shared" si="1"/>
        <v>0.70958904109589038</v>
      </c>
      <c r="M93" s="71">
        <f>_xll.ISDACreditCurve.HazardRate($K$25, L93)</f>
        <v>1.3492273375643704E-2</v>
      </c>
      <c r="U93" s="69">
        <v>259</v>
      </c>
      <c r="V93" s="70">
        <f t="shared" si="2"/>
        <v>0.70958904109589038</v>
      </c>
      <c r="W93" s="71" t="e">
        <f>_xll.ISDAYieldCurve.ZeroRate(U$32, V93)</f>
        <v>#NULL!</v>
      </c>
      <c r="AD93" s="69">
        <v>259</v>
      </c>
      <c r="AE93" s="70">
        <f t="shared" si="3"/>
        <v>0.70958904109589038</v>
      </c>
      <c r="AF93" s="71" t="e">
        <f>_xll.ISDACreditCurve.HazardRate(AD$25, AE93)</f>
        <v>#NULL!</v>
      </c>
      <c r="AN93" s="69">
        <v>259</v>
      </c>
      <c r="AO93" s="70">
        <f t="shared" si="4"/>
        <v>0.70958904109589038</v>
      </c>
      <c r="AP93" s="71">
        <f>_xll.ISDAYieldCurve.ZeroRate(AN$32, AO93)</f>
        <v>5.9138102316700168E-3</v>
      </c>
      <c r="AW93" s="69">
        <v>259</v>
      </c>
      <c r="AX93" s="70">
        <f t="shared" si="5"/>
        <v>0.70958904109589038</v>
      </c>
      <c r="AY93" s="71">
        <f>_xll.ISDACreditCurve.HazardRate($AW$25, AX93)</f>
        <v>9.2843748770576259E-3</v>
      </c>
      <c r="BG93" s="69">
        <v>259</v>
      </c>
      <c r="BH93" s="70">
        <f t="shared" si="6"/>
        <v>0.70958904109589038</v>
      </c>
      <c r="BI93" s="71">
        <f>_xll.ISDAYieldCurve.ZeroRate(BG$32, BH93)</f>
        <v>1.5046476075780663E-5</v>
      </c>
      <c r="BP93" s="69">
        <v>259</v>
      </c>
      <c r="BQ93" s="70">
        <f t="shared" si="7"/>
        <v>0.70958904109589038</v>
      </c>
      <c r="BR93" s="71">
        <f>_xll.ISDACreditCurve.HazardRate($BP$25, BQ93)</f>
        <v>9.2939818770129863E-3</v>
      </c>
      <c r="BZ93" s="69">
        <v>259</v>
      </c>
      <c r="CA93" s="70">
        <f t="shared" si="8"/>
        <v>0.70958904109589038</v>
      </c>
      <c r="CB93" s="71">
        <f>_xll.ISDAYieldCurve.ZeroRate(BZ$32, CA93)</f>
        <v>1.5165620487783445E-2</v>
      </c>
      <c r="CI93" s="69">
        <v>259</v>
      </c>
      <c r="CJ93" s="70">
        <f t="shared" si="9"/>
        <v>0.70958904109589038</v>
      </c>
      <c r="CK93" s="71">
        <f>_xll.ISDACreditCurve.HazardRate($CI$25, CJ93)</f>
        <v>1.6818003559110291E-2</v>
      </c>
    </row>
    <row r="94" spans="2:89" x14ac:dyDescent="0.25">
      <c r="B94" s="69">
        <v>266</v>
      </c>
      <c r="C94" s="70">
        <f t="shared" si="0"/>
        <v>0.72876712328767124</v>
      </c>
      <c r="D94" s="71">
        <f>_xll.ISDAYieldCurve.ZeroRate($B$32, C94)</f>
        <v>1.4534371158771171E-2</v>
      </c>
      <c r="K94" s="69">
        <v>266</v>
      </c>
      <c r="L94" s="70">
        <f t="shared" si="1"/>
        <v>0.72876712328767124</v>
      </c>
      <c r="M94" s="71">
        <f>_xll.ISDACreditCurve.HazardRate($K$25, L94)</f>
        <v>1.3492273375643704E-2</v>
      </c>
      <c r="U94" s="69">
        <v>266</v>
      </c>
      <c r="V94" s="70">
        <f t="shared" si="2"/>
        <v>0.72876712328767124</v>
      </c>
      <c r="W94" s="71" t="e">
        <f>_xll.ISDAYieldCurve.ZeroRate(U$32, V94)</f>
        <v>#NULL!</v>
      </c>
      <c r="AD94" s="69">
        <v>266</v>
      </c>
      <c r="AE94" s="70">
        <f t="shared" si="3"/>
        <v>0.72876712328767124</v>
      </c>
      <c r="AF94" s="71" t="e">
        <f>_xll.ISDACreditCurve.HazardRate(AD$25, AE94)</f>
        <v>#NULL!</v>
      </c>
      <c r="AN94" s="69">
        <v>266</v>
      </c>
      <c r="AO94" s="70">
        <f t="shared" si="4"/>
        <v>0.72876712328767124</v>
      </c>
      <c r="AP94" s="71">
        <f>_xll.ISDAYieldCurve.ZeroRate(AN$32, AO94)</f>
        <v>6.0073231968746001E-3</v>
      </c>
      <c r="AW94" s="69">
        <v>266</v>
      </c>
      <c r="AX94" s="70">
        <f t="shared" si="5"/>
        <v>0.72876712328767124</v>
      </c>
      <c r="AY94" s="71">
        <f>_xll.ISDACreditCurve.HazardRate($AW$25, AX94)</f>
        <v>9.2843748770576259E-3</v>
      </c>
      <c r="BG94" s="69">
        <v>266</v>
      </c>
      <c r="BH94" s="70">
        <f t="shared" si="6"/>
        <v>0.72876712328767124</v>
      </c>
      <c r="BI94" s="71">
        <f>_xll.ISDAYieldCurve.ZeroRate(BG$32, BH94)</f>
        <v>2.1515262385439801E-5</v>
      </c>
      <c r="BP94" s="69">
        <v>266</v>
      </c>
      <c r="BQ94" s="70">
        <f t="shared" si="7"/>
        <v>0.72876712328767124</v>
      </c>
      <c r="BR94" s="71">
        <f>_xll.ISDACreditCurve.HazardRate($BP$25, BQ94)</f>
        <v>9.2939818770129863E-3</v>
      </c>
      <c r="BZ94" s="69">
        <v>266</v>
      </c>
      <c r="CA94" s="70">
        <f t="shared" si="8"/>
        <v>0.72876712328767124</v>
      </c>
      <c r="CB94" s="71">
        <f>_xll.ISDAYieldCurve.ZeroRate(BZ$32, CA94)</f>
        <v>1.5192545400702917E-2</v>
      </c>
      <c r="CI94" s="69">
        <v>266</v>
      </c>
      <c r="CJ94" s="70">
        <f t="shared" si="9"/>
        <v>0.72876712328767124</v>
      </c>
      <c r="CK94" s="71">
        <f>_xll.ISDACreditCurve.HazardRate($CI$25, CJ94)</f>
        <v>1.6818003559110291E-2</v>
      </c>
    </row>
    <row r="95" spans="2:89" x14ac:dyDescent="0.25">
      <c r="B95" s="69">
        <v>273</v>
      </c>
      <c r="C95" s="70">
        <f t="shared" si="0"/>
        <v>0.74794520547945209</v>
      </c>
      <c r="D95" s="71">
        <f>_xll.ISDAYieldCurve.ZeroRate($B$32, C95)</f>
        <v>1.4527800135842773E-2</v>
      </c>
      <c r="K95" s="69">
        <v>273</v>
      </c>
      <c r="L95" s="70">
        <f t="shared" si="1"/>
        <v>0.74794520547945209</v>
      </c>
      <c r="M95" s="71">
        <f>_xll.ISDACreditCurve.HazardRate($K$25, L95)</f>
        <v>1.3492273375643704E-2</v>
      </c>
      <c r="U95" s="69">
        <v>273</v>
      </c>
      <c r="V95" s="70">
        <f t="shared" si="2"/>
        <v>0.74794520547945209</v>
      </c>
      <c r="W95" s="71" t="e">
        <f>_xll.ISDAYieldCurve.ZeroRate(U$32, V95)</f>
        <v>#NULL!</v>
      </c>
      <c r="AD95" s="69">
        <v>273</v>
      </c>
      <c r="AE95" s="70">
        <f t="shared" si="3"/>
        <v>0.74794520547945209</v>
      </c>
      <c r="AF95" s="71" t="e">
        <f>_xll.ISDACreditCurve.HazardRate(AD$25, AE95)</f>
        <v>#NULL!</v>
      </c>
      <c r="AN95" s="69">
        <v>273</v>
      </c>
      <c r="AO95" s="70">
        <f t="shared" si="4"/>
        <v>0.74794520547945209</v>
      </c>
      <c r="AP95" s="71">
        <f>_xll.ISDAYieldCurve.ZeroRate(AN$32, AO95)</f>
        <v>6.0960406254020241E-3</v>
      </c>
      <c r="AW95" s="69">
        <v>273</v>
      </c>
      <c r="AX95" s="70">
        <f t="shared" si="5"/>
        <v>0.74794520547945209</v>
      </c>
      <c r="AY95" s="71">
        <f>_xll.ISDACreditCurve.HazardRate($AW$25, AX95)</f>
        <v>9.2843748770576259E-3</v>
      </c>
      <c r="BG95" s="69">
        <v>273</v>
      </c>
      <c r="BH95" s="70">
        <f t="shared" si="6"/>
        <v>0.74794520547945209</v>
      </c>
      <c r="BI95" s="71">
        <f>_xll.ISDAYieldCurve.ZeroRate(BG$32, BH95)</f>
        <v>2.7652316063834375E-5</v>
      </c>
      <c r="BP95" s="69">
        <v>273</v>
      </c>
      <c r="BQ95" s="70">
        <f t="shared" si="7"/>
        <v>0.74794520547945209</v>
      </c>
      <c r="BR95" s="71">
        <f>_xll.ISDACreditCurve.HazardRate($BP$25, BQ95)</f>
        <v>9.2939818770129863E-3</v>
      </c>
      <c r="BZ95" s="69">
        <v>273</v>
      </c>
      <c r="CA95" s="70">
        <f t="shared" si="8"/>
        <v>0.74794520547945209</v>
      </c>
      <c r="CB95" s="71">
        <f>_xll.ISDAYieldCurve.ZeroRate(BZ$32, CA95)</f>
        <v>1.5218089548857287E-2</v>
      </c>
      <c r="CI95" s="69">
        <v>273</v>
      </c>
      <c r="CJ95" s="70">
        <f t="shared" si="9"/>
        <v>0.74794520547945209</v>
      </c>
      <c r="CK95" s="71">
        <f>_xll.ISDACreditCurve.HazardRate($CI$25, CJ95)</f>
        <v>1.6818003559110291E-2</v>
      </c>
    </row>
    <row r="96" spans="2:89" x14ac:dyDescent="0.25">
      <c r="B96" s="69">
        <v>280</v>
      </c>
      <c r="C96" s="70">
        <f t="shared" si="0"/>
        <v>0.76712328767123283</v>
      </c>
      <c r="D96" s="71">
        <f>_xll.ISDAYieldCurve.ZeroRate($B$32, C96)</f>
        <v>1.4521557664060792E-2</v>
      </c>
      <c r="K96" s="69">
        <v>280</v>
      </c>
      <c r="L96" s="70">
        <f t="shared" si="1"/>
        <v>0.76712328767123283</v>
      </c>
      <c r="M96" s="71">
        <f>_xll.ISDACreditCurve.HazardRate($K$25, L96)</f>
        <v>1.3492273375643704E-2</v>
      </c>
      <c r="U96" s="69">
        <v>280</v>
      </c>
      <c r="V96" s="70">
        <f t="shared" si="2"/>
        <v>0.76712328767123283</v>
      </c>
      <c r="W96" s="71" t="e">
        <f>_xll.ISDAYieldCurve.ZeroRate(U$32, V96)</f>
        <v>#NULL!</v>
      </c>
      <c r="AD96" s="69">
        <v>280</v>
      </c>
      <c r="AE96" s="70">
        <f t="shared" si="3"/>
        <v>0.76712328767123283</v>
      </c>
      <c r="AF96" s="71" t="e">
        <f>_xll.ISDACreditCurve.HazardRate(AD$25, AE96)</f>
        <v>#NULL!</v>
      </c>
      <c r="AN96" s="69">
        <v>280</v>
      </c>
      <c r="AO96" s="70">
        <f t="shared" si="4"/>
        <v>0.76712328767123283</v>
      </c>
      <c r="AP96" s="71">
        <f>_xll.ISDAYieldCurve.ZeroRate(AN$32, AO96)</f>
        <v>6.1803221825030771E-3</v>
      </c>
      <c r="AW96" s="69">
        <v>280</v>
      </c>
      <c r="AX96" s="70">
        <f t="shared" si="5"/>
        <v>0.76712328767123283</v>
      </c>
      <c r="AY96" s="71">
        <f>_xll.ISDACreditCurve.HazardRate($AW$25, AX96)</f>
        <v>9.2843748770576259E-3</v>
      </c>
      <c r="BG96" s="69">
        <v>280</v>
      </c>
      <c r="BH96" s="70">
        <f t="shared" si="6"/>
        <v>0.76712328767123283</v>
      </c>
      <c r="BI96" s="71">
        <f>_xll.ISDAYieldCurve.ZeroRate(BG$32, BH96)</f>
        <v>3.3482517058309182E-5</v>
      </c>
      <c r="BP96" s="69">
        <v>280</v>
      </c>
      <c r="BQ96" s="70">
        <f t="shared" si="7"/>
        <v>0.76712328767123283</v>
      </c>
      <c r="BR96" s="71">
        <f>_xll.ISDACreditCurve.HazardRate($BP$25, BQ96)</f>
        <v>9.2939818770129863E-3</v>
      </c>
      <c r="BZ96" s="69">
        <v>280</v>
      </c>
      <c r="CA96" s="70">
        <f t="shared" si="8"/>
        <v>0.76712328767123283</v>
      </c>
      <c r="CB96" s="71">
        <f>_xll.ISDAYieldCurve.ZeroRate(BZ$32, CA96)</f>
        <v>1.5242356489603938E-2</v>
      </c>
      <c r="CI96" s="69">
        <v>280</v>
      </c>
      <c r="CJ96" s="70">
        <f t="shared" si="9"/>
        <v>0.76712328767123283</v>
      </c>
      <c r="CK96" s="71">
        <f>_xll.ISDACreditCurve.HazardRate($CI$25, CJ96)</f>
        <v>1.6818003559110291E-2</v>
      </c>
    </row>
    <row r="97" spans="2:89" x14ac:dyDescent="0.25">
      <c r="B97" s="69">
        <v>287</v>
      </c>
      <c r="C97" s="70">
        <f t="shared" si="0"/>
        <v>0.78630136986301369</v>
      </c>
      <c r="D97" s="71">
        <f>_xll.ISDAYieldCurve.ZeroRate($B$32, C97)</f>
        <v>1.4515619703097445E-2</v>
      </c>
      <c r="K97" s="69">
        <v>287</v>
      </c>
      <c r="L97" s="70">
        <f t="shared" si="1"/>
        <v>0.78630136986301369</v>
      </c>
      <c r="M97" s="71">
        <f>_xll.ISDACreditCurve.HazardRate($K$25, L97)</f>
        <v>1.3492273375643704E-2</v>
      </c>
      <c r="U97" s="69">
        <v>287</v>
      </c>
      <c r="V97" s="70">
        <f t="shared" si="2"/>
        <v>0.78630136986301369</v>
      </c>
      <c r="W97" s="71" t="e">
        <f>_xll.ISDAYieldCurve.ZeroRate(U$32, V97)</f>
        <v>#NULL!</v>
      </c>
      <c r="AD97" s="69">
        <v>287</v>
      </c>
      <c r="AE97" s="70">
        <f t="shared" si="3"/>
        <v>0.78630136986301369</v>
      </c>
      <c r="AF97" s="71" t="e">
        <f>_xll.ISDACreditCurve.HazardRate(AD$25, AE97)</f>
        <v>#NULL!</v>
      </c>
      <c r="AN97" s="69">
        <v>287</v>
      </c>
      <c r="AO97" s="70">
        <f t="shared" si="4"/>
        <v>0.78630136986301369</v>
      </c>
      <c r="AP97" s="71">
        <f>_xll.ISDAYieldCurve.ZeroRate(AN$32, AO97)</f>
        <v>6.2604924441357884E-3</v>
      </c>
      <c r="AW97" s="69">
        <v>287</v>
      </c>
      <c r="AX97" s="70">
        <f t="shared" si="5"/>
        <v>0.78630136986301369</v>
      </c>
      <c r="AY97" s="71">
        <f>_xll.ISDACreditCurve.HazardRate($AW$25, AX97)</f>
        <v>9.2843748770576259E-3</v>
      </c>
      <c r="BG97" s="69">
        <v>287</v>
      </c>
      <c r="BH97" s="70">
        <f t="shared" si="6"/>
        <v>0.78630136986301369</v>
      </c>
      <c r="BI97" s="71">
        <f>_xll.ISDAYieldCurve.ZeroRate(BG$32, BH97)</f>
        <v>3.9028318004273054E-5</v>
      </c>
      <c r="BP97" s="69">
        <v>287</v>
      </c>
      <c r="BQ97" s="70">
        <f t="shared" si="7"/>
        <v>0.78630136986301369</v>
      </c>
      <c r="BR97" s="71">
        <f>_xll.ISDACreditCurve.HazardRate($BP$25, BQ97)</f>
        <v>9.2939818770129863E-3</v>
      </c>
      <c r="BZ97" s="69">
        <v>287</v>
      </c>
      <c r="CA97" s="70">
        <f t="shared" si="8"/>
        <v>0.78630136986301369</v>
      </c>
      <c r="CB97" s="71">
        <f>_xll.ISDAYieldCurve.ZeroRate(BZ$32, CA97)</f>
        <v>1.5265439677143439E-2</v>
      </c>
      <c r="CI97" s="69">
        <v>287</v>
      </c>
      <c r="CJ97" s="70">
        <f t="shared" si="9"/>
        <v>0.78630136986301369</v>
      </c>
      <c r="CK97" s="71">
        <f>_xll.ISDACreditCurve.HazardRate($CI$25, CJ97)</f>
        <v>1.6818003559110291E-2</v>
      </c>
    </row>
    <row r="98" spans="2:89" x14ac:dyDescent="0.25">
      <c r="B98" s="69">
        <v>294</v>
      </c>
      <c r="C98" s="70">
        <f t="shared" si="0"/>
        <v>0.80547945205479454</v>
      </c>
      <c r="D98" s="71">
        <f>_xll.ISDAYieldCurve.ZeroRate($B$32, C98)</f>
        <v>1.4509964502179971E-2</v>
      </c>
      <c r="K98" s="69">
        <v>294</v>
      </c>
      <c r="L98" s="70">
        <f t="shared" si="1"/>
        <v>0.80547945205479454</v>
      </c>
      <c r="M98" s="71">
        <f>_xll.ISDACreditCurve.HazardRate($K$25, L98)</f>
        <v>1.3492273375643704E-2</v>
      </c>
      <c r="U98" s="69">
        <v>294</v>
      </c>
      <c r="V98" s="70">
        <f t="shared" si="2"/>
        <v>0.80547945205479454</v>
      </c>
      <c r="W98" s="71" t="e">
        <f>_xll.ISDAYieldCurve.ZeroRate(U$32, V98)</f>
        <v>#NULL!</v>
      </c>
      <c r="AD98" s="69">
        <v>294</v>
      </c>
      <c r="AE98" s="70">
        <f t="shared" si="3"/>
        <v>0.80547945205479454</v>
      </c>
      <c r="AF98" s="71" t="e">
        <f>_xll.ISDACreditCurve.HazardRate(AD$25, AE98)</f>
        <v>#NULL!</v>
      </c>
      <c r="AN98" s="69">
        <v>294</v>
      </c>
      <c r="AO98" s="70">
        <f t="shared" si="4"/>
        <v>0.80547945205479454</v>
      </c>
      <c r="AP98" s="71">
        <f>_xll.ISDAYieldCurve.ZeroRate(AN$32, AO98)</f>
        <v>6.3368450742621769E-3</v>
      </c>
      <c r="AW98" s="69">
        <v>294</v>
      </c>
      <c r="AX98" s="70">
        <f t="shared" si="5"/>
        <v>0.80547945205479454</v>
      </c>
      <c r="AY98" s="71">
        <f>_xll.ISDACreditCurve.HazardRate($AW$25, AX98)</f>
        <v>9.2843748770576259E-3</v>
      </c>
      <c r="BG98" s="69">
        <v>294</v>
      </c>
      <c r="BH98" s="70">
        <f t="shared" si="6"/>
        <v>0.80547945205479454</v>
      </c>
      <c r="BI98" s="71">
        <f>_xll.ISDAYieldCurve.ZeroRate(BG$32, BH98)</f>
        <v>4.4310033190905307E-5</v>
      </c>
      <c r="BP98" s="69">
        <v>294</v>
      </c>
      <c r="BQ98" s="70">
        <f t="shared" si="7"/>
        <v>0.80547945205479454</v>
      </c>
      <c r="BR98" s="71">
        <f>_xll.ISDACreditCurve.HazardRate($BP$25, BQ98)</f>
        <v>9.2939818770129863E-3</v>
      </c>
      <c r="BZ98" s="69">
        <v>294</v>
      </c>
      <c r="CA98" s="70">
        <f t="shared" si="8"/>
        <v>0.80547945205479454</v>
      </c>
      <c r="CB98" s="71">
        <f>_xll.ISDAYieldCurve.ZeroRate(BZ$32, CA98)</f>
        <v>1.5287423665276295E-2</v>
      </c>
      <c r="CI98" s="69">
        <v>294</v>
      </c>
      <c r="CJ98" s="70">
        <f t="shared" si="9"/>
        <v>0.80547945205479454</v>
      </c>
      <c r="CK98" s="71">
        <f>_xll.ISDACreditCurve.HazardRate($CI$25, CJ98)</f>
        <v>1.6818003559110291E-2</v>
      </c>
    </row>
    <row r="99" spans="2:89" x14ac:dyDescent="0.25">
      <c r="B99" s="69">
        <v>301</v>
      </c>
      <c r="C99" s="70">
        <f t="shared" si="0"/>
        <v>0.8246575342465754</v>
      </c>
      <c r="D99" s="71">
        <f>_xll.ISDAYieldCurve.ZeroRate($B$32, C99)</f>
        <v>1.4504572333863311E-2</v>
      </c>
      <c r="K99" s="69">
        <v>301</v>
      </c>
      <c r="L99" s="70">
        <f t="shared" si="1"/>
        <v>0.8246575342465754</v>
      </c>
      <c r="M99" s="71">
        <f>_xll.ISDACreditCurve.HazardRate($K$25, L99)</f>
        <v>1.3492273375643704E-2</v>
      </c>
      <c r="U99" s="69">
        <v>301</v>
      </c>
      <c r="V99" s="70">
        <f t="shared" si="2"/>
        <v>0.8246575342465754</v>
      </c>
      <c r="W99" s="71" t="e">
        <f>_xll.ISDAYieldCurve.ZeroRate(U$32, V99)</f>
        <v>#NULL!</v>
      </c>
      <c r="AD99" s="69">
        <v>301</v>
      </c>
      <c r="AE99" s="70">
        <f t="shared" si="3"/>
        <v>0.8246575342465754</v>
      </c>
      <c r="AF99" s="71" t="e">
        <f>_xll.ISDACreditCurve.HazardRate(AD$25, AE99)</f>
        <v>#NULL!</v>
      </c>
      <c r="AN99" s="69">
        <v>301</v>
      </c>
      <c r="AO99" s="70">
        <f t="shared" si="4"/>
        <v>0.8246575342465754</v>
      </c>
      <c r="AP99" s="71">
        <f>_xll.ISDAYieldCurve.ZeroRate(AN$32, AO99)</f>
        <v>6.4096464192664095E-3</v>
      </c>
      <c r="AW99" s="69">
        <v>301</v>
      </c>
      <c r="AX99" s="70">
        <f t="shared" si="5"/>
        <v>0.8246575342465754</v>
      </c>
      <c r="AY99" s="71">
        <f>_xll.ISDACreditCurve.HazardRate($AW$25, AX99)</f>
        <v>9.2843748770576259E-3</v>
      </c>
      <c r="BG99" s="69">
        <v>301</v>
      </c>
      <c r="BH99" s="70">
        <f t="shared" si="6"/>
        <v>0.8246575342465754</v>
      </c>
      <c r="BI99" s="71">
        <f>_xll.ISDAYieldCurve.ZeroRate(BG$32, BH99)</f>
        <v>4.9346087206066307E-5</v>
      </c>
      <c r="BP99" s="69">
        <v>301</v>
      </c>
      <c r="BQ99" s="70">
        <f t="shared" si="7"/>
        <v>0.8246575342465754</v>
      </c>
      <c r="BR99" s="71">
        <f>_xll.ISDACreditCurve.HazardRate($BP$25, BQ99)</f>
        <v>9.2939818770129863E-3</v>
      </c>
      <c r="BZ99" s="69">
        <v>301</v>
      </c>
      <c r="CA99" s="70">
        <f t="shared" si="8"/>
        <v>0.8246575342465754</v>
      </c>
      <c r="CB99" s="71">
        <f>_xll.ISDAYieldCurve.ZeroRate(BZ$32, CA99)</f>
        <v>1.5308385142333203E-2</v>
      </c>
      <c r="CI99" s="69">
        <v>301</v>
      </c>
      <c r="CJ99" s="70">
        <f t="shared" si="9"/>
        <v>0.8246575342465754</v>
      </c>
      <c r="CK99" s="71">
        <f>_xll.ISDACreditCurve.HazardRate($CI$25, CJ99)</f>
        <v>1.6818003559110291E-2</v>
      </c>
    </row>
    <row r="100" spans="2:89" x14ac:dyDescent="0.25">
      <c r="B100" s="69">
        <v>308</v>
      </c>
      <c r="C100" s="70">
        <f t="shared" si="0"/>
        <v>0.84383561643835614</v>
      </c>
      <c r="D100" s="71">
        <f>_xll.ISDAYieldCurve.ZeroRate($B$32, C100)</f>
        <v>1.44994252641065E-2</v>
      </c>
      <c r="K100" s="69">
        <v>308</v>
      </c>
      <c r="L100" s="70">
        <f t="shared" si="1"/>
        <v>0.84383561643835614</v>
      </c>
      <c r="M100" s="71">
        <f>_xll.ISDACreditCurve.HazardRate($K$25, L100)</f>
        <v>1.3492273375643704E-2</v>
      </c>
      <c r="U100" s="69">
        <v>308</v>
      </c>
      <c r="V100" s="70">
        <f t="shared" si="2"/>
        <v>0.84383561643835614</v>
      </c>
      <c r="W100" s="71" t="e">
        <f>_xll.ISDAYieldCurve.ZeroRate(U$32, V100)</f>
        <v>#NULL!</v>
      </c>
      <c r="AD100" s="69">
        <v>308</v>
      </c>
      <c r="AE100" s="70">
        <f t="shared" si="3"/>
        <v>0.84383561643835614</v>
      </c>
      <c r="AF100" s="71" t="e">
        <f>_xll.ISDACreditCurve.HazardRate(AD$25, AE100)</f>
        <v>#NULL!</v>
      </c>
      <c r="AN100" s="69">
        <v>308</v>
      </c>
      <c r="AO100" s="70">
        <f t="shared" si="4"/>
        <v>0.84383561643835614</v>
      </c>
      <c r="AP100" s="71">
        <f>_xll.ISDAYieldCurve.ZeroRate(AN$32, AO100)</f>
        <v>6.4791386122249944E-3</v>
      </c>
      <c r="AW100" s="69">
        <v>308</v>
      </c>
      <c r="AX100" s="70">
        <f t="shared" si="5"/>
        <v>0.84383561643835614</v>
      </c>
      <c r="AY100" s="71">
        <f>_xll.ISDACreditCurve.HazardRate($AW$25, AX100)</f>
        <v>9.2843748770576259E-3</v>
      </c>
      <c r="BG100" s="69">
        <v>308</v>
      </c>
      <c r="BH100" s="70">
        <f t="shared" si="6"/>
        <v>0.84383561643835614</v>
      </c>
      <c r="BI100" s="71">
        <f>_xll.ISDAYieldCurve.ZeroRate(BG$32, BH100)</f>
        <v>5.415322967508358E-5</v>
      </c>
      <c r="BP100" s="69">
        <v>308</v>
      </c>
      <c r="BQ100" s="70">
        <f t="shared" si="7"/>
        <v>0.84383561643835614</v>
      </c>
      <c r="BR100" s="71">
        <f>_xll.ISDACreditCurve.HazardRate($BP$25, BQ100)</f>
        <v>9.2939818770129863E-3</v>
      </c>
      <c r="BZ100" s="69">
        <v>308</v>
      </c>
      <c r="CA100" s="70">
        <f t="shared" si="8"/>
        <v>0.84383561643835614</v>
      </c>
      <c r="CB100" s="71">
        <f>_xll.ISDAYieldCurve.ZeroRate(BZ$32, CA100)</f>
        <v>1.5328393824978434E-2</v>
      </c>
      <c r="CI100" s="69">
        <v>308</v>
      </c>
      <c r="CJ100" s="70">
        <f t="shared" si="9"/>
        <v>0.84383561643835614</v>
      </c>
      <c r="CK100" s="71">
        <f>_xll.ISDACreditCurve.HazardRate($CI$25, CJ100)</f>
        <v>1.6818003559110291E-2</v>
      </c>
    </row>
    <row r="101" spans="2:89" x14ac:dyDescent="0.25">
      <c r="B101" s="69">
        <v>315</v>
      </c>
      <c r="C101" s="70">
        <f t="shared" si="0"/>
        <v>0.86301369863013699</v>
      </c>
      <c r="D101" s="71">
        <f>_xll.ISDAYieldCurve.ZeroRate($B$32, C101)</f>
        <v>1.4494506953005548E-2</v>
      </c>
      <c r="K101" s="69">
        <v>315</v>
      </c>
      <c r="L101" s="70">
        <f t="shared" si="1"/>
        <v>0.86301369863013699</v>
      </c>
      <c r="M101" s="71">
        <f>_xll.ISDACreditCurve.HazardRate($K$25, L101)</f>
        <v>1.3492273375643704E-2</v>
      </c>
      <c r="U101" s="69">
        <v>315</v>
      </c>
      <c r="V101" s="70">
        <f t="shared" si="2"/>
        <v>0.86301369863013699</v>
      </c>
      <c r="W101" s="71" t="e">
        <f>_xll.ISDAYieldCurve.ZeroRate(U$32, V101)</f>
        <v>#NULL!</v>
      </c>
      <c r="AD101" s="69">
        <v>315</v>
      </c>
      <c r="AE101" s="70">
        <f t="shared" si="3"/>
        <v>0.86301369863013699</v>
      </c>
      <c r="AF101" s="71" t="e">
        <f>_xll.ISDACreditCurve.HazardRate(AD$25, AE101)</f>
        <v>#NULL!</v>
      </c>
      <c r="AN101" s="69">
        <v>315</v>
      </c>
      <c r="AO101" s="70">
        <f t="shared" si="4"/>
        <v>0.86301369863013699</v>
      </c>
      <c r="AP101" s="71">
        <f>_xll.ISDAYieldCurve.ZeroRate(AN$32, AO101)</f>
        <v>6.54554226327431E-3</v>
      </c>
      <c r="AW101" s="69">
        <v>315</v>
      </c>
      <c r="AX101" s="70">
        <f t="shared" si="5"/>
        <v>0.86301369863013699</v>
      </c>
      <c r="AY101" s="71">
        <f>_xll.ISDACreditCurve.HazardRate($AW$25, AX101)</f>
        <v>9.2843748770576259E-3</v>
      </c>
      <c r="BG101" s="69">
        <v>315</v>
      </c>
      <c r="BH101" s="70">
        <f t="shared" si="6"/>
        <v>0.86301369863013699</v>
      </c>
      <c r="BI101" s="71">
        <f>_xll.ISDAYieldCurve.ZeroRate(BG$32, BH101)</f>
        <v>5.8746721367700128E-5</v>
      </c>
      <c r="BP101" s="69">
        <v>315</v>
      </c>
      <c r="BQ101" s="70">
        <f t="shared" si="7"/>
        <v>0.86301369863013699</v>
      </c>
      <c r="BR101" s="71">
        <f>_xll.ISDACreditCurve.HazardRate($BP$25, BQ101)</f>
        <v>9.2939818770129863E-3</v>
      </c>
      <c r="BZ101" s="69">
        <v>315</v>
      </c>
      <c r="CA101" s="70">
        <f t="shared" si="8"/>
        <v>0.86301369863013699</v>
      </c>
      <c r="CB101" s="71">
        <f>_xll.ISDAYieldCurve.ZeroRate(BZ$32, CA101)</f>
        <v>1.5347513232839432E-2</v>
      </c>
      <c r="CI101" s="69">
        <v>315</v>
      </c>
      <c r="CJ101" s="70">
        <f t="shared" si="9"/>
        <v>0.86301369863013699</v>
      </c>
      <c r="CK101" s="71">
        <f>_xll.ISDACreditCurve.HazardRate($CI$25, CJ101)</f>
        <v>1.6818003559110291E-2</v>
      </c>
    </row>
    <row r="102" spans="2:89" x14ac:dyDescent="0.25">
      <c r="B102" s="69">
        <v>322</v>
      </c>
      <c r="C102" s="70">
        <f t="shared" si="0"/>
        <v>0.88219178082191785</v>
      </c>
      <c r="D102" s="71">
        <f>_xll.ISDAYieldCurve.ZeroRate($B$32, C102)</f>
        <v>1.4489802481517678E-2</v>
      </c>
      <c r="K102" s="69">
        <v>322</v>
      </c>
      <c r="L102" s="70">
        <f t="shared" si="1"/>
        <v>0.88219178082191785</v>
      </c>
      <c r="M102" s="71">
        <f>_xll.ISDACreditCurve.HazardRate($K$25, L102)</f>
        <v>1.3492273375643704E-2</v>
      </c>
      <c r="U102" s="69">
        <v>322</v>
      </c>
      <c r="V102" s="70">
        <f t="shared" si="2"/>
        <v>0.88219178082191785</v>
      </c>
      <c r="W102" s="71" t="e">
        <f>_xll.ISDAYieldCurve.ZeroRate(U$32, V102)</f>
        <v>#NULL!</v>
      </c>
      <c r="AD102" s="69">
        <v>322</v>
      </c>
      <c r="AE102" s="70">
        <f t="shared" si="3"/>
        <v>0.88219178082191785</v>
      </c>
      <c r="AF102" s="71" t="e">
        <f>_xll.ISDACreditCurve.HazardRate(AD$25, AE102)</f>
        <v>#NULL!</v>
      </c>
      <c r="AN102" s="69">
        <v>322</v>
      </c>
      <c r="AO102" s="70">
        <f t="shared" si="4"/>
        <v>0.88219178082191785</v>
      </c>
      <c r="AP102" s="71">
        <f>_xll.ISDAYieldCurve.ZeroRate(AN$32, AO102)</f>
        <v>6.6090587990606103E-3</v>
      </c>
      <c r="AW102" s="69">
        <v>322</v>
      </c>
      <c r="AX102" s="70">
        <f t="shared" si="5"/>
        <v>0.88219178082191785</v>
      </c>
      <c r="AY102" s="71">
        <f>_xll.ISDACreditCurve.HazardRate($AW$25, AX102)</f>
        <v>9.2843748770576259E-3</v>
      </c>
      <c r="BG102" s="69">
        <v>322</v>
      </c>
      <c r="BH102" s="70">
        <f t="shared" si="6"/>
        <v>0.88219178082191785</v>
      </c>
      <c r="BI102" s="71">
        <f>_xll.ISDAYieldCurve.ZeroRate(BG$32, BH102)</f>
        <v>6.314049603020291E-5</v>
      </c>
      <c r="BP102" s="69">
        <v>322</v>
      </c>
      <c r="BQ102" s="70">
        <f t="shared" si="7"/>
        <v>0.88219178082191785</v>
      </c>
      <c r="BR102" s="71">
        <f>_xll.ISDACreditCurve.HazardRate($BP$25, BQ102)</f>
        <v>9.2939818770129863E-3</v>
      </c>
      <c r="BZ102" s="69">
        <v>322</v>
      </c>
      <c r="CA102" s="70">
        <f t="shared" si="8"/>
        <v>0.88219178082191785</v>
      </c>
      <c r="CB102" s="71">
        <f>_xll.ISDAYieldCurve.ZeroRate(BZ$32, CA102)</f>
        <v>1.5365801362097781E-2</v>
      </c>
      <c r="CI102" s="69">
        <v>322</v>
      </c>
      <c r="CJ102" s="70">
        <f t="shared" si="9"/>
        <v>0.88219178082191785</v>
      </c>
      <c r="CK102" s="71">
        <f>_xll.ISDACreditCurve.HazardRate($CI$25, CJ102)</f>
        <v>1.6818003559110291E-2</v>
      </c>
    </row>
    <row r="103" spans="2:89" x14ac:dyDescent="0.25">
      <c r="B103" s="69">
        <v>329</v>
      </c>
      <c r="C103" s="70">
        <f t="shared" si="0"/>
        <v>0.90136986301369859</v>
      </c>
      <c r="D103" s="71">
        <f>_xll.ISDAYieldCurve.ZeroRate($B$32, C103)</f>
        <v>1.4485298200305889E-2</v>
      </c>
      <c r="K103" s="69">
        <v>329</v>
      </c>
      <c r="L103" s="70">
        <f t="shared" si="1"/>
        <v>0.90136986301369859</v>
      </c>
      <c r="M103" s="71">
        <f>_xll.ISDACreditCurve.HazardRate($K$25, L103)</f>
        <v>1.3492273375643704E-2</v>
      </c>
      <c r="U103" s="69">
        <v>329</v>
      </c>
      <c r="V103" s="70">
        <f t="shared" si="2"/>
        <v>0.90136986301369859</v>
      </c>
      <c r="W103" s="71" t="e">
        <f>_xll.ISDAYieldCurve.ZeroRate(U$32, V103)</f>
        <v>#NULL!</v>
      </c>
      <c r="AD103" s="69">
        <v>329</v>
      </c>
      <c r="AE103" s="70">
        <f t="shared" si="3"/>
        <v>0.90136986301369859</v>
      </c>
      <c r="AF103" s="71" t="e">
        <f>_xll.ISDACreditCurve.HazardRate(AD$25, AE103)</f>
        <v>#NULL!</v>
      </c>
      <c r="AN103" s="69">
        <v>329</v>
      </c>
      <c r="AO103" s="70">
        <f t="shared" si="4"/>
        <v>0.90136986301369859</v>
      </c>
      <c r="AP103" s="71">
        <f>_xll.ISDAYieldCurve.ZeroRate(AN$32, AO103)</f>
        <v>6.6698725035368566E-3</v>
      </c>
      <c r="AW103" s="69">
        <v>329</v>
      </c>
      <c r="AX103" s="70">
        <f t="shared" si="5"/>
        <v>0.90136986301369859</v>
      </c>
      <c r="AY103" s="71">
        <f>_xll.ISDACreditCurve.HazardRate($AW$25, AX103)</f>
        <v>9.2843748770576259E-3</v>
      </c>
      <c r="BG103" s="69">
        <v>329</v>
      </c>
      <c r="BH103" s="70">
        <f t="shared" si="6"/>
        <v>0.90136986301369859</v>
      </c>
      <c r="BI103" s="71">
        <f>_xll.ISDAYieldCurve.ZeroRate(BG$32, BH103)</f>
        <v>6.7347301558131077E-5</v>
      </c>
      <c r="BP103" s="69">
        <v>329</v>
      </c>
      <c r="BQ103" s="70">
        <f t="shared" si="7"/>
        <v>0.90136986301369859</v>
      </c>
      <c r="BR103" s="71">
        <f>_xll.ISDACreditCurve.HazardRate($BP$25, BQ103)</f>
        <v>9.2939818770129863E-3</v>
      </c>
      <c r="BZ103" s="69">
        <v>329</v>
      </c>
      <c r="CA103" s="70">
        <f t="shared" si="8"/>
        <v>0.90136986301369859</v>
      </c>
      <c r="CB103" s="71">
        <f>_xll.ISDAYieldCurve.ZeroRate(BZ$32, CA103)</f>
        <v>1.5383311273089813E-2</v>
      </c>
      <c r="CI103" s="69">
        <v>329</v>
      </c>
      <c r="CJ103" s="70">
        <f t="shared" si="9"/>
        <v>0.90136986301369859</v>
      </c>
      <c r="CK103" s="71">
        <f>_xll.ISDACreditCurve.HazardRate($CI$25, CJ103)</f>
        <v>1.6818003559110291E-2</v>
      </c>
    </row>
    <row r="104" spans="2:89" x14ac:dyDescent="0.25">
      <c r="B104" s="69">
        <v>336</v>
      </c>
      <c r="C104" s="70">
        <f t="shared" si="0"/>
        <v>0.92054794520547945</v>
      </c>
      <c r="D104" s="71">
        <f>_xll.ISDAYieldCurve.ZeroRate($B$32, C104)</f>
        <v>1.4480981597477923E-2</v>
      </c>
      <c r="K104" s="69">
        <v>336</v>
      </c>
      <c r="L104" s="70">
        <f t="shared" si="1"/>
        <v>0.92054794520547945</v>
      </c>
      <c r="M104" s="71">
        <f>_xll.ISDACreditCurve.HazardRate($K$25, L104)</f>
        <v>1.3492273375643704E-2</v>
      </c>
      <c r="U104" s="69">
        <v>336</v>
      </c>
      <c r="V104" s="70">
        <f t="shared" si="2"/>
        <v>0.92054794520547945</v>
      </c>
      <c r="W104" s="71" t="e">
        <f>_xll.ISDAYieldCurve.ZeroRate(U$32, V104)</f>
        <v>#NULL!</v>
      </c>
      <c r="AD104" s="69">
        <v>336</v>
      </c>
      <c r="AE104" s="70">
        <f t="shared" si="3"/>
        <v>0.92054794520547945</v>
      </c>
      <c r="AF104" s="71" t="e">
        <f>_xll.ISDACreditCurve.HazardRate(AD$25, AE104)</f>
        <v>#NULL!</v>
      </c>
      <c r="AN104" s="69">
        <v>336</v>
      </c>
      <c r="AO104" s="70">
        <f t="shared" si="4"/>
        <v>0.92054794520547945</v>
      </c>
      <c r="AP104" s="71">
        <f>_xll.ISDAYieldCurve.ZeroRate(AN$32, AO104)</f>
        <v>6.7281523036599256E-3</v>
      </c>
      <c r="AW104" s="69">
        <v>336</v>
      </c>
      <c r="AX104" s="70">
        <f t="shared" si="5"/>
        <v>0.92054794520547945</v>
      </c>
      <c r="AY104" s="71">
        <f>_xll.ISDACreditCurve.HazardRate($AW$25, AX104)</f>
        <v>9.2843748770576259E-3</v>
      </c>
      <c r="BG104" s="69">
        <v>336</v>
      </c>
      <c r="BH104" s="70">
        <f t="shared" si="6"/>
        <v>0.92054794520547945</v>
      </c>
      <c r="BI104" s="71">
        <f>_xll.ISDAYieldCurve.ZeroRate(BG$32, BH104)</f>
        <v>7.1378823522395601E-5</v>
      </c>
      <c r="BP104" s="69">
        <v>336</v>
      </c>
      <c r="BQ104" s="70">
        <f t="shared" si="7"/>
        <v>0.92054794520547945</v>
      </c>
      <c r="BR104" s="71">
        <f>_xll.ISDACreditCurve.HazardRate($BP$25, BQ104)</f>
        <v>9.2939818770129863E-3</v>
      </c>
      <c r="BZ104" s="69">
        <v>336</v>
      </c>
      <c r="CA104" s="70">
        <f t="shared" si="8"/>
        <v>0.92054794520547945</v>
      </c>
      <c r="CB104" s="71">
        <f>_xll.ISDAYieldCurve.ZeroRate(BZ$32, CA104)</f>
        <v>1.5400091604457178E-2</v>
      </c>
      <c r="CI104" s="69">
        <v>336</v>
      </c>
      <c r="CJ104" s="70">
        <f t="shared" si="9"/>
        <v>0.92054794520547945</v>
      </c>
      <c r="CK104" s="71">
        <f>_xll.ISDACreditCurve.HazardRate($CI$25, CJ104)</f>
        <v>1.6818003559110291E-2</v>
      </c>
    </row>
    <row r="105" spans="2:89" x14ac:dyDescent="0.25">
      <c r="B105" s="69">
        <v>343</v>
      </c>
      <c r="C105" s="70">
        <f t="shared" si="0"/>
        <v>0.9397260273972603</v>
      </c>
      <c r="D105" s="71">
        <f>_xll.ISDAYieldCurve.ZeroRate($B$32, C105)</f>
        <v>1.4476841182520489E-2</v>
      </c>
      <c r="K105" s="69">
        <v>343</v>
      </c>
      <c r="L105" s="70">
        <f t="shared" si="1"/>
        <v>0.9397260273972603</v>
      </c>
      <c r="M105" s="71">
        <f>_xll.ISDACreditCurve.HazardRate($K$25, L105)</f>
        <v>1.3492273375643704E-2</v>
      </c>
      <c r="U105" s="69">
        <v>343</v>
      </c>
      <c r="V105" s="70">
        <f t="shared" si="2"/>
        <v>0.9397260273972603</v>
      </c>
      <c r="W105" s="71" t="e">
        <f>_xll.ISDAYieldCurve.ZeroRate(U$32, V105)</f>
        <v>#NULL!</v>
      </c>
      <c r="AD105" s="69">
        <v>343</v>
      </c>
      <c r="AE105" s="70">
        <f t="shared" si="3"/>
        <v>0.9397260273972603</v>
      </c>
      <c r="AF105" s="71" t="e">
        <f>_xll.ISDACreditCurve.HazardRate(AD$25, AE105)</f>
        <v>#NULL!</v>
      </c>
      <c r="AN105" s="69">
        <v>343</v>
      </c>
      <c r="AO105" s="70">
        <f t="shared" si="4"/>
        <v>0.9397260273972603</v>
      </c>
      <c r="AP105" s="71">
        <f>_xll.ISDAYieldCurve.ZeroRate(AN$32, AO105)</f>
        <v>6.7840533364310332E-3</v>
      </c>
      <c r="AW105" s="69">
        <v>343</v>
      </c>
      <c r="AX105" s="70">
        <f t="shared" si="5"/>
        <v>0.9397260273972603</v>
      </c>
      <c r="AY105" s="71">
        <f>_xll.ISDACreditCurve.HazardRate($AW$25, AX105)</f>
        <v>9.2843748770576259E-3</v>
      </c>
      <c r="BG105" s="69">
        <v>343</v>
      </c>
      <c r="BH105" s="70">
        <f t="shared" si="6"/>
        <v>0.9397260273972603</v>
      </c>
      <c r="BI105" s="71">
        <f>_xll.ISDAYieldCurve.ZeroRate(BG$32, BH105)</f>
        <v>7.524579356975135E-5</v>
      </c>
      <c r="BP105" s="69">
        <v>343</v>
      </c>
      <c r="BQ105" s="70">
        <f t="shared" si="7"/>
        <v>0.9397260273972603</v>
      </c>
      <c r="BR105" s="71">
        <f>_xll.ISDACreditCurve.HazardRate($BP$25, BQ105)</f>
        <v>9.2939818770129863E-3</v>
      </c>
      <c r="BZ105" s="69">
        <v>343</v>
      </c>
      <c r="CA105" s="70">
        <f t="shared" si="8"/>
        <v>0.9397260273972603</v>
      </c>
      <c r="CB105" s="71">
        <f>_xll.ISDAYieldCurve.ZeroRate(BZ$32, CA105)</f>
        <v>1.5416187024340161E-2</v>
      </c>
      <c r="CI105" s="69">
        <v>343</v>
      </c>
      <c r="CJ105" s="70">
        <f t="shared" si="9"/>
        <v>0.9397260273972603</v>
      </c>
      <c r="CK105" s="71">
        <f>_xll.ISDACreditCurve.HazardRate($CI$25, CJ105)</f>
        <v>1.6818003559110291E-2</v>
      </c>
    </row>
    <row r="106" spans="2:89" x14ac:dyDescent="0.25">
      <c r="B106" s="69">
        <v>350</v>
      </c>
      <c r="C106" s="70">
        <f t="shared" si="0"/>
        <v>0.95890410958904104</v>
      </c>
      <c r="D106" s="71">
        <f>_xll.ISDAYieldCurve.ZeroRate($B$32, C106)</f>
        <v>1.4472866384161351E-2</v>
      </c>
      <c r="K106" s="69">
        <v>350</v>
      </c>
      <c r="L106" s="70">
        <f t="shared" si="1"/>
        <v>0.95890410958904104</v>
      </c>
      <c r="M106" s="71">
        <f>_xll.ISDACreditCurve.HazardRate($K$25, L106)</f>
        <v>1.3492273375643704E-2</v>
      </c>
      <c r="U106" s="69">
        <v>350</v>
      </c>
      <c r="V106" s="70">
        <f t="shared" si="2"/>
        <v>0.95890410958904104</v>
      </c>
      <c r="W106" s="71" t="e">
        <f>_xll.ISDAYieldCurve.ZeroRate(U$32, V106)</f>
        <v>#NULL!</v>
      </c>
      <c r="AD106" s="69">
        <v>350</v>
      </c>
      <c r="AE106" s="70">
        <f t="shared" si="3"/>
        <v>0.95890410958904104</v>
      </c>
      <c r="AF106" s="71" t="e">
        <f>_xll.ISDACreditCurve.HazardRate(AD$25, AE106)</f>
        <v>#NULL!</v>
      </c>
      <c r="AN106" s="69">
        <v>350</v>
      </c>
      <c r="AO106" s="70">
        <f t="shared" si="4"/>
        <v>0.95890410958904104</v>
      </c>
      <c r="AP106" s="71">
        <f>_xll.ISDAYieldCurve.ZeroRate(AN$32, AO106)</f>
        <v>6.8377183278912953E-3</v>
      </c>
      <c r="AW106" s="69">
        <v>350</v>
      </c>
      <c r="AX106" s="70">
        <f t="shared" si="5"/>
        <v>0.95890410958904104</v>
      </c>
      <c r="AY106" s="71">
        <f>_xll.ISDACreditCurve.HazardRate($AW$25, AX106)</f>
        <v>9.2843748770576259E-3</v>
      </c>
      <c r="BG106" s="69">
        <v>350</v>
      </c>
      <c r="BH106" s="70">
        <f t="shared" si="6"/>
        <v>0.95890410958904104</v>
      </c>
      <c r="BI106" s="71">
        <f>_xll.ISDAYieldCurve.ZeroRate(BG$32, BH106)</f>
        <v>7.8958084815212849E-5</v>
      </c>
      <c r="BP106" s="69">
        <v>350</v>
      </c>
      <c r="BQ106" s="70">
        <f t="shared" si="7"/>
        <v>0.95890410958904104</v>
      </c>
      <c r="BR106" s="71">
        <f>_xll.ISDACreditCurve.HazardRate($BP$25, BQ106)</f>
        <v>9.2939818770129863E-3</v>
      </c>
      <c r="BZ106" s="69">
        <v>350</v>
      </c>
      <c r="CA106" s="70">
        <f t="shared" si="8"/>
        <v>0.95890410958904104</v>
      </c>
      <c r="CB106" s="71">
        <f>_xll.ISDAYieldCurve.ZeroRate(BZ$32, CA106)</f>
        <v>1.5431638627427828E-2</v>
      </c>
      <c r="CI106" s="69">
        <v>350</v>
      </c>
      <c r="CJ106" s="70">
        <f t="shared" si="9"/>
        <v>0.95890410958904104</v>
      </c>
      <c r="CK106" s="71">
        <f>_xll.ISDACreditCurve.HazardRate($CI$25, CJ106)</f>
        <v>1.6818003559110291E-2</v>
      </c>
    </row>
    <row r="107" spans="2:89" x14ac:dyDescent="0.25">
      <c r="B107" s="69">
        <v>357</v>
      </c>
      <c r="C107" s="70">
        <f t="shared" si="0"/>
        <v>0.9780821917808219</v>
      </c>
      <c r="D107" s="71">
        <f>_xll.ISDAYieldCurve.ZeroRate($B$32, C107)</f>
        <v>1.4469047460247667E-2</v>
      </c>
      <c r="K107" s="69">
        <v>357</v>
      </c>
      <c r="L107" s="70">
        <f t="shared" si="1"/>
        <v>0.9780821917808219</v>
      </c>
      <c r="M107" s="71">
        <f>_xll.ISDACreditCurve.HazardRate($K$25, L107)</f>
        <v>1.3492273375643704E-2</v>
      </c>
      <c r="U107" s="69">
        <v>357</v>
      </c>
      <c r="V107" s="70">
        <f t="shared" si="2"/>
        <v>0.9780821917808219</v>
      </c>
      <c r="W107" s="71" t="e">
        <f>_xll.ISDAYieldCurve.ZeroRate(U$32, V107)</f>
        <v>#NULL!</v>
      </c>
      <c r="AD107" s="69">
        <v>357</v>
      </c>
      <c r="AE107" s="70">
        <f t="shared" si="3"/>
        <v>0.9780821917808219</v>
      </c>
      <c r="AF107" s="71" t="e">
        <f>_xll.ISDACreditCurve.HazardRate(AD$25, AE107)</f>
        <v>#NULL!</v>
      </c>
      <c r="AN107" s="69">
        <v>357</v>
      </c>
      <c r="AO107" s="70">
        <f t="shared" si="4"/>
        <v>0.9780821917808219</v>
      </c>
      <c r="AP107" s="71">
        <f>_xll.ISDAYieldCurve.ZeroRate(AN$32, AO107)</f>
        <v>6.8892788098825278E-3</v>
      </c>
      <c r="AW107" s="69">
        <v>357</v>
      </c>
      <c r="AX107" s="70">
        <f t="shared" si="5"/>
        <v>0.9780821917808219</v>
      </c>
      <c r="AY107" s="71">
        <f>_xll.ISDACreditCurve.HazardRate($AW$25, AX107)</f>
        <v>9.2843748770576259E-3</v>
      </c>
      <c r="BG107" s="69">
        <v>357</v>
      </c>
      <c r="BH107" s="70">
        <f t="shared" si="6"/>
        <v>0.9780821917808219</v>
      </c>
      <c r="BI107" s="71">
        <f>_xll.ISDAYieldCurve.ZeroRate(BG$32, BH107)</f>
        <v>8.2524796011832768E-5</v>
      </c>
      <c r="BP107" s="69">
        <v>357</v>
      </c>
      <c r="BQ107" s="70">
        <f t="shared" si="7"/>
        <v>0.9780821917808219</v>
      </c>
      <c r="BR107" s="71">
        <f>_xll.ISDACreditCurve.HazardRate($BP$25, BQ107)</f>
        <v>9.2939818770129863E-3</v>
      </c>
      <c r="BZ107" s="69">
        <v>357</v>
      </c>
      <c r="CA107" s="70">
        <f t="shared" si="8"/>
        <v>0.9780821917808219</v>
      </c>
      <c r="CB107" s="71">
        <f>_xll.ISDAYieldCurve.ZeroRate(BZ$32, CA107)</f>
        <v>1.5446484285296366E-2</v>
      </c>
      <c r="CI107" s="69">
        <v>357</v>
      </c>
      <c r="CJ107" s="70">
        <f t="shared" si="9"/>
        <v>0.9780821917808219</v>
      </c>
      <c r="CK107" s="71">
        <f>_xll.ISDACreditCurve.HazardRate($CI$25, CJ107)</f>
        <v>1.6818003559110291E-2</v>
      </c>
    </row>
    <row r="108" spans="2:89" x14ac:dyDescent="0.25">
      <c r="B108" s="69">
        <v>364</v>
      </c>
      <c r="C108" s="70">
        <f t="shared" si="0"/>
        <v>0.99726027397260275</v>
      </c>
      <c r="D108" s="71">
        <f>_xll.ISDAYieldCurve.ZeroRate($B$32, C108)</f>
        <v>1.4465375418022975E-2</v>
      </c>
      <c r="K108" s="69">
        <v>364</v>
      </c>
      <c r="L108" s="70">
        <f t="shared" si="1"/>
        <v>0.99726027397260275</v>
      </c>
      <c r="M108" s="71">
        <f>_xll.ISDACreditCurve.HazardRate($K$25, L108)</f>
        <v>1.3492273375643704E-2</v>
      </c>
      <c r="U108" s="69">
        <v>364</v>
      </c>
      <c r="V108" s="70">
        <f t="shared" si="2"/>
        <v>0.99726027397260275</v>
      </c>
      <c r="W108" s="71" t="e">
        <f>_xll.ISDAYieldCurve.ZeroRate(U$32, V108)</f>
        <v>#NULL!</v>
      </c>
      <c r="AD108" s="69">
        <v>364</v>
      </c>
      <c r="AE108" s="70">
        <f t="shared" si="3"/>
        <v>0.99726027397260275</v>
      </c>
      <c r="AF108" s="71" t="e">
        <f>_xll.ISDACreditCurve.HazardRate(AD$25, AE108)</f>
        <v>#NULL!</v>
      </c>
      <c r="AN108" s="69">
        <v>364</v>
      </c>
      <c r="AO108" s="70">
        <f t="shared" si="4"/>
        <v>0.99726027397260275</v>
      </c>
      <c r="AP108" s="71">
        <f>_xll.ISDAYieldCurve.ZeroRate(AN$32, AO108)</f>
        <v>6.9388561964125592E-3</v>
      </c>
      <c r="AW108" s="69">
        <v>364</v>
      </c>
      <c r="AX108" s="70">
        <f t="shared" si="5"/>
        <v>0.99726027397260275</v>
      </c>
      <c r="AY108" s="71">
        <f>_xll.ISDACreditCurve.HazardRate($AW$25, AX108)</f>
        <v>9.2843748770576259E-3</v>
      </c>
      <c r="BG108" s="69">
        <v>364</v>
      </c>
      <c r="BH108" s="70">
        <f t="shared" si="6"/>
        <v>0.99726027397260275</v>
      </c>
      <c r="BI108" s="71">
        <f>_xll.ISDAYieldCurve.ZeroRate(BG$32, BH108)</f>
        <v>8.5954326008582676E-5</v>
      </c>
      <c r="BP108" s="69">
        <v>364</v>
      </c>
      <c r="BQ108" s="70">
        <f t="shared" si="7"/>
        <v>0.99726027397260275</v>
      </c>
      <c r="BR108" s="71">
        <f>_xll.ISDACreditCurve.HazardRate($BP$25, BQ108)</f>
        <v>9.2939818770129863E-3</v>
      </c>
      <c r="BZ108" s="69">
        <v>364</v>
      </c>
      <c r="CA108" s="70">
        <f t="shared" si="8"/>
        <v>0.99726027397260275</v>
      </c>
      <c r="CB108" s="71">
        <f>_xll.ISDAYieldCurve.ZeroRate(BZ$32, CA108)</f>
        <v>1.5460758956323808E-2</v>
      </c>
      <c r="CI108" s="69">
        <v>364</v>
      </c>
      <c r="CJ108" s="70">
        <f t="shared" si="9"/>
        <v>0.99726027397260275</v>
      </c>
      <c r="CK108" s="71">
        <f>_xll.ISDACreditCurve.HazardRate($CI$25, CJ108)</f>
        <v>1.6818003559110291E-2</v>
      </c>
    </row>
    <row r="109" spans="2:89" x14ac:dyDescent="0.25">
      <c r="B109" s="69">
        <v>371</v>
      </c>
      <c r="C109" s="70">
        <f t="shared" si="0"/>
        <v>1.0164383561643835</v>
      </c>
      <c r="D109" s="71">
        <f>_xll.ISDAYieldCurve.ZeroRate($B$32, C109)</f>
        <v>1.4478672122312514E-2</v>
      </c>
      <c r="K109" s="69">
        <v>371</v>
      </c>
      <c r="L109" s="70">
        <f t="shared" si="1"/>
        <v>1.0164383561643835</v>
      </c>
      <c r="M109" s="71">
        <f>_xll.ISDACreditCurve.HazardRate($K$25, L109)</f>
        <v>1.3492273375643704E-2</v>
      </c>
      <c r="U109" s="69">
        <v>371</v>
      </c>
      <c r="V109" s="70">
        <f t="shared" si="2"/>
        <v>1.0164383561643835</v>
      </c>
      <c r="W109" s="71" t="e">
        <f>_xll.ISDAYieldCurve.ZeroRate(U$32, V109)</f>
        <v>#NULL!</v>
      </c>
      <c r="AD109" s="69">
        <v>371</v>
      </c>
      <c r="AE109" s="70">
        <f t="shared" si="3"/>
        <v>1.0164383561643835</v>
      </c>
      <c r="AF109" s="71" t="e">
        <f>_xll.ISDACreditCurve.HazardRate(AD$25, AE109)</f>
        <v>#NULL!</v>
      </c>
      <c r="AN109" s="69">
        <v>371</v>
      </c>
      <c r="AO109" s="70">
        <f t="shared" si="4"/>
        <v>1.0164383561643835</v>
      </c>
      <c r="AP109" s="71">
        <f>_xll.ISDAYieldCurve.ZeroRate(AN$32, AO109)</f>
        <v>7.0245889305971393E-3</v>
      </c>
      <c r="AW109" s="69">
        <v>371</v>
      </c>
      <c r="AX109" s="70">
        <f t="shared" si="5"/>
        <v>1.0164383561643835</v>
      </c>
      <c r="AY109" s="71">
        <f>_xll.ISDACreditCurve.HazardRate($AW$25, AX109)</f>
        <v>9.2843748770576259E-3</v>
      </c>
      <c r="BG109" s="69">
        <v>371</v>
      </c>
      <c r="BH109" s="70">
        <f t="shared" si="6"/>
        <v>1.0164383561643835</v>
      </c>
      <c r="BI109" s="71">
        <f>_xll.ISDAYieldCurve.ZeroRate(BG$32, BH109)</f>
        <v>8.8166997462690944E-5</v>
      </c>
      <c r="BP109" s="69">
        <v>371</v>
      </c>
      <c r="BQ109" s="70">
        <f t="shared" si="7"/>
        <v>1.0164383561643835</v>
      </c>
      <c r="BR109" s="71">
        <f>_xll.ISDACreditCurve.HazardRate($BP$25, BQ109)</f>
        <v>9.2939818770129863E-3</v>
      </c>
      <c r="BZ109" s="69">
        <v>371</v>
      </c>
      <c r="CA109" s="70">
        <f t="shared" si="8"/>
        <v>1.0164383561643835</v>
      </c>
      <c r="CB109" s="71">
        <f>_xll.ISDAYieldCurve.ZeroRate(BZ$32, CA109)</f>
        <v>1.547289118369864E-2</v>
      </c>
      <c r="CI109" s="69">
        <v>371</v>
      </c>
      <c r="CJ109" s="70">
        <f t="shared" si="9"/>
        <v>1.0164383561643835</v>
      </c>
      <c r="CK109" s="71">
        <f>_xll.ISDACreditCurve.HazardRate($CI$25, CJ109)</f>
        <v>1.6818003559110291E-2</v>
      </c>
    </row>
    <row r="110" spans="2:89" x14ac:dyDescent="0.25">
      <c r="B110" s="69">
        <v>378</v>
      </c>
      <c r="C110" s="70">
        <f t="shared" si="0"/>
        <v>1.0356164383561643</v>
      </c>
      <c r="D110" s="71">
        <f>_xll.ISDAYieldCurve.ZeroRate($B$32, C110)</f>
        <v>1.4503865237750661E-2</v>
      </c>
      <c r="K110" s="69">
        <v>378</v>
      </c>
      <c r="L110" s="70">
        <f t="shared" si="1"/>
        <v>1.0356164383561643</v>
      </c>
      <c r="M110" s="71">
        <f>_xll.ISDACreditCurve.HazardRate($K$25, L110)</f>
        <v>1.3492273375643704E-2</v>
      </c>
      <c r="U110" s="69">
        <v>378</v>
      </c>
      <c r="V110" s="70">
        <f t="shared" si="2"/>
        <v>1.0356164383561643</v>
      </c>
      <c r="W110" s="71" t="e">
        <f>_xll.ISDAYieldCurve.ZeroRate(U$32, V110)</f>
        <v>#NULL!</v>
      </c>
      <c r="AD110" s="69">
        <v>378</v>
      </c>
      <c r="AE110" s="70">
        <f t="shared" si="3"/>
        <v>1.0356164383561643</v>
      </c>
      <c r="AF110" s="71" t="e">
        <f>_xll.ISDACreditCurve.HazardRate(AD$25, AE110)</f>
        <v>#NULL!</v>
      </c>
      <c r="AN110" s="69">
        <v>378</v>
      </c>
      <c r="AO110" s="70">
        <f t="shared" si="4"/>
        <v>1.0356164383561643</v>
      </c>
      <c r="AP110" s="71">
        <f>_xll.ISDAYieldCurve.ZeroRate(AN$32, AO110)</f>
        <v>7.1351378810908727E-3</v>
      </c>
      <c r="AW110" s="69">
        <v>378</v>
      </c>
      <c r="AX110" s="70">
        <f t="shared" si="5"/>
        <v>1.0356164383561643</v>
      </c>
      <c r="AY110" s="71">
        <f>_xll.ISDACreditCurve.HazardRate($AW$25, AX110)</f>
        <v>9.2843748770576259E-3</v>
      </c>
      <c r="BG110" s="69">
        <v>378</v>
      </c>
      <c r="BH110" s="70">
        <f t="shared" si="6"/>
        <v>1.0356164383561643</v>
      </c>
      <c r="BI110" s="71">
        <f>_xll.ISDAYieldCurve.ZeroRate(BG$32, BH110)</f>
        <v>8.9497239750445558E-5</v>
      </c>
      <c r="BP110" s="69">
        <v>378</v>
      </c>
      <c r="BQ110" s="70">
        <f t="shared" si="7"/>
        <v>1.0356164383561643</v>
      </c>
      <c r="BR110" s="71">
        <f>_xll.ISDACreditCurve.HazardRate($BP$25, BQ110)</f>
        <v>9.2939818770129863E-3</v>
      </c>
      <c r="BZ110" s="69">
        <v>378</v>
      </c>
      <c r="CA110" s="70">
        <f t="shared" si="8"/>
        <v>1.0356164383561643</v>
      </c>
      <c r="CB110" s="71">
        <f>_xll.ISDAYieldCurve.ZeroRate(BZ$32, CA110)</f>
        <v>1.5483393511380884E-2</v>
      </c>
      <c r="CI110" s="69">
        <v>378</v>
      </c>
      <c r="CJ110" s="70">
        <f t="shared" si="9"/>
        <v>1.0356164383561643</v>
      </c>
      <c r="CK110" s="71">
        <f>_xll.ISDACreditCurve.HazardRate($CI$25, CJ110)</f>
        <v>1.6818003559110291E-2</v>
      </c>
    </row>
    <row r="111" spans="2:89" x14ac:dyDescent="0.25">
      <c r="B111" s="69">
        <v>385</v>
      </c>
      <c r="C111" s="70">
        <f t="shared" si="0"/>
        <v>1.0547945205479452</v>
      </c>
      <c r="D111" s="71">
        <f>_xll.ISDAYieldCurve.ZeroRate($B$32, C111)</f>
        <v>1.4528142239900146E-2</v>
      </c>
      <c r="K111" s="69">
        <v>385</v>
      </c>
      <c r="L111" s="70">
        <f t="shared" si="1"/>
        <v>1.0547945205479452</v>
      </c>
      <c r="M111" s="71">
        <f>_xll.ISDACreditCurve.HazardRate($K$25, L111)</f>
        <v>1.3492273375643704E-2</v>
      </c>
      <c r="U111" s="69">
        <v>385</v>
      </c>
      <c r="V111" s="70">
        <f t="shared" si="2"/>
        <v>1.0547945205479452</v>
      </c>
      <c r="W111" s="71" t="e">
        <f>_xll.ISDAYieldCurve.ZeroRate(U$32, V111)</f>
        <v>#NULL!</v>
      </c>
      <c r="AD111" s="69">
        <v>385</v>
      </c>
      <c r="AE111" s="70">
        <f t="shared" si="3"/>
        <v>1.0547945205479452</v>
      </c>
      <c r="AF111" s="71" t="e">
        <f>_xll.ISDACreditCurve.HazardRate(AD$25, AE111)</f>
        <v>#NULL!</v>
      </c>
      <c r="AN111" s="69">
        <v>385</v>
      </c>
      <c r="AO111" s="70">
        <f t="shared" si="4"/>
        <v>1.0547945205479452</v>
      </c>
      <c r="AP111" s="71">
        <f>_xll.ISDAYieldCurve.ZeroRate(AN$32, AO111)</f>
        <v>7.2416668697484693E-3</v>
      </c>
      <c r="AW111" s="69">
        <v>385</v>
      </c>
      <c r="AX111" s="70">
        <f t="shared" si="5"/>
        <v>1.0547945205479452</v>
      </c>
      <c r="AY111" s="71">
        <f>_xll.ISDACreditCurve.HazardRate($AW$25, AX111)</f>
        <v>9.2843748770576259E-3</v>
      </c>
      <c r="BG111" s="69">
        <v>385</v>
      </c>
      <c r="BH111" s="70">
        <f t="shared" si="6"/>
        <v>1.0547945205479452</v>
      </c>
      <c r="BI111" s="71">
        <f>_xll.ISDAYieldCurve.ZeroRate(BG$32, BH111)</f>
        <v>9.077910959137274E-5</v>
      </c>
      <c r="BP111" s="69">
        <v>385</v>
      </c>
      <c r="BQ111" s="70">
        <f t="shared" si="7"/>
        <v>1.0547945205479452</v>
      </c>
      <c r="BR111" s="71">
        <f>_xll.ISDACreditCurve.HazardRate($BP$25, BQ111)</f>
        <v>9.2939818770129863E-3</v>
      </c>
      <c r="BZ111" s="69">
        <v>385</v>
      </c>
      <c r="CA111" s="70">
        <f t="shared" si="8"/>
        <v>1.0547945205479452</v>
      </c>
      <c r="CB111" s="71">
        <f>_xll.ISDAYieldCurve.ZeroRate(BZ$32, CA111)</f>
        <v>1.549351393623832E-2</v>
      </c>
      <c r="CI111" s="69">
        <v>385</v>
      </c>
      <c r="CJ111" s="70">
        <f t="shared" si="9"/>
        <v>1.0547945205479452</v>
      </c>
      <c r="CK111" s="71">
        <f>_xll.ISDACreditCurve.HazardRate($CI$25, CJ111)</f>
        <v>1.6818003559110291E-2</v>
      </c>
    </row>
    <row r="112" spans="2:89" x14ac:dyDescent="0.25">
      <c r="B112" s="69">
        <v>392</v>
      </c>
      <c r="C112" s="70">
        <f t="shared" si="0"/>
        <v>1.0739726027397261</v>
      </c>
      <c r="D112" s="71">
        <f>_xll.ISDAYieldCurve.ZeroRate($B$32, C112)</f>
        <v>1.4551552206258579E-2</v>
      </c>
      <c r="K112" s="69">
        <v>392</v>
      </c>
      <c r="L112" s="70">
        <f t="shared" si="1"/>
        <v>1.0739726027397261</v>
      </c>
      <c r="M112" s="71">
        <f>_xll.ISDACreditCurve.HazardRate($K$25, L112)</f>
        <v>1.3492273375643704E-2</v>
      </c>
      <c r="U112" s="69">
        <v>392</v>
      </c>
      <c r="V112" s="70">
        <f t="shared" si="2"/>
        <v>1.0739726027397261</v>
      </c>
      <c r="W112" s="71" t="e">
        <f>_xll.ISDAYieldCurve.ZeroRate(U$32, V112)</f>
        <v>#NULL!</v>
      </c>
      <c r="AD112" s="69">
        <v>392</v>
      </c>
      <c r="AE112" s="70">
        <f t="shared" si="3"/>
        <v>1.0739726027397261</v>
      </c>
      <c r="AF112" s="71" t="e">
        <f>_xll.ISDACreditCurve.HazardRate(AD$25, AE112)</f>
        <v>#NULL!</v>
      </c>
      <c r="AN112" s="69">
        <v>392</v>
      </c>
      <c r="AO112" s="70">
        <f t="shared" si="4"/>
        <v>1.0739726027397261</v>
      </c>
      <c r="AP112" s="71">
        <f>_xll.ISDAYieldCurve.ZeroRate(AN$32, AO112)</f>
        <v>7.3443912516682952E-3</v>
      </c>
      <c r="AW112" s="69">
        <v>392</v>
      </c>
      <c r="AX112" s="70">
        <f t="shared" si="5"/>
        <v>1.0739726027397261</v>
      </c>
      <c r="AY112" s="71">
        <f>_xll.ISDACreditCurve.HazardRate($AW$25, AX112)</f>
        <v>9.2843748770576259E-3</v>
      </c>
      <c r="BG112" s="69">
        <v>392</v>
      </c>
      <c r="BH112" s="70">
        <f t="shared" si="6"/>
        <v>1.0739726027397261</v>
      </c>
      <c r="BI112" s="71">
        <f>_xll.ISDAYieldCurve.ZeroRate(BG$32, BH112)</f>
        <v>9.2015198366552546E-5</v>
      </c>
      <c r="BP112" s="69">
        <v>392</v>
      </c>
      <c r="BQ112" s="70">
        <f t="shared" si="7"/>
        <v>1.0739726027397261</v>
      </c>
      <c r="BR112" s="71">
        <f>_xll.ISDACreditCurve.HazardRate($BP$25, BQ112)</f>
        <v>9.2939818770129863E-3</v>
      </c>
      <c r="BZ112" s="69">
        <v>392</v>
      </c>
      <c r="CA112" s="70">
        <f t="shared" si="8"/>
        <v>1.0739726027397261</v>
      </c>
      <c r="CB112" s="71">
        <f>_xll.ISDAYieldCurve.ZeroRate(BZ$32, CA112)</f>
        <v>1.5503272917350841E-2</v>
      </c>
      <c r="CI112" s="69">
        <v>392</v>
      </c>
      <c r="CJ112" s="70">
        <f t="shared" si="9"/>
        <v>1.0739726027397261</v>
      </c>
      <c r="CK112" s="71">
        <f>_xll.ISDACreditCurve.HazardRate($CI$25, CJ112)</f>
        <v>1.6818003559110291E-2</v>
      </c>
    </row>
    <row r="113" spans="2:89" x14ac:dyDescent="0.25">
      <c r="B113" s="69">
        <v>399</v>
      </c>
      <c r="C113" s="70">
        <f t="shared" si="0"/>
        <v>1.0931506849315069</v>
      </c>
      <c r="D113" s="71">
        <f>_xll.ISDAYieldCurve.ZeroRate($B$32, C113)</f>
        <v>1.4574140770288645E-2</v>
      </c>
      <c r="K113" s="69">
        <v>399</v>
      </c>
      <c r="L113" s="70">
        <f t="shared" si="1"/>
        <v>1.0931506849315069</v>
      </c>
      <c r="M113" s="71">
        <f>_xll.ISDACreditCurve.HazardRate($K$25, L113)</f>
        <v>1.3492273375643704E-2</v>
      </c>
      <c r="U113" s="69">
        <v>399</v>
      </c>
      <c r="V113" s="70">
        <f t="shared" si="2"/>
        <v>1.0931506849315069</v>
      </c>
      <c r="W113" s="71" t="e">
        <f>_xll.ISDAYieldCurve.ZeroRate(U$32, V113)</f>
        <v>#NULL!</v>
      </c>
      <c r="AD113" s="69">
        <v>399</v>
      </c>
      <c r="AE113" s="70">
        <f t="shared" si="3"/>
        <v>1.0931506849315069</v>
      </c>
      <c r="AF113" s="71" t="e">
        <f>_xll.ISDACreditCurve.HazardRate(AD$25, AE113)</f>
        <v>#NULL!</v>
      </c>
      <c r="AN113" s="69">
        <v>399</v>
      </c>
      <c r="AO113" s="70">
        <f t="shared" si="4"/>
        <v>1.0931506849315069</v>
      </c>
      <c r="AP113" s="71">
        <f>_xll.ISDAYieldCurve.ZeroRate(AN$32, AO113)</f>
        <v>7.4435112693102328E-3</v>
      </c>
      <c r="AW113" s="69">
        <v>399</v>
      </c>
      <c r="AX113" s="70">
        <f t="shared" si="5"/>
        <v>1.0931506849315069</v>
      </c>
      <c r="AY113" s="71">
        <f>_xll.ISDACreditCurve.HazardRate($AW$25, AX113)</f>
        <v>9.2843748770576259E-3</v>
      </c>
      <c r="BG113" s="69">
        <v>399</v>
      </c>
      <c r="BH113" s="70">
        <f t="shared" si="6"/>
        <v>1.0931506849315069</v>
      </c>
      <c r="BI113" s="71">
        <f>_xll.ISDAYieldCurve.ZeroRate(BG$32, BH113)</f>
        <v>9.3207915605761108E-5</v>
      </c>
      <c r="BP113" s="69">
        <v>399</v>
      </c>
      <c r="BQ113" s="70">
        <f t="shared" si="7"/>
        <v>1.0931506849315069</v>
      </c>
      <c r="BR113" s="71">
        <f>_xll.ISDACreditCurve.HazardRate($BP$25, BQ113)</f>
        <v>9.2939818770129863E-3</v>
      </c>
      <c r="BZ113" s="69">
        <v>399</v>
      </c>
      <c r="CA113" s="70">
        <f t="shared" si="8"/>
        <v>1.0931506849315069</v>
      </c>
      <c r="CB113" s="71">
        <f>_xll.ISDAYieldCurve.ZeroRate(BZ$32, CA113)</f>
        <v>1.5512689478073457E-2</v>
      </c>
      <c r="CI113" s="69">
        <v>399</v>
      </c>
      <c r="CJ113" s="70">
        <f t="shared" si="9"/>
        <v>1.0931506849315069</v>
      </c>
      <c r="CK113" s="71">
        <f>_xll.ISDACreditCurve.HazardRate($CI$25, CJ113)</f>
        <v>1.6818003559110291E-2</v>
      </c>
    </row>
    <row r="114" spans="2:89" x14ac:dyDescent="0.25">
      <c r="B114" s="69">
        <v>406</v>
      </c>
      <c r="C114" s="70">
        <f t="shared" si="0"/>
        <v>1.1123287671232878</v>
      </c>
      <c r="D114" s="71">
        <f>_xll.ISDAYieldCurve.ZeroRate($B$32, C114)</f>
        <v>1.4595950418317674E-2</v>
      </c>
      <c r="K114" s="69">
        <v>406</v>
      </c>
      <c r="L114" s="70">
        <f t="shared" si="1"/>
        <v>1.1123287671232878</v>
      </c>
      <c r="M114" s="71">
        <f>_xll.ISDACreditCurve.HazardRate($K$25, L114)</f>
        <v>1.3492273375643704E-2</v>
      </c>
      <c r="U114" s="69">
        <v>406</v>
      </c>
      <c r="V114" s="70">
        <f t="shared" si="2"/>
        <v>1.1123287671232878</v>
      </c>
      <c r="W114" s="71" t="e">
        <f>_xll.ISDAYieldCurve.ZeroRate(U$32, V114)</f>
        <v>#NULL!</v>
      </c>
      <c r="AD114" s="69">
        <v>406</v>
      </c>
      <c r="AE114" s="70">
        <f t="shared" si="3"/>
        <v>1.1123287671232878</v>
      </c>
      <c r="AF114" s="71" t="e">
        <f>_xll.ISDACreditCurve.HazardRate(AD$25, AE114)</f>
        <v>#NULL!</v>
      </c>
      <c r="AN114" s="69">
        <v>406</v>
      </c>
      <c r="AO114" s="70">
        <f t="shared" si="4"/>
        <v>1.1123287671232878</v>
      </c>
      <c r="AP114" s="71">
        <f>_xll.ISDAYieldCurve.ZeroRate(AN$32, AO114)</f>
        <v>7.5392133553093448E-3</v>
      </c>
      <c r="AW114" s="69">
        <v>406</v>
      </c>
      <c r="AX114" s="70">
        <f t="shared" si="5"/>
        <v>1.1123287671232878</v>
      </c>
      <c r="AY114" s="71">
        <f>_xll.ISDACreditCurve.HazardRate($AW$25, AX114)</f>
        <v>9.2843748770576259E-3</v>
      </c>
      <c r="BG114" s="69">
        <v>406</v>
      </c>
      <c r="BH114" s="70">
        <f t="shared" si="6"/>
        <v>1.1123287671232878</v>
      </c>
      <c r="BI114" s="71">
        <f>_xll.ISDAYieldCurve.ZeroRate(BG$32, BH114)</f>
        <v>9.4359504664307315E-5</v>
      </c>
      <c r="BP114" s="69">
        <v>406</v>
      </c>
      <c r="BQ114" s="70">
        <f t="shared" si="7"/>
        <v>1.1123287671232878</v>
      </c>
      <c r="BR114" s="71">
        <f>_xll.ISDACreditCurve.HazardRate($BP$25, BQ114)</f>
        <v>9.2939818770129863E-3</v>
      </c>
      <c r="BZ114" s="69">
        <v>406</v>
      </c>
      <c r="CA114" s="70">
        <f t="shared" si="8"/>
        <v>1.1123287671232878</v>
      </c>
      <c r="CB114" s="71">
        <f>_xll.ISDAYieldCurve.ZeroRate(BZ$32, CA114)</f>
        <v>1.5521781329805634E-2</v>
      </c>
      <c r="CI114" s="69">
        <v>406</v>
      </c>
      <c r="CJ114" s="70">
        <f t="shared" si="9"/>
        <v>1.1123287671232878</v>
      </c>
      <c r="CK114" s="71">
        <f>_xll.ISDACreditCurve.HazardRate($CI$25, CJ114)</f>
        <v>1.6818003559110291E-2</v>
      </c>
    </row>
    <row r="115" spans="2:89" x14ac:dyDescent="0.25">
      <c r="B115" s="69">
        <v>413</v>
      </c>
      <c r="C115" s="70">
        <f t="shared" si="0"/>
        <v>1.1315068493150684</v>
      </c>
      <c r="D115" s="71">
        <f>_xll.ISDAYieldCurve.ZeroRate($B$32, C115)</f>
        <v>1.4617020756244024E-2</v>
      </c>
      <c r="K115" s="69">
        <v>413</v>
      </c>
      <c r="L115" s="70">
        <f t="shared" si="1"/>
        <v>1.1315068493150684</v>
      </c>
      <c r="M115" s="71">
        <f>_xll.ISDACreditCurve.HazardRate($K$25, L115)</f>
        <v>1.3562806528096633E-2</v>
      </c>
      <c r="U115" s="69">
        <v>413</v>
      </c>
      <c r="V115" s="70">
        <f t="shared" si="2"/>
        <v>1.1315068493150684</v>
      </c>
      <c r="W115" s="71" t="e">
        <f>_xll.ISDAYieldCurve.ZeroRate(U$32, V115)</f>
        <v>#NULL!</v>
      </c>
      <c r="AD115" s="69">
        <v>413</v>
      </c>
      <c r="AE115" s="70">
        <f t="shared" si="3"/>
        <v>1.1315068493150684</v>
      </c>
      <c r="AF115" s="71" t="e">
        <f>_xll.ISDACreditCurve.HazardRate(AD$25, AE115)</f>
        <v>#NULL!</v>
      </c>
      <c r="AN115" s="69">
        <v>413</v>
      </c>
      <c r="AO115" s="70">
        <f t="shared" si="4"/>
        <v>1.1315068493150684</v>
      </c>
      <c r="AP115" s="71">
        <f>_xll.ISDAYieldCurve.ZeroRate(AN$32, AO115)</f>
        <v>7.6316713028000121E-3</v>
      </c>
      <c r="AW115" s="69">
        <v>413</v>
      </c>
      <c r="AX115" s="70">
        <f t="shared" si="5"/>
        <v>1.1315068493150684</v>
      </c>
      <c r="AY115" s="71">
        <f>_xll.ISDACreditCurve.HazardRate($AW$25, AX115)</f>
        <v>9.3547209794190705E-3</v>
      </c>
      <c r="BG115" s="69">
        <v>413</v>
      </c>
      <c r="BH115" s="70">
        <f t="shared" si="6"/>
        <v>1.1315068493150684</v>
      </c>
      <c r="BI115" s="71">
        <f>_xll.ISDAYieldCurve.ZeroRate(BG$32, BH115)</f>
        <v>9.5472056805614652E-5</v>
      </c>
      <c r="BP115" s="69">
        <v>413</v>
      </c>
      <c r="BQ115" s="70">
        <f t="shared" si="7"/>
        <v>1.1315068493150684</v>
      </c>
      <c r="BR115" s="71">
        <f>_xll.ISDACreditCurve.HazardRate($BP$25, BQ115)</f>
        <v>9.3325234893005485E-3</v>
      </c>
      <c r="BZ115" s="69">
        <v>413</v>
      </c>
      <c r="CA115" s="70">
        <f t="shared" si="8"/>
        <v>1.1315068493150684</v>
      </c>
      <c r="CB115" s="71">
        <f>_xll.ISDAYieldCurve.ZeroRate(BZ$32, CA115)</f>
        <v>1.5530564983174009E-2</v>
      </c>
      <c r="CI115" s="69">
        <v>413</v>
      </c>
      <c r="CJ115" s="70">
        <f t="shared" si="9"/>
        <v>1.1315068493150684</v>
      </c>
      <c r="CK115" s="71">
        <f>_xll.ISDACreditCurve.HazardRate($CI$25, CJ115)</f>
        <v>1.6820650801904199E-2</v>
      </c>
    </row>
    <row r="116" spans="2:89" x14ac:dyDescent="0.25">
      <c r="B116" s="69">
        <v>420</v>
      </c>
      <c r="C116" s="70">
        <f t="shared" si="0"/>
        <v>1.1506849315068493</v>
      </c>
      <c r="D116" s="71">
        <f>_xll.ISDAYieldCurve.ZeroRate($B$32, C116)</f>
        <v>1.4637388749572832E-2</v>
      </c>
      <c r="K116" s="69">
        <v>420</v>
      </c>
      <c r="L116" s="70">
        <f t="shared" si="1"/>
        <v>1.1506849315068493</v>
      </c>
      <c r="M116" s="71">
        <f>_xll.ISDACreditCurve.HazardRate($K$25, L116)</f>
        <v>1.3683006775401831E-2</v>
      </c>
      <c r="U116" s="69">
        <v>420</v>
      </c>
      <c r="V116" s="70">
        <f t="shared" si="2"/>
        <v>1.1506849315068493</v>
      </c>
      <c r="W116" s="71" t="e">
        <f>_xll.ISDAYieldCurve.ZeroRate(U$32, V116)</f>
        <v>#NULL!</v>
      </c>
      <c r="AD116" s="69">
        <v>420</v>
      </c>
      <c r="AE116" s="70">
        <f t="shared" si="3"/>
        <v>1.1506849315068493</v>
      </c>
      <c r="AF116" s="71" t="e">
        <f>_xll.ISDACreditCurve.HazardRate(AD$25, AE116)</f>
        <v>#NULL!</v>
      </c>
      <c r="AN116" s="69">
        <v>420</v>
      </c>
      <c r="AO116" s="70">
        <f t="shared" si="4"/>
        <v>1.1506849315068493</v>
      </c>
      <c r="AP116" s="71">
        <f>_xll.ISDAYieldCurve.ZeroRate(AN$32, AO116)</f>
        <v>7.7210473187076557E-3</v>
      </c>
      <c r="AW116" s="69">
        <v>420</v>
      </c>
      <c r="AX116" s="70">
        <f t="shared" si="5"/>
        <v>1.1506849315068493</v>
      </c>
      <c r="AY116" s="71">
        <f>_xll.ISDACreditCurve.HazardRate($AW$25, AX116)</f>
        <v>9.4746024621933673E-3</v>
      </c>
      <c r="BG116" s="69">
        <v>420</v>
      </c>
      <c r="BH116" s="70">
        <f t="shared" si="6"/>
        <v>1.1506849315068493</v>
      </c>
      <c r="BI116" s="71">
        <f>_xll.ISDAYieldCurve.ZeroRate(BG$32, BH116)</f>
        <v>9.6547523875545086E-5</v>
      </c>
      <c r="BP116" s="69">
        <v>420</v>
      </c>
      <c r="BQ116" s="70">
        <f t="shared" si="7"/>
        <v>1.1506849315068493</v>
      </c>
      <c r="BR116" s="71">
        <f>_xll.ISDACreditCurve.HazardRate($BP$25, BQ116)</f>
        <v>9.3982048202406031E-3</v>
      </c>
      <c r="BZ116" s="69">
        <v>420</v>
      </c>
      <c r="CA116" s="70">
        <f t="shared" si="8"/>
        <v>1.1506849315068493</v>
      </c>
      <c r="CB116" s="71">
        <f>_xll.ISDAYieldCurve.ZeroRate(BZ$32, CA116)</f>
        <v>1.5539055848096771E-2</v>
      </c>
      <c r="CI116" s="69">
        <v>420</v>
      </c>
      <c r="CJ116" s="70">
        <f t="shared" si="9"/>
        <v>1.1506849315068493</v>
      </c>
      <c r="CK116" s="71">
        <f>_xll.ISDACreditCurve.HazardRate($CI$25, CJ116)</f>
        <v>1.6825162144832144E-2</v>
      </c>
    </row>
    <row r="117" spans="2:89" x14ac:dyDescent="0.25">
      <c r="B117" s="69">
        <v>427</v>
      </c>
      <c r="C117" s="70">
        <f t="shared" si="0"/>
        <v>1.1698630136986301</v>
      </c>
      <c r="D117" s="71">
        <f>_xll.ISDAYieldCurve.ZeroRate($B$32, C117)</f>
        <v>1.4657088939841674E-2</v>
      </c>
      <c r="K117" s="69">
        <v>427</v>
      </c>
      <c r="L117" s="70">
        <f t="shared" si="1"/>
        <v>1.1698630136986301</v>
      </c>
      <c r="M117" s="71">
        <f>_xll.ISDACreditCurve.HazardRate($K$25, L117)</f>
        <v>1.3799266030992106E-2</v>
      </c>
      <c r="U117" s="69">
        <v>427</v>
      </c>
      <c r="V117" s="70">
        <f t="shared" si="2"/>
        <v>1.1698630136986301</v>
      </c>
      <c r="W117" s="71" t="e">
        <f>_xll.ISDAYieldCurve.ZeroRate(U$32, V117)</f>
        <v>#NULL!</v>
      </c>
      <c r="AD117" s="69">
        <v>427</v>
      </c>
      <c r="AE117" s="70">
        <f t="shared" si="3"/>
        <v>1.1698630136986301</v>
      </c>
      <c r="AF117" s="71" t="e">
        <f>_xll.ISDACreditCurve.HazardRate(AD$25, AE117)</f>
        <v>#NULL!</v>
      </c>
      <c r="AN117" s="69">
        <v>427</v>
      </c>
      <c r="AO117" s="70">
        <f t="shared" si="4"/>
        <v>1.1698630136986301</v>
      </c>
      <c r="AP117" s="71">
        <f>_xll.ISDAYieldCurve.ZeroRate(AN$32, AO117)</f>
        <v>7.8074929734380013E-3</v>
      </c>
      <c r="AW117" s="69">
        <v>427</v>
      </c>
      <c r="AX117" s="70">
        <f t="shared" si="5"/>
        <v>1.1698630136986301</v>
      </c>
      <c r="AY117" s="71">
        <f>_xll.ISDACreditCurve.HazardRate($AW$25, AX117)</f>
        <v>9.5905534045488319E-3</v>
      </c>
      <c r="BG117" s="69">
        <v>427</v>
      </c>
      <c r="BH117" s="70">
        <f t="shared" si="6"/>
        <v>1.1698630136986301</v>
      </c>
      <c r="BI117" s="71">
        <f>_xll.ISDAYieldCurve.ZeroRate(BG$32, BH117)</f>
        <v>9.758772973006797E-5</v>
      </c>
      <c r="BP117" s="69">
        <v>427</v>
      </c>
      <c r="BQ117" s="70">
        <f t="shared" si="7"/>
        <v>1.1698630136986301</v>
      </c>
      <c r="BR117" s="71">
        <f>_xll.ISDACreditCurve.HazardRate($BP$25, BQ117)</f>
        <v>9.4617326649203259E-3</v>
      </c>
      <c r="BZ117" s="69">
        <v>427</v>
      </c>
      <c r="CA117" s="70">
        <f t="shared" si="8"/>
        <v>1.1698630136986301</v>
      </c>
      <c r="CB117" s="71">
        <f>_xll.ISDAYieldCurve.ZeroRate(BZ$32, CA117)</f>
        <v>1.5547268324005676E-2</v>
      </c>
      <c r="CI117" s="69">
        <v>427</v>
      </c>
      <c r="CJ117" s="70">
        <f t="shared" si="9"/>
        <v>1.1698630136986301</v>
      </c>
      <c r="CK117" s="71">
        <f>_xll.ISDACreditCurve.HazardRate($CI$25, CJ117)</f>
        <v>1.6829525574877206E-2</v>
      </c>
    </row>
    <row r="118" spans="2:89" x14ac:dyDescent="0.25">
      <c r="B118" s="69">
        <v>434</v>
      </c>
      <c r="C118" s="70">
        <f t="shared" si="0"/>
        <v>1.189041095890411</v>
      </c>
      <c r="D118" s="71">
        <f>_xll.ISDAYieldCurve.ZeroRate($B$32, C118)</f>
        <v>1.4676153640101849E-2</v>
      </c>
      <c r="K118" s="69">
        <v>434</v>
      </c>
      <c r="L118" s="70">
        <f t="shared" si="1"/>
        <v>1.189041095890411</v>
      </c>
      <c r="M118" s="71">
        <f>_xll.ISDACreditCurve.HazardRate($K$25, L118)</f>
        <v>1.3911774988014951E-2</v>
      </c>
      <c r="U118" s="69">
        <v>434</v>
      </c>
      <c r="V118" s="70">
        <f t="shared" si="2"/>
        <v>1.189041095890411</v>
      </c>
      <c r="W118" s="71" t="e">
        <f>_xll.ISDAYieldCurve.ZeroRate(U$32, V118)</f>
        <v>#NULL!</v>
      </c>
      <c r="AD118" s="69">
        <v>434</v>
      </c>
      <c r="AE118" s="70">
        <f t="shared" si="3"/>
        <v>1.189041095890411</v>
      </c>
      <c r="AF118" s="71" t="e">
        <f>_xll.ISDACreditCurve.HazardRate(AD$25, AE118)</f>
        <v>#NULL!</v>
      </c>
      <c r="AN118" s="69">
        <v>434</v>
      </c>
      <c r="AO118" s="70">
        <f t="shared" si="4"/>
        <v>1.189041095890411</v>
      </c>
      <c r="AP118" s="71">
        <f>_xll.ISDAYieldCurve.ZeroRate(AN$32, AO118)</f>
        <v>7.891150058660916E-3</v>
      </c>
      <c r="AW118" s="69">
        <v>434</v>
      </c>
      <c r="AX118" s="70">
        <f t="shared" si="5"/>
        <v>1.189041095890411</v>
      </c>
      <c r="AY118" s="71">
        <f>_xll.ISDACreditCurve.HazardRate($AW$25, AX118)</f>
        <v>9.7027639939250895E-3</v>
      </c>
      <c r="BG118" s="69">
        <v>434</v>
      </c>
      <c r="BH118" s="70">
        <f t="shared" si="6"/>
        <v>1.189041095890411</v>
      </c>
      <c r="BI118" s="71">
        <f>_xll.ISDAYieldCurve.ZeroRate(BG$32, BH118)</f>
        <v>9.8594380557025615E-5</v>
      </c>
      <c r="BP118" s="69">
        <v>434</v>
      </c>
      <c r="BQ118" s="70">
        <f t="shared" si="7"/>
        <v>1.189041095890411</v>
      </c>
      <c r="BR118" s="71">
        <f>_xll.ISDACreditCurve.HazardRate($BP$25, BQ118)</f>
        <v>9.5232112242878003E-3</v>
      </c>
      <c r="BZ118" s="69">
        <v>434</v>
      </c>
      <c r="CA118" s="70">
        <f t="shared" si="8"/>
        <v>1.189041095890411</v>
      </c>
      <c r="CB118" s="71">
        <f>_xll.ISDAYieldCurve.ZeroRate(BZ$32, CA118)</f>
        <v>1.5555215881336871E-2</v>
      </c>
      <c r="CI118" s="69">
        <v>434</v>
      </c>
      <c r="CJ118" s="70">
        <f t="shared" si="9"/>
        <v>1.189041095890411</v>
      </c>
      <c r="CK118" s="71">
        <f>_xll.ISDACreditCurve.HazardRate($CI$25, CJ118)</f>
        <v>1.6833748249114367E-2</v>
      </c>
    </row>
    <row r="119" spans="2:89" x14ac:dyDescent="0.25">
      <c r="B119" s="69">
        <v>441</v>
      </c>
      <c r="C119" s="70">
        <f t="shared" si="0"/>
        <v>1.2082191780821918</v>
      </c>
      <c r="D119" s="71">
        <f>_xll.ISDAYieldCurve.ZeroRate($B$32, C119)</f>
        <v>1.4694613111782334E-2</v>
      </c>
      <c r="K119" s="69">
        <v>441</v>
      </c>
      <c r="L119" s="70">
        <f t="shared" si="1"/>
        <v>1.2082191780821918</v>
      </c>
      <c r="M119" s="71">
        <f>_xll.ISDACreditCurve.HazardRate($K$25, L119)</f>
        <v>1.4020712232116437E-2</v>
      </c>
      <c r="U119" s="69">
        <v>441</v>
      </c>
      <c r="V119" s="70">
        <f t="shared" si="2"/>
        <v>1.2082191780821918</v>
      </c>
      <c r="W119" s="71" t="e">
        <f>_xll.ISDAYieldCurve.ZeroRate(U$32, V119)</f>
        <v>#NULL!</v>
      </c>
      <c r="AD119" s="69">
        <v>441</v>
      </c>
      <c r="AE119" s="70">
        <f t="shared" si="3"/>
        <v>1.2082191780821918</v>
      </c>
      <c r="AF119" s="71" t="e">
        <f>_xll.ISDACreditCurve.HazardRate(AD$25, AE119)</f>
        <v>#NULL!</v>
      </c>
      <c r="AN119" s="69">
        <v>441</v>
      </c>
      <c r="AO119" s="70">
        <f t="shared" si="4"/>
        <v>1.2082191780821918</v>
      </c>
      <c r="AP119" s="71">
        <f>_xll.ISDAYieldCurve.ZeroRate(AN$32, AO119)</f>
        <v>7.9721513634005634E-3</v>
      </c>
      <c r="AW119" s="69">
        <v>441</v>
      </c>
      <c r="AX119" s="70">
        <f t="shared" si="5"/>
        <v>1.2082191780821918</v>
      </c>
      <c r="AY119" s="71">
        <f>_xll.ISDACreditCurve.HazardRate($AW$25, AX119)</f>
        <v>9.811412342368769E-3</v>
      </c>
      <c r="BG119" s="69">
        <v>441</v>
      </c>
      <c r="BH119" s="70">
        <f t="shared" si="6"/>
        <v>1.2082191780821918</v>
      </c>
      <c r="BI119" s="71">
        <f>_xll.ISDAYieldCurve.ZeroRate(BG$32, BH119)</f>
        <v>9.9569074214873486E-5</v>
      </c>
      <c r="BP119" s="69">
        <v>441</v>
      </c>
      <c r="BQ119" s="70">
        <f t="shared" si="7"/>
        <v>1.2082191780821918</v>
      </c>
      <c r="BR119" s="71">
        <f>_xll.ISDACreditCurve.HazardRate($BP$25, BQ119)</f>
        <v>9.5827380833578956E-3</v>
      </c>
      <c r="BZ119" s="69">
        <v>441</v>
      </c>
      <c r="CA119" s="70">
        <f t="shared" si="8"/>
        <v>1.2082191780821918</v>
      </c>
      <c r="CB119" s="71">
        <f>_xll.ISDAYieldCurve.ZeroRate(BZ$32, CA119)</f>
        <v>1.5562911135260725E-2</v>
      </c>
      <c r="CI119" s="69">
        <v>441</v>
      </c>
      <c r="CJ119" s="70">
        <f t="shared" si="9"/>
        <v>1.2082191780821918</v>
      </c>
      <c r="CK119" s="71">
        <f>_xll.ISDACreditCurve.HazardRate($CI$25, CJ119)</f>
        <v>1.6837836870201139E-2</v>
      </c>
    </row>
    <row r="120" spans="2:89" x14ac:dyDescent="0.25">
      <c r="B120" s="69">
        <v>448</v>
      </c>
      <c r="C120" s="70">
        <f t="shared" si="0"/>
        <v>1.2273972602739727</v>
      </c>
      <c r="D120" s="71">
        <f>_xll.ISDAYieldCurve.ZeroRate($B$32, C120)</f>
        <v>1.4712495724972801E-2</v>
      </c>
      <c r="K120" s="69">
        <v>448</v>
      </c>
      <c r="L120" s="70">
        <f t="shared" si="1"/>
        <v>1.2273972602739727</v>
      </c>
      <c r="M120" s="71">
        <f>_xll.ISDACreditCurve.HazardRate($K$25, L120)</f>
        <v>1.412624518733975E-2</v>
      </c>
      <c r="U120" s="69">
        <v>448</v>
      </c>
      <c r="V120" s="70">
        <f t="shared" si="2"/>
        <v>1.2273972602739727</v>
      </c>
      <c r="W120" s="71" t="e">
        <f>_xll.ISDAYieldCurve.ZeroRate(U$32, V120)</f>
        <v>#NULL!</v>
      </c>
      <c r="AD120" s="69">
        <v>448</v>
      </c>
      <c r="AE120" s="70">
        <f t="shared" si="3"/>
        <v>1.2273972602739727</v>
      </c>
      <c r="AF120" s="71" t="e">
        <f>_xll.ISDACreditCurve.HazardRate(AD$25, AE120)</f>
        <v>#NULL!</v>
      </c>
      <c r="AN120" s="69">
        <v>448</v>
      </c>
      <c r="AO120" s="70">
        <f t="shared" si="4"/>
        <v>1.2273972602739727</v>
      </c>
      <c r="AP120" s="71">
        <f>_xll.ISDAYieldCurve.ZeroRate(AN$32, AO120)</f>
        <v>8.0506213773670968E-3</v>
      </c>
      <c r="AW120" s="69">
        <v>448</v>
      </c>
      <c r="AX120" s="70">
        <f t="shared" si="5"/>
        <v>1.2273972602739727</v>
      </c>
      <c r="AY120" s="71">
        <f>_xll.ISDACreditCurve.HazardRate($AW$25, AX120)</f>
        <v>9.9166654299235827E-3</v>
      </c>
      <c r="BG120" s="69">
        <v>448</v>
      </c>
      <c r="BH120" s="70">
        <f t="shared" si="6"/>
        <v>1.2273972602739727</v>
      </c>
      <c r="BI120" s="71">
        <f>_xll.ISDAYieldCurve.ZeroRate(BG$32, BH120)</f>
        <v>1.005133086959136E-4</v>
      </c>
      <c r="BP120" s="69">
        <v>448</v>
      </c>
      <c r="BQ120" s="70">
        <f t="shared" si="7"/>
        <v>1.2273972602739727</v>
      </c>
      <c r="BR120" s="71">
        <f>_xll.ISDACreditCurve.HazardRate($BP$25, BQ120)</f>
        <v>9.6404047280820495E-3</v>
      </c>
      <c r="BZ120" s="69">
        <v>448</v>
      </c>
      <c r="CA120" s="70">
        <f t="shared" si="8"/>
        <v>1.2273972602739727</v>
      </c>
      <c r="CB120" s="71">
        <f>_xll.ISDAYieldCurve.ZeroRate(BZ$32, CA120)</f>
        <v>1.5570365912499459E-2</v>
      </c>
      <c r="CI120" s="69">
        <v>448</v>
      </c>
      <c r="CJ120" s="70">
        <f t="shared" si="9"/>
        <v>1.2273972602739727</v>
      </c>
      <c r="CK120" s="71">
        <f>_xll.ISDACreditCurve.HazardRate($CI$25, CJ120)</f>
        <v>1.6841797721878951E-2</v>
      </c>
    </row>
    <row r="121" spans="2:89" x14ac:dyDescent="0.25">
      <c r="B121" s="69">
        <v>455</v>
      </c>
      <c r="C121" s="70">
        <f t="shared" ref="C121:C184" si="10">B121/365</f>
        <v>1.2465753424657535</v>
      </c>
      <c r="D121" s="71">
        <f>_xll.ISDAYieldCurve.ZeroRate($B$32, C121)</f>
        <v>1.4729828103911257E-2</v>
      </c>
      <c r="K121" s="69">
        <v>455</v>
      </c>
      <c r="L121" s="70">
        <f t="shared" ref="L121:L184" si="11">K121/365</f>
        <v>1.2465753424657535</v>
      </c>
      <c r="M121" s="71">
        <f>_xll.ISDACreditCurve.HazardRate($K$25, L121)</f>
        <v>1.422853097471004E-2</v>
      </c>
      <c r="U121" s="69">
        <v>455</v>
      </c>
      <c r="V121" s="70">
        <f t="shared" ref="V121:V184" si="12">U121/365</f>
        <v>1.2465753424657535</v>
      </c>
      <c r="W121" s="71" t="e">
        <f>_xll.ISDAYieldCurve.ZeroRate(U$32, V121)</f>
        <v>#NULL!</v>
      </c>
      <c r="AD121" s="69">
        <v>455</v>
      </c>
      <c r="AE121" s="70">
        <f t="shared" ref="AE121:AE184" si="13">AD121/365</f>
        <v>1.2465753424657535</v>
      </c>
      <c r="AF121" s="71" t="e">
        <f>_xll.ISDACreditCurve.HazardRate(AD$25, AE121)</f>
        <v>#NULL!</v>
      </c>
      <c r="AN121" s="69">
        <v>455</v>
      </c>
      <c r="AO121" s="70">
        <f t="shared" ref="AO121:AO184" si="14">AN121/365</f>
        <v>1.2465753424657535</v>
      </c>
      <c r="AP121" s="71">
        <f>_xll.ISDAYieldCurve.ZeroRate(AN$32, AO121)</f>
        <v>8.1266769293654294E-3</v>
      </c>
      <c r="AW121" s="69">
        <v>455</v>
      </c>
      <c r="AX121" s="70">
        <f t="shared" ref="AX121:AX184" si="15">AW121/365</f>
        <v>1.2465753424657535</v>
      </c>
      <c r="AY121" s="71">
        <f>_xll.ISDACreditCurve.HazardRate($AW$25, AX121)</f>
        <v>1.0018679960938246E-2</v>
      </c>
      <c r="BG121" s="69">
        <v>455</v>
      </c>
      <c r="BH121" s="70">
        <f t="shared" ref="BH121:BH184" si="16">BG121/365</f>
        <v>1.2465753424657535</v>
      </c>
      <c r="BI121" s="71">
        <f>_xll.ISDAYieldCurve.ZeroRate(BG$32, BH121)</f>
        <v>1.0142848980830633E-4</v>
      </c>
      <c r="BP121" s="69">
        <v>455</v>
      </c>
      <c r="BQ121" s="70">
        <f t="shared" ref="BQ121:BQ184" si="17">BP121/365</f>
        <v>1.2465753424657535</v>
      </c>
      <c r="BR121" s="71">
        <f>_xll.ISDACreditCurve.HazardRate($BP$25, BQ121)</f>
        <v>9.6962970145070011E-3</v>
      </c>
      <c r="BZ121" s="69">
        <v>455</v>
      </c>
      <c r="CA121" s="70">
        <f t="shared" ref="CA121:CA184" si="18">BZ121/365</f>
        <v>1.2465753424657535</v>
      </c>
      <c r="CB121" s="71">
        <f>_xll.ISDAYieldCurve.ZeroRate(BZ$32, CA121)</f>
        <v>1.5577591311977005E-2</v>
      </c>
      <c r="CI121" s="69">
        <v>455</v>
      </c>
      <c r="CJ121" s="70">
        <f t="shared" ref="CJ121:CJ184" si="19">CI121/365</f>
        <v>1.2465753424657535</v>
      </c>
      <c r="CK121" s="71">
        <f>_xll.ISDACreditCurve.HazardRate($CI$25, CJ121)</f>
        <v>1.6845636701197444E-2</v>
      </c>
    </row>
    <row r="122" spans="2:89" x14ac:dyDescent="0.25">
      <c r="B122" s="69">
        <v>462</v>
      </c>
      <c r="C122" s="70">
        <f t="shared" si="10"/>
        <v>1.2657534246575342</v>
      </c>
      <c r="D122" s="71">
        <f>_xll.ISDAYieldCurve.ZeroRate($B$32, C122)</f>
        <v>1.4746635259245515E-2</v>
      </c>
      <c r="K122" s="69">
        <v>462</v>
      </c>
      <c r="L122" s="70">
        <f t="shared" si="11"/>
        <v>1.2657534246575342</v>
      </c>
      <c r="M122" s="71">
        <f>_xll.ISDACreditCurve.HazardRate($K$25, L122)</f>
        <v>1.4327717192766078E-2</v>
      </c>
      <c r="U122" s="69">
        <v>462</v>
      </c>
      <c r="V122" s="70">
        <f t="shared" si="12"/>
        <v>1.2657534246575342</v>
      </c>
      <c r="W122" s="71" t="e">
        <f>_xll.ISDAYieldCurve.ZeroRate(U$32, V122)</f>
        <v>#NULL!</v>
      </c>
      <c r="AD122" s="69">
        <v>462</v>
      </c>
      <c r="AE122" s="70">
        <f t="shared" si="13"/>
        <v>1.2657534246575342</v>
      </c>
      <c r="AF122" s="71" t="e">
        <f>_xll.ISDACreditCurve.HazardRate(AD$25, AE122)</f>
        <v>#NULL!</v>
      </c>
      <c r="AN122" s="69">
        <v>462</v>
      </c>
      <c r="AO122" s="70">
        <f t="shared" si="14"/>
        <v>1.2657534246575342</v>
      </c>
      <c r="AP122" s="71">
        <f>_xll.ISDAYieldCurve.ZeroRate(AN$32, AO122)</f>
        <v>8.200427767666843E-3</v>
      </c>
      <c r="AW122" s="69">
        <v>462</v>
      </c>
      <c r="AX122" s="70">
        <f t="shared" si="15"/>
        <v>1.2657534246575342</v>
      </c>
      <c r="AY122" s="71">
        <f>_xll.ISDACreditCurve.HazardRate($AW$25, AX122)</f>
        <v>1.0117603142528225E-2</v>
      </c>
      <c r="BG122" s="69">
        <v>462</v>
      </c>
      <c r="BH122" s="70">
        <f t="shared" si="16"/>
        <v>1.2657534246575342</v>
      </c>
      <c r="BI122" s="71">
        <f>_xll.ISDAYieldCurve.ZeroRate(BG$32, BH122)</f>
        <v>1.0231593815971745E-4</v>
      </c>
      <c r="BP122" s="69">
        <v>462</v>
      </c>
      <c r="BQ122" s="70">
        <f t="shared" si="17"/>
        <v>1.2657534246575342</v>
      </c>
      <c r="BR122" s="71">
        <f>_xll.ISDACreditCurve.HazardRate($BP$25, BQ122)</f>
        <v>9.7504955952827082E-3</v>
      </c>
      <c r="BZ122" s="69">
        <v>462</v>
      </c>
      <c r="CA122" s="70">
        <f t="shared" si="18"/>
        <v>1.2657534246575342</v>
      </c>
      <c r="CB122" s="71">
        <f>_xll.ISDAYieldCurve.ZeroRate(BZ$32, CA122)</f>
        <v>1.5584597759955226E-2</v>
      </c>
      <c r="CI122" s="69">
        <v>462</v>
      </c>
      <c r="CJ122" s="70">
        <f t="shared" si="19"/>
        <v>1.2657534246575342</v>
      </c>
      <c r="CK122" s="71">
        <f>_xll.ISDACreditCurve.HazardRate($CI$25, CJ122)</f>
        <v>1.6849359347809317E-2</v>
      </c>
    </row>
    <row r="123" spans="2:89" x14ac:dyDescent="0.25">
      <c r="B123" s="69">
        <v>469</v>
      </c>
      <c r="C123" s="70">
        <f t="shared" si="10"/>
        <v>1.284931506849315</v>
      </c>
      <c r="D123" s="71">
        <f>_xll.ISDAYieldCurve.ZeroRate($B$32, C123)</f>
        <v>1.4762940708450394E-2</v>
      </c>
      <c r="K123" s="69">
        <v>469</v>
      </c>
      <c r="L123" s="70">
        <f t="shared" si="11"/>
        <v>1.284931506849315</v>
      </c>
      <c r="M123" s="71">
        <f>_xll.ISDACreditCurve.HazardRate($K$25, L123)</f>
        <v>1.4423942628193577E-2</v>
      </c>
      <c r="U123" s="69">
        <v>469</v>
      </c>
      <c r="V123" s="70">
        <f t="shared" si="12"/>
        <v>1.284931506849315</v>
      </c>
      <c r="W123" s="71" t="e">
        <f>_xll.ISDAYieldCurve.ZeroRate(U$32, V123)</f>
        <v>#NULL!</v>
      </c>
      <c r="AD123" s="69">
        <v>469</v>
      </c>
      <c r="AE123" s="70">
        <f t="shared" si="13"/>
        <v>1.284931506849315</v>
      </c>
      <c r="AF123" s="71" t="e">
        <f>_xll.ISDACreditCurve.HazardRate(AD$25, AE123)</f>
        <v>#NULL!</v>
      </c>
      <c r="AN123" s="69">
        <v>469</v>
      </c>
      <c r="AO123" s="70">
        <f t="shared" si="14"/>
        <v>1.284931506849315</v>
      </c>
      <c r="AP123" s="71">
        <f>_xll.ISDAYieldCurve.ZeroRate(AN$32, AO123)</f>
        <v>8.2719770884070194E-3</v>
      </c>
      <c r="AW123" s="69">
        <v>469</v>
      </c>
      <c r="AX123" s="70">
        <f t="shared" si="15"/>
        <v>1.284931506849315</v>
      </c>
      <c r="AY123" s="71">
        <f>_xll.ISDACreditCurve.HazardRate($AW$25, AX123)</f>
        <v>1.0213573393324472E-2</v>
      </c>
      <c r="BG123" s="69">
        <v>469</v>
      </c>
      <c r="BH123" s="70">
        <f t="shared" si="16"/>
        <v>1.284931506849315</v>
      </c>
      <c r="BI123" s="71">
        <f>_xll.ISDAYieldCurve.ZeroRate(BG$32, BH123)</f>
        <v>1.0317689551556406E-4</v>
      </c>
      <c r="BP123" s="69">
        <v>469</v>
      </c>
      <c r="BQ123" s="70">
        <f t="shared" si="17"/>
        <v>1.284931506849315</v>
      </c>
      <c r="BR123" s="71">
        <f>_xll.ISDACreditCurve.HazardRate($BP$25, BQ123)</f>
        <v>9.8030763079755591E-3</v>
      </c>
      <c r="BZ123" s="69">
        <v>469</v>
      </c>
      <c r="CA123" s="70">
        <f t="shared" si="18"/>
        <v>1.284931506849315</v>
      </c>
      <c r="CB123" s="71">
        <f>_xll.ISDAYieldCurve.ZeroRate(BZ$32, CA123)</f>
        <v>1.559139506023261E-2</v>
      </c>
      <c r="CI123" s="69">
        <v>469</v>
      </c>
      <c r="CJ123" s="70">
        <f t="shared" si="19"/>
        <v>1.284931506849315</v>
      </c>
      <c r="CK123" s="71">
        <f>_xll.ISDACreditCurve.HazardRate($CI$25, CJ123)</f>
        <v>1.6852970870641731E-2</v>
      </c>
    </row>
    <row r="124" spans="2:89" x14ac:dyDescent="0.25">
      <c r="B124" s="69">
        <v>476</v>
      </c>
      <c r="C124" s="70">
        <f t="shared" si="10"/>
        <v>1.3041095890410959</v>
      </c>
      <c r="D124" s="71">
        <f>_xll.ISDAYieldCurve.ZeroRate($B$32, C124)</f>
        <v>1.4778766585619834E-2</v>
      </c>
      <c r="K124" s="69">
        <v>476</v>
      </c>
      <c r="L124" s="70">
        <f t="shared" si="11"/>
        <v>1.3041095890410959</v>
      </c>
      <c r="M124" s="71">
        <f>_xll.ISDACreditCurve.HazardRate($K$25, L124)</f>
        <v>1.4517337903755562E-2</v>
      </c>
      <c r="U124" s="69">
        <v>476</v>
      </c>
      <c r="V124" s="70">
        <f t="shared" si="12"/>
        <v>1.3041095890410959</v>
      </c>
      <c r="W124" s="71" t="e">
        <f>_xll.ISDAYieldCurve.ZeroRate(U$32, V124)</f>
        <v>#NULL!</v>
      </c>
      <c r="AD124" s="69">
        <v>476</v>
      </c>
      <c r="AE124" s="70">
        <f t="shared" si="13"/>
        <v>1.3041095890410959</v>
      </c>
      <c r="AF124" s="71" t="e">
        <f>_xll.ISDACreditCurve.HazardRate(AD$25, AE124)</f>
        <v>#NULL!</v>
      </c>
      <c r="AN124" s="69">
        <v>476</v>
      </c>
      <c r="AO124" s="70">
        <f t="shared" si="14"/>
        <v>1.3041095890410959</v>
      </c>
      <c r="AP124" s="71">
        <f>_xll.ISDAYieldCurve.ZeroRate(AN$32, AO124)</f>
        <v>8.3414220173607216E-3</v>
      </c>
      <c r="AW124" s="69">
        <v>476</v>
      </c>
      <c r="AX124" s="70">
        <f t="shared" si="15"/>
        <v>1.3041095890410959</v>
      </c>
      <c r="AY124" s="71">
        <f>_xll.ISDACreditCurve.HazardRate($AW$25, AX124)</f>
        <v>1.0306720989685535E-2</v>
      </c>
      <c r="BG124" s="69">
        <v>476</v>
      </c>
      <c r="BH124" s="70">
        <f t="shared" si="16"/>
        <v>1.3041095890410959</v>
      </c>
      <c r="BI124" s="71">
        <f>_xll.ISDAYieldCurve.ZeroRate(BG$32, BH124)</f>
        <v>1.0401253059623873E-4</v>
      </c>
      <c r="BP124" s="69">
        <v>476</v>
      </c>
      <c r="BQ124" s="70">
        <f t="shared" si="17"/>
        <v>1.3041095890410959</v>
      </c>
      <c r="BR124" s="71">
        <f>_xll.ISDACreditCurve.HazardRate($BP$25, BQ124)</f>
        <v>9.8541105291186232E-3</v>
      </c>
      <c r="BZ124" s="69">
        <v>476</v>
      </c>
      <c r="CA124" s="70">
        <f t="shared" si="18"/>
        <v>1.3041095890410959</v>
      </c>
      <c r="CB124" s="71">
        <f>_xll.ISDAYieldCurve.ZeroRate(BZ$32, CA124)</f>
        <v>1.5597992439913597E-2</v>
      </c>
      <c r="CI124" s="69">
        <v>476</v>
      </c>
      <c r="CJ124" s="70">
        <f t="shared" si="19"/>
        <v>1.3041095890410959</v>
      </c>
      <c r="CK124" s="71">
        <f>_xll.ISDACreditCurve.HazardRate($CI$25, CJ124)</f>
        <v>1.685647617221437E-2</v>
      </c>
    </row>
    <row r="125" spans="2:89" x14ac:dyDescent="0.25">
      <c r="B125" s="69">
        <v>483</v>
      </c>
      <c r="C125" s="70">
        <f t="shared" si="10"/>
        <v>1.3232876712328767</v>
      </c>
      <c r="D125" s="71">
        <f>_xll.ISDAYieldCurve.ZeroRate($B$32, C125)</f>
        <v>1.4794133741711899E-2</v>
      </c>
      <c r="K125" s="69">
        <v>483</v>
      </c>
      <c r="L125" s="70">
        <f t="shared" si="11"/>
        <v>1.3232876712328767</v>
      </c>
      <c r="M125" s="71">
        <f>_xll.ISDACreditCurve.HazardRate($K$25, L125)</f>
        <v>1.4608026069880967E-2</v>
      </c>
      <c r="U125" s="69">
        <v>483</v>
      </c>
      <c r="V125" s="70">
        <f t="shared" si="12"/>
        <v>1.3232876712328767</v>
      </c>
      <c r="W125" s="71" t="e">
        <f>_xll.ISDAYieldCurve.ZeroRate(U$32, V125)</f>
        <v>#NULL!</v>
      </c>
      <c r="AD125" s="69">
        <v>483</v>
      </c>
      <c r="AE125" s="70">
        <f t="shared" si="13"/>
        <v>1.3232876712328767</v>
      </c>
      <c r="AF125" s="71" t="e">
        <f>_xll.ISDACreditCurve.HazardRate(AD$25, AE125)</f>
        <v>#NULL!</v>
      </c>
      <c r="AN125" s="69">
        <v>483</v>
      </c>
      <c r="AO125" s="70">
        <f t="shared" si="14"/>
        <v>1.3232876712328767</v>
      </c>
      <c r="AP125" s="71">
        <f>_xll.ISDAYieldCurve.ZeroRate(AN$32, AO125)</f>
        <v>8.4088540498230106E-3</v>
      </c>
      <c r="AW125" s="69">
        <v>483</v>
      </c>
      <c r="AX125" s="70">
        <f t="shared" si="15"/>
        <v>1.3232876712328767</v>
      </c>
      <c r="AY125" s="71">
        <f>_xll.ISDACreditCurve.HazardRate($AW$25, AX125)</f>
        <v>1.0397168655717293E-2</v>
      </c>
      <c r="BG125" s="69">
        <v>483</v>
      </c>
      <c r="BH125" s="70">
        <f t="shared" si="16"/>
        <v>1.3232876712328767</v>
      </c>
      <c r="BI125" s="71">
        <f>_xll.ISDAYieldCurve.ZeroRate(BG$32, BH125)</f>
        <v>1.0482394437022717E-4</v>
      </c>
      <c r="BP125" s="69">
        <v>483</v>
      </c>
      <c r="BQ125" s="70">
        <f t="shared" si="17"/>
        <v>1.3232876712328767</v>
      </c>
      <c r="BR125" s="71">
        <f>_xll.ISDACreditCurve.HazardRate($BP$25, BQ125)</f>
        <v>9.9036654974749283E-3</v>
      </c>
      <c r="BZ125" s="69">
        <v>483</v>
      </c>
      <c r="CA125" s="70">
        <f t="shared" si="18"/>
        <v>1.3232876712328767</v>
      </c>
      <c r="CB125" s="71">
        <f>_xll.ISDAYieldCurve.ZeroRate(BZ$32, CA125)</f>
        <v>1.5604398591198035E-2</v>
      </c>
      <c r="CI125" s="69">
        <v>483</v>
      </c>
      <c r="CJ125" s="70">
        <f t="shared" si="19"/>
        <v>1.3232876712328767</v>
      </c>
      <c r="CK125" s="71">
        <f>_xll.ISDACreditCurve.HazardRate($CI$25, CJ125)</f>
        <v>1.6859879870842871E-2</v>
      </c>
    </row>
    <row r="126" spans="2:89" x14ac:dyDescent="0.25">
      <c r="B126" s="69">
        <v>490</v>
      </c>
      <c r="C126" s="70">
        <f t="shared" si="10"/>
        <v>1.3424657534246576</v>
      </c>
      <c r="D126" s="71">
        <f>_xll.ISDAYieldCurve.ZeroRate($B$32, C126)</f>
        <v>1.4809061836201334E-2</v>
      </c>
      <c r="K126" s="69">
        <v>490</v>
      </c>
      <c r="L126" s="70">
        <f t="shared" si="11"/>
        <v>1.3424657534246576</v>
      </c>
      <c r="M126" s="71">
        <f>_xll.ISDACreditCurve.HazardRate($K$25, L126)</f>
        <v>1.4696123145545647E-2</v>
      </c>
      <c r="U126" s="69">
        <v>490</v>
      </c>
      <c r="V126" s="70">
        <f t="shared" si="12"/>
        <v>1.3424657534246576</v>
      </c>
      <c r="W126" s="71" t="e">
        <f>_xll.ISDAYieldCurve.ZeroRate(U$32, V126)</f>
        <v>#NULL!</v>
      </c>
      <c r="AD126" s="69">
        <v>490</v>
      </c>
      <c r="AE126" s="70">
        <f t="shared" si="13"/>
        <v>1.3424657534246576</v>
      </c>
      <c r="AF126" s="71" t="e">
        <f>_xll.ISDACreditCurve.HazardRate(AD$25, AE126)</f>
        <v>#NULL!</v>
      </c>
      <c r="AN126" s="69">
        <v>490</v>
      </c>
      <c r="AO126" s="70">
        <f t="shared" si="14"/>
        <v>1.3424657534246576</v>
      </c>
      <c r="AP126" s="71">
        <f>_xll.ISDAYieldCurve.ZeroRate(AN$32, AO126)</f>
        <v>8.4743594527863786E-3</v>
      </c>
      <c r="AW126" s="69">
        <v>490</v>
      </c>
      <c r="AX126" s="70">
        <f t="shared" si="15"/>
        <v>1.3424657534246576</v>
      </c>
      <c r="AY126" s="71">
        <f>_xll.ISDACreditCurve.HazardRate($AW$25, AX126)</f>
        <v>1.0485032102719572E-2</v>
      </c>
      <c r="BG126" s="69">
        <v>490</v>
      </c>
      <c r="BH126" s="70">
        <f t="shared" si="16"/>
        <v>1.3424657534246576</v>
      </c>
      <c r="BI126" s="71">
        <f>_xll.ISDAYieldCurve.ZeroRate(BG$32, BH126)</f>
        <v>1.0561217489353022E-4</v>
      </c>
      <c r="BP126" s="69">
        <v>490</v>
      </c>
      <c r="BQ126" s="70">
        <f t="shared" si="17"/>
        <v>1.3424657534246576</v>
      </c>
      <c r="BR126" s="71">
        <f>_xll.ISDACreditCurve.HazardRate($BP$25, BQ126)</f>
        <v>9.951804609592484E-3</v>
      </c>
      <c r="BZ126" s="69">
        <v>490</v>
      </c>
      <c r="CA126" s="70">
        <f t="shared" si="18"/>
        <v>1.3424657534246576</v>
      </c>
      <c r="CB126" s="71">
        <f>_xll.ISDAYieldCurve.ZeroRate(BZ$32, CA126)</f>
        <v>1.5610621709588631E-2</v>
      </c>
      <c r="CI126" s="69">
        <v>490</v>
      </c>
      <c r="CJ126" s="70">
        <f t="shared" si="19"/>
        <v>1.3424657534246576</v>
      </c>
      <c r="CK126" s="71">
        <f>_xll.ISDACreditCurve.HazardRate($CI$25, CJ126)</f>
        <v>1.6863186320939132E-2</v>
      </c>
    </row>
    <row r="127" spans="2:89" x14ac:dyDescent="0.25">
      <c r="B127" s="69">
        <v>497</v>
      </c>
      <c r="C127" s="70">
        <f t="shared" si="10"/>
        <v>1.3616438356164384</v>
      </c>
      <c r="D127" s="71">
        <f>_xll.ISDAYieldCurve.ZeroRate($B$32, C127)</f>
        <v>1.4823569420986843E-2</v>
      </c>
      <c r="K127" s="69">
        <v>497</v>
      </c>
      <c r="L127" s="70">
        <f t="shared" si="11"/>
        <v>1.3616438356164384</v>
      </c>
      <c r="M127" s="71">
        <f>_xll.ISDACreditCurve.HazardRate($K$25, L127)</f>
        <v>1.4781738613445125E-2</v>
      </c>
      <c r="U127" s="69">
        <v>497</v>
      </c>
      <c r="V127" s="70">
        <f t="shared" si="12"/>
        <v>1.3616438356164384</v>
      </c>
      <c r="W127" s="71" t="e">
        <f>_xll.ISDAYieldCurve.ZeroRate(U$32, V127)</f>
        <v>#NULL!</v>
      </c>
      <c r="AD127" s="69">
        <v>497</v>
      </c>
      <c r="AE127" s="70">
        <f t="shared" si="13"/>
        <v>1.3616438356164384</v>
      </c>
      <c r="AF127" s="71" t="e">
        <f>_xll.ISDACreditCurve.HazardRate(AD$25, AE127)</f>
        <v>#NULL!</v>
      </c>
      <c r="AN127" s="69">
        <v>497</v>
      </c>
      <c r="AO127" s="70">
        <f t="shared" si="14"/>
        <v>1.3616438356164384</v>
      </c>
      <c r="AP127" s="71">
        <f>_xll.ISDAYieldCurve.ZeroRate(AN$32, AO127)</f>
        <v>8.5380196331310571E-3</v>
      </c>
      <c r="AW127" s="69">
        <v>497</v>
      </c>
      <c r="AX127" s="70">
        <f t="shared" si="15"/>
        <v>1.3616438356164384</v>
      </c>
      <c r="AY127" s="71">
        <f>_xll.ISDACreditCurve.HazardRate($AW$25, AX127)</f>
        <v>1.0570420523045731E-2</v>
      </c>
      <c r="BG127" s="69">
        <v>497</v>
      </c>
      <c r="BH127" s="70">
        <f t="shared" si="16"/>
        <v>1.3616438356164384</v>
      </c>
      <c r="BI127" s="71">
        <f>_xll.ISDAYieldCurve.ZeroRate(BG$32, BH127)</f>
        <v>1.0637820174012053E-4</v>
      </c>
      <c r="BP127" s="69">
        <v>497</v>
      </c>
      <c r="BQ127" s="70">
        <f t="shared" si="17"/>
        <v>1.3616438356164384</v>
      </c>
      <c r="BR127" s="71">
        <f>_xll.ISDACreditCurve.HazardRate($BP$25, BQ127)</f>
        <v>9.9985876903827837E-3</v>
      </c>
      <c r="BZ127" s="69">
        <v>497</v>
      </c>
      <c r="CA127" s="70">
        <f t="shared" si="18"/>
        <v>1.3616438356164384</v>
      </c>
      <c r="CB127" s="71">
        <f>_xll.ISDAYieldCurve.ZeroRate(BZ$32, CA127)</f>
        <v>1.5616669528869634E-2</v>
      </c>
      <c r="CI127" s="69">
        <v>497</v>
      </c>
      <c r="CJ127" s="70">
        <f t="shared" si="19"/>
        <v>1.3616438356164384</v>
      </c>
      <c r="CK127" s="71">
        <f>_xll.ISDACreditCurve.HazardRate($CI$25, CJ127)</f>
        <v>1.6866399631596061E-2</v>
      </c>
    </row>
    <row r="128" spans="2:89" x14ac:dyDescent="0.25">
      <c r="B128" s="69">
        <v>504</v>
      </c>
      <c r="C128" s="70">
        <f t="shared" si="10"/>
        <v>1.3808219178082193</v>
      </c>
      <c r="D128" s="71">
        <f>_xll.ISDAYieldCurve.ZeroRate($B$32, C128)</f>
        <v>1.4837674017306087E-2</v>
      </c>
      <c r="K128" s="69">
        <v>504</v>
      </c>
      <c r="L128" s="70">
        <f t="shared" si="11"/>
        <v>1.3808219178082193</v>
      </c>
      <c r="M128" s="71">
        <f>_xll.ISDACreditCurve.HazardRate($K$25, L128)</f>
        <v>1.4864975873902951E-2</v>
      </c>
      <c r="U128" s="69">
        <v>504</v>
      </c>
      <c r="V128" s="70">
        <f t="shared" si="12"/>
        <v>1.3808219178082193</v>
      </c>
      <c r="W128" s="71" t="e">
        <f>_xll.ISDAYieldCurve.ZeroRate(U$32, V128)</f>
        <v>#NULL!</v>
      </c>
      <c r="AD128" s="69">
        <v>504</v>
      </c>
      <c r="AE128" s="70">
        <f t="shared" si="13"/>
        <v>1.3808219178082193</v>
      </c>
      <c r="AF128" s="71" t="e">
        <f>_xll.ISDACreditCurve.HazardRate(AD$25, AE128)</f>
        <v>#NULL!</v>
      </c>
      <c r="AN128" s="69">
        <v>504</v>
      </c>
      <c r="AO128" s="70">
        <f t="shared" si="14"/>
        <v>1.3808219178082193</v>
      </c>
      <c r="AP128" s="71">
        <f>_xll.ISDAYieldCurve.ZeroRate(AN$32, AO128)</f>
        <v>8.5999114751328307E-3</v>
      </c>
      <c r="AW128" s="69">
        <v>504</v>
      </c>
      <c r="AX128" s="70">
        <f t="shared" si="15"/>
        <v>1.3808219178082193</v>
      </c>
      <c r="AY128" s="71">
        <f>_xll.ISDACreditCurve.HazardRate($AW$25, AX128)</f>
        <v>1.0653437042807273E-2</v>
      </c>
      <c r="BG128" s="69">
        <v>504</v>
      </c>
      <c r="BH128" s="70">
        <f t="shared" si="16"/>
        <v>1.3808219178082193</v>
      </c>
      <c r="BI128" s="71">
        <f>_xll.ISDAYieldCurve.ZeroRate(BG$32, BH128)</f>
        <v>1.0712295006319443E-4</v>
      </c>
      <c r="BP128" s="69">
        <v>504</v>
      </c>
      <c r="BQ128" s="70">
        <f t="shared" si="17"/>
        <v>1.3808219178082193</v>
      </c>
      <c r="BR128" s="71">
        <f>_xll.ISDACreditCurve.HazardRate($BP$25, BQ128)</f>
        <v>1.004407124115113E-2</v>
      </c>
      <c r="BZ128" s="69">
        <v>504</v>
      </c>
      <c r="CA128" s="70">
        <f t="shared" si="18"/>
        <v>1.3808219178082193</v>
      </c>
      <c r="CB128" s="71">
        <f>_xll.ISDAYieldCurve.ZeroRate(BZ$32, CA128)</f>
        <v>1.5622549353170607E-2</v>
      </c>
      <c r="CI128" s="69">
        <v>504</v>
      </c>
      <c r="CJ128" s="70">
        <f t="shared" si="19"/>
        <v>1.3808219178082193</v>
      </c>
      <c r="CK128" s="71">
        <f>_xll.ISDACreditCurve.HazardRate($CI$25, CJ128)</f>
        <v>1.6869523683623627E-2</v>
      </c>
    </row>
    <row r="129" spans="2:89" x14ac:dyDescent="0.25">
      <c r="B129" s="69">
        <v>511</v>
      </c>
      <c r="C129" s="70">
        <f t="shared" si="10"/>
        <v>1.4</v>
      </c>
      <c r="D129" s="71">
        <f>_xll.ISDAYieldCurve.ZeroRate($B$32, C129)</f>
        <v>1.4851392186328914E-2</v>
      </c>
      <c r="K129" s="69">
        <v>511</v>
      </c>
      <c r="L129" s="70">
        <f t="shared" si="11"/>
        <v>1.4</v>
      </c>
      <c r="M129" s="71">
        <f>_xll.ISDACreditCurve.HazardRate($K$25, L129)</f>
        <v>1.494593266147152E-2</v>
      </c>
      <c r="U129" s="69">
        <v>511</v>
      </c>
      <c r="V129" s="70">
        <f t="shared" si="12"/>
        <v>1.4</v>
      </c>
      <c r="W129" s="71" t="e">
        <f>_xll.ISDAYieldCurve.ZeroRate(U$32, V129)</f>
        <v>#NULL!</v>
      </c>
      <c r="AD129" s="69">
        <v>511</v>
      </c>
      <c r="AE129" s="70">
        <f t="shared" si="13"/>
        <v>1.4</v>
      </c>
      <c r="AF129" s="71" t="e">
        <f>_xll.ISDACreditCurve.HazardRate(AD$25, AE129)</f>
        <v>#NULL!</v>
      </c>
      <c r="AN129" s="69">
        <v>511</v>
      </c>
      <c r="AO129" s="70">
        <f t="shared" si="14"/>
        <v>1.4</v>
      </c>
      <c r="AP129" s="71">
        <f>_xll.ISDAYieldCurve.ZeroRate(AN$32, AO129)</f>
        <v>8.6601076502304461E-3</v>
      </c>
      <c r="AW129" s="69">
        <v>511</v>
      </c>
      <c r="AX129" s="70">
        <f t="shared" si="15"/>
        <v>1.4</v>
      </c>
      <c r="AY129" s="71">
        <f>_xll.ISDACreditCurve.HazardRate($AW$25, AX129)</f>
        <v>1.0734179137369869E-2</v>
      </c>
      <c r="BG129" s="69">
        <v>511</v>
      </c>
      <c r="BH129" s="70">
        <f t="shared" si="16"/>
        <v>1.4</v>
      </c>
      <c r="BI129" s="71">
        <f>_xll.ISDAYieldCurve.ZeroRate(BG$32, BH129)</f>
        <v>1.0784729432262245E-4</v>
      </c>
      <c r="BP129" s="69">
        <v>511</v>
      </c>
      <c r="BQ129" s="70">
        <f t="shared" si="17"/>
        <v>1.4</v>
      </c>
      <c r="BR129" s="71">
        <f>_xll.ISDACreditCurve.HazardRate($BP$25, BQ129)</f>
        <v>1.0088308667240893E-2</v>
      </c>
      <c r="BZ129" s="69">
        <v>511</v>
      </c>
      <c r="CA129" s="70">
        <f t="shared" si="18"/>
        <v>1.4</v>
      </c>
      <c r="CB129" s="71">
        <f>_xll.ISDAYieldCurve.ZeroRate(BZ$32, CA129)</f>
        <v>1.562826808639484E-2</v>
      </c>
      <c r="CI129" s="69">
        <v>511</v>
      </c>
      <c r="CJ129" s="70">
        <f t="shared" si="19"/>
        <v>1.4</v>
      </c>
      <c r="CK129" s="71">
        <f>_xll.ISDACreditCurve.HazardRate($CI$25, CJ129)</f>
        <v>1.6872562145184688E-2</v>
      </c>
    </row>
    <row r="130" spans="2:89" x14ac:dyDescent="0.25">
      <c r="B130" s="69">
        <v>518</v>
      </c>
      <c r="C130" s="70">
        <f t="shared" si="10"/>
        <v>1.4191780821917808</v>
      </c>
      <c r="D130" s="71">
        <f>_xll.ISDAYieldCurve.ZeroRate($B$32, C130)</f>
        <v>1.4864739594026795E-2</v>
      </c>
      <c r="K130" s="69">
        <v>518</v>
      </c>
      <c r="L130" s="70">
        <f t="shared" si="11"/>
        <v>1.4191780821917808</v>
      </c>
      <c r="M130" s="71">
        <f>_xll.ISDACreditCurve.HazardRate($K$25, L130)</f>
        <v>1.5024701427754453E-2</v>
      </c>
      <c r="U130" s="69">
        <v>518</v>
      </c>
      <c r="V130" s="70">
        <f t="shared" si="12"/>
        <v>1.4191780821917808</v>
      </c>
      <c r="W130" s="71" t="e">
        <f>_xll.ISDAYieldCurve.ZeroRate(U$32, V130)</f>
        <v>#NULL!</v>
      </c>
      <c r="AD130" s="69">
        <v>518</v>
      </c>
      <c r="AE130" s="70">
        <f t="shared" si="13"/>
        <v>1.4191780821917808</v>
      </c>
      <c r="AF130" s="71" t="e">
        <f>_xll.ISDACreditCurve.HazardRate(AD$25, AE130)</f>
        <v>#NULL!</v>
      </c>
      <c r="AN130" s="69">
        <v>518</v>
      </c>
      <c r="AO130" s="70">
        <f t="shared" si="14"/>
        <v>1.4191780821917808</v>
      </c>
      <c r="AP130" s="71">
        <f>_xll.ISDAYieldCurve.ZeroRate(AN$32, AO130)</f>
        <v>8.7186769016767748E-3</v>
      </c>
      <c r="AW130" s="69">
        <v>518</v>
      </c>
      <c r="AX130" s="70">
        <f t="shared" si="15"/>
        <v>1.4191780821917808</v>
      </c>
      <c r="AY130" s="71">
        <f>_xll.ISDACreditCurve.HazardRate($AW$25, AX130)</f>
        <v>1.0812739013160502E-2</v>
      </c>
      <c r="BG130" s="69">
        <v>518</v>
      </c>
      <c r="BH130" s="70">
        <f t="shared" si="16"/>
        <v>1.4191780821917808</v>
      </c>
      <c r="BI130" s="71">
        <f>_xll.ISDAYieldCurve.ZeroRate(BG$32, BH130)</f>
        <v>1.0855206171017403E-4</v>
      </c>
      <c r="BP130" s="69">
        <v>518</v>
      </c>
      <c r="BQ130" s="70">
        <f t="shared" si="17"/>
        <v>1.4191780821917808</v>
      </c>
      <c r="BR130" s="71">
        <f>_xll.ISDACreditCurve.HazardRate($BP$25, BQ130)</f>
        <v>1.0131350487220121E-2</v>
      </c>
      <c r="BZ130" s="69">
        <v>518</v>
      </c>
      <c r="CA130" s="70">
        <f t="shared" si="18"/>
        <v>1.4191780821917808</v>
      </c>
      <c r="CB130" s="71">
        <f>_xll.ISDAYieldCurve.ZeroRate(BZ$32, CA130)</f>
        <v>1.5633832259261668E-2</v>
      </c>
      <c r="CI130" s="69">
        <v>518</v>
      </c>
      <c r="CJ130" s="70">
        <f t="shared" si="19"/>
        <v>1.4191780821917808</v>
      </c>
      <c r="CK130" s="71">
        <f>_xll.ISDACreditCurve.HazardRate($CI$25, CJ130)</f>
        <v>1.6875518486163019E-2</v>
      </c>
    </row>
    <row r="131" spans="2:89" x14ac:dyDescent="0.25">
      <c r="B131" s="69">
        <v>525</v>
      </c>
      <c r="C131" s="70">
        <f t="shared" si="10"/>
        <v>1.4383561643835616</v>
      </c>
      <c r="D131" s="71">
        <f>_xll.ISDAYieldCurve.ZeroRate($B$32, C131)</f>
        <v>1.4877731070852739E-2</v>
      </c>
      <c r="K131" s="69">
        <v>525</v>
      </c>
      <c r="L131" s="70">
        <f t="shared" si="11"/>
        <v>1.4383561643835616</v>
      </c>
      <c r="M131" s="71">
        <f>_xll.ISDACreditCurve.HazardRate($K$25, L131)</f>
        <v>1.5101369693603173E-2</v>
      </c>
      <c r="U131" s="69">
        <v>525</v>
      </c>
      <c r="V131" s="70">
        <f t="shared" si="12"/>
        <v>1.4383561643835616</v>
      </c>
      <c r="W131" s="71" t="e">
        <f>_xll.ISDAYieldCurve.ZeroRate(U$32, V131)</f>
        <v>#NULL!</v>
      </c>
      <c r="AD131" s="69">
        <v>525</v>
      </c>
      <c r="AE131" s="70">
        <f t="shared" si="13"/>
        <v>1.4383561643835616</v>
      </c>
      <c r="AF131" s="71" t="e">
        <f>_xll.ISDACreditCurve.HazardRate(AD$25, AE131)</f>
        <v>#NULL!</v>
      </c>
      <c r="AN131" s="69">
        <v>525</v>
      </c>
      <c r="AO131" s="70">
        <f t="shared" si="14"/>
        <v>1.4383561643835616</v>
      </c>
      <c r="AP131" s="71">
        <f>_xll.ISDAYieldCurve.ZeroRate(AN$32, AO131)</f>
        <v>8.7756843064178656E-3</v>
      </c>
      <c r="AW131" s="69">
        <v>525</v>
      </c>
      <c r="AX131" s="70">
        <f t="shared" si="15"/>
        <v>1.4383561643835616</v>
      </c>
      <c r="AY131" s="71">
        <f>_xll.ISDACreditCurve.HazardRate($AW$25, AX131)</f>
        <v>1.0889203958930055E-2</v>
      </c>
      <c r="BG131" s="69">
        <v>525</v>
      </c>
      <c r="BH131" s="70">
        <f t="shared" si="16"/>
        <v>1.4383561643835616</v>
      </c>
      <c r="BI131" s="71">
        <f>_xll.ISDAYieldCurve.ZeroRate(BG$32, BH131)</f>
        <v>1.0923803530072427E-4</v>
      </c>
      <c r="BP131" s="69">
        <v>525</v>
      </c>
      <c r="BQ131" s="70">
        <f t="shared" si="17"/>
        <v>1.4383561643835616</v>
      </c>
      <c r="BR131" s="71">
        <f>_xll.ISDACreditCurve.HazardRate($BP$25, BQ131)</f>
        <v>1.0173244525333235E-2</v>
      </c>
      <c r="BZ131" s="69">
        <v>525</v>
      </c>
      <c r="CA131" s="70">
        <f t="shared" si="18"/>
        <v>1.4383561643835616</v>
      </c>
      <c r="CB131" s="71">
        <f>_xll.ISDAYieldCurve.ZeroRate(BZ$32, CA131)</f>
        <v>1.5639248054185373E-2</v>
      </c>
      <c r="CI131" s="69">
        <v>525</v>
      </c>
      <c r="CJ131" s="70">
        <f t="shared" si="19"/>
        <v>1.4383561643835616</v>
      </c>
      <c r="CK131" s="71">
        <f>_xll.ISDACreditCurve.HazardRate($CI$25, CJ131)</f>
        <v>1.6878395991381925E-2</v>
      </c>
    </row>
    <row r="132" spans="2:89" x14ac:dyDescent="0.25">
      <c r="B132" s="69">
        <v>532</v>
      </c>
      <c r="C132" s="70">
        <f t="shared" si="10"/>
        <v>1.4575342465753425</v>
      </c>
      <c r="D132" s="71">
        <f>_xll.ISDAYieldCurve.ZeroRate($B$32, C132)</f>
        <v>1.4890380666709573E-2</v>
      </c>
      <c r="K132" s="69">
        <v>532</v>
      </c>
      <c r="L132" s="70">
        <f t="shared" si="11"/>
        <v>1.4575342465753425</v>
      </c>
      <c r="M132" s="71">
        <f>_xll.ISDACreditCurve.HazardRate($K$25, L132)</f>
        <v>1.5176020373508506E-2</v>
      </c>
      <c r="U132" s="69">
        <v>532</v>
      </c>
      <c r="V132" s="70">
        <f t="shared" si="12"/>
        <v>1.4575342465753425</v>
      </c>
      <c r="W132" s="71" t="e">
        <f>_xll.ISDAYieldCurve.ZeroRate(U$32, V132)</f>
        <v>#NULL!</v>
      </c>
      <c r="AD132" s="69">
        <v>532</v>
      </c>
      <c r="AE132" s="70">
        <f t="shared" si="13"/>
        <v>1.4575342465753425</v>
      </c>
      <c r="AF132" s="71" t="e">
        <f>_xll.ISDACreditCurve.HazardRate(AD$25, AE132)</f>
        <v>#NULL!</v>
      </c>
      <c r="AN132" s="69">
        <v>532</v>
      </c>
      <c r="AO132" s="70">
        <f t="shared" si="14"/>
        <v>1.4575342465753425</v>
      </c>
      <c r="AP132" s="71">
        <f>_xll.ISDAYieldCurve.ZeroRate(AN$32, AO132)</f>
        <v>8.8311915162973507E-3</v>
      </c>
      <c r="AW132" s="69">
        <v>532</v>
      </c>
      <c r="AX132" s="70">
        <f t="shared" si="15"/>
        <v>1.4575342465753425</v>
      </c>
      <c r="AY132" s="71">
        <f>_xll.ISDACreditCurve.HazardRate($AW$25, AX132)</f>
        <v>1.0963656669284616E-2</v>
      </c>
      <c r="BG132" s="69">
        <v>532</v>
      </c>
      <c r="BH132" s="70">
        <f t="shared" si="16"/>
        <v>1.4575342465753425</v>
      </c>
      <c r="BI132" s="71">
        <f>_xll.ISDAYieldCurve.ZeroRate(BG$32, BH132)</f>
        <v>1.0990595695468108E-4</v>
      </c>
      <c r="BP132" s="69">
        <v>532</v>
      </c>
      <c r="BQ132" s="70">
        <f t="shared" si="17"/>
        <v>1.4575342465753425</v>
      </c>
      <c r="BR132" s="71">
        <f>_xll.ISDACreditCurve.HazardRate($BP$25, BQ132)</f>
        <v>1.0214036088759164E-2</v>
      </c>
      <c r="BZ132" s="69">
        <v>532</v>
      </c>
      <c r="CA132" s="70">
        <f t="shared" si="18"/>
        <v>1.4575342465753425</v>
      </c>
      <c r="CB132" s="71">
        <f>_xll.ISDAYieldCurve.ZeroRate(BZ$32, CA132)</f>
        <v>1.5644521328190036E-2</v>
      </c>
      <c r="CI132" s="69">
        <v>532</v>
      </c>
      <c r="CJ132" s="70">
        <f t="shared" si="19"/>
        <v>1.4575342465753425</v>
      </c>
      <c r="CK132" s="71">
        <f>_xll.ISDACreditCurve.HazardRate($CI$25, CJ132)</f>
        <v>1.6881197772779282E-2</v>
      </c>
    </row>
    <row r="133" spans="2:89" x14ac:dyDescent="0.25">
      <c r="B133" s="69">
        <v>539</v>
      </c>
      <c r="C133" s="70">
        <f t="shared" si="10"/>
        <v>1.4767123287671233</v>
      </c>
      <c r="D133" s="71">
        <f>_xll.ISDAYieldCurve.ZeroRate($B$32, C133)</f>
        <v>1.4902701701635065E-2</v>
      </c>
      <c r="K133" s="69">
        <v>539</v>
      </c>
      <c r="L133" s="70">
        <f t="shared" si="11"/>
        <v>1.4767123287671233</v>
      </c>
      <c r="M133" s="71">
        <f>_xll.ISDACreditCurve.HazardRate($K$25, L133)</f>
        <v>1.5248732074715001E-2</v>
      </c>
      <c r="U133" s="69">
        <v>539</v>
      </c>
      <c r="V133" s="70">
        <f t="shared" si="12"/>
        <v>1.4767123287671233</v>
      </c>
      <c r="W133" s="71" t="e">
        <f>_xll.ISDAYieldCurve.ZeroRate(U$32, V133)</f>
        <v>#NULL!</v>
      </c>
      <c r="AD133" s="69">
        <v>539</v>
      </c>
      <c r="AE133" s="70">
        <f t="shared" si="13"/>
        <v>1.4767123287671233</v>
      </c>
      <c r="AF133" s="71" t="e">
        <f>_xll.ISDACreditCurve.HazardRate(AD$25, AE133)</f>
        <v>#NULL!</v>
      </c>
      <c r="AN133" s="69">
        <v>539</v>
      </c>
      <c r="AO133" s="70">
        <f t="shared" si="14"/>
        <v>1.4767123287671233</v>
      </c>
      <c r="AP133" s="71">
        <f>_xll.ISDAYieldCurve.ZeroRate(AN$32, AO133)</f>
        <v>8.8852569804656802E-3</v>
      </c>
      <c r="AW133" s="69">
        <v>539</v>
      </c>
      <c r="AX133" s="70">
        <f t="shared" si="15"/>
        <v>1.4767123287671233</v>
      </c>
      <c r="AY133" s="71">
        <f>_xll.ISDACreditCurve.HazardRate($AW$25, AX133)</f>
        <v>1.1036175543006593E-2</v>
      </c>
      <c r="BG133" s="69">
        <v>539</v>
      </c>
      <c r="BH133" s="70">
        <f t="shared" si="16"/>
        <v>1.4767123287671233</v>
      </c>
      <c r="BI133" s="71">
        <f>_xll.ISDAYieldCurve.ZeroRate(BG$32, BH133)</f>
        <v>1.1055652999424938E-4</v>
      </c>
      <c r="BP133" s="69">
        <v>539</v>
      </c>
      <c r="BQ133" s="70">
        <f t="shared" si="17"/>
        <v>1.4767123287671233</v>
      </c>
      <c r="BR133" s="71">
        <f>_xll.ISDACreditCurve.HazardRate($BP$25, BQ133)</f>
        <v>1.0253768131057146E-2</v>
      </c>
      <c r="BZ133" s="69">
        <v>539</v>
      </c>
      <c r="CA133" s="70">
        <f t="shared" si="18"/>
        <v>1.4767123287671233</v>
      </c>
      <c r="CB133" s="71">
        <f>_xll.ISDAYieldCurve.ZeroRate(BZ$32, CA133)</f>
        <v>1.5649657634038736E-2</v>
      </c>
      <c r="CI133" s="69">
        <v>539</v>
      </c>
      <c r="CJ133" s="70">
        <f t="shared" si="19"/>
        <v>1.4767123287671233</v>
      </c>
      <c r="CK133" s="71">
        <f>_xll.ISDACreditCurve.HazardRate($CI$25, CJ133)</f>
        <v>1.688392678063385E-2</v>
      </c>
    </row>
    <row r="134" spans="2:89" x14ac:dyDescent="0.25">
      <c r="B134" s="69">
        <v>546</v>
      </c>
      <c r="C134" s="70">
        <f t="shared" si="10"/>
        <v>1.4958904109589042</v>
      </c>
      <c r="D134" s="71">
        <f>_xll.ISDAYieldCurve.ZeroRate($B$32, C134)</f>
        <v>1.4914706812588108E-2</v>
      </c>
      <c r="K134" s="69">
        <v>546</v>
      </c>
      <c r="L134" s="70">
        <f t="shared" si="11"/>
        <v>1.4958904109589042</v>
      </c>
      <c r="M134" s="71">
        <f>_xll.ISDACreditCurve.HazardRate($K$25, L134)</f>
        <v>1.5319579373326458E-2</v>
      </c>
      <c r="U134" s="69">
        <v>546</v>
      </c>
      <c r="V134" s="70">
        <f t="shared" si="12"/>
        <v>1.4958904109589042</v>
      </c>
      <c r="W134" s="71" t="e">
        <f>_xll.ISDAYieldCurve.ZeroRate(U$32, V134)</f>
        <v>#NULL!</v>
      </c>
      <c r="AD134" s="69">
        <v>546</v>
      </c>
      <c r="AE134" s="70">
        <f t="shared" si="13"/>
        <v>1.4958904109589042</v>
      </c>
      <c r="AF134" s="71" t="e">
        <f>_xll.ISDACreditCurve.HazardRate(AD$25, AE134)</f>
        <v>#NULL!</v>
      </c>
      <c r="AN134" s="69">
        <v>546</v>
      </c>
      <c r="AO134" s="70">
        <f t="shared" si="14"/>
        <v>1.4958904109589042</v>
      </c>
      <c r="AP134" s="71">
        <f>_xll.ISDAYieldCurve.ZeroRate(AN$32, AO134)</f>
        <v>8.9379361506809751E-3</v>
      </c>
      <c r="AW134" s="69">
        <v>546</v>
      </c>
      <c r="AX134" s="70">
        <f t="shared" si="15"/>
        <v>1.4958904109589042</v>
      </c>
      <c r="AY134" s="71">
        <f>_xll.ISDACreditCurve.HazardRate($AW$25, AX134)</f>
        <v>1.1106834958428007E-2</v>
      </c>
      <c r="BG134" s="69">
        <v>546</v>
      </c>
      <c r="BH134" s="70">
        <f t="shared" si="16"/>
        <v>1.4958904109589042</v>
      </c>
      <c r="BI134" s="71">
        <f>_xll.ISDAYieldCurve.ZeroRate(BG$32, BH134)</f>
        <v>1.1119042167382876E-4</v>
      </c>
      <c r="BP134" s="69">
        <v>546</v>
      </c>
      <c r="BQ134" s="70">
        <f t="shared" si="17"/>
        <v>1.4958904109589042</v>
      </c>
      <c r="BR134" s="71">
        <f>_xll.ISDACreditCurve.HazardRate($BP$25, BQ134)</f>
        <v>1.0292481403039795E-2</v>
      </c>
      <c r="BZ134" s="69">
        <v>546</v>
      </c>
      <c r="CA134" s="70">
        <f t="shared" si="18"/>
        <v>1.4958904109589042</v>
      </c>
      <c r="CB134" s="71">
        <f>_xll.ISDAYieldCurve.ZeroRate(BZ$32, CA134)</f>
        <v>1.5654662239737466E-2</v>
      </c>
      <c r="CI134" s="69">
        <v>546</v>
      </c>
      <c r="CJ134" s="70">
        <f t="shared" si="19"/>
        <v>1.4958904109589042</v>
      </c>
      <c r="CK134" s="71">
        <f>_xll.ISDACreditCurve.HazardRate($CI$25, CJ134)</f>
        <v>1.6886585813928046E-2</v>
      </c>
    </row>
    <row r="135" spans="2:89" x14ac:dyDescent="0.25">
      <c r="B135" s="69">
        <v>553</v>
      </c>
      <c r="C135" s="70">
        <f t="shared" si="10"/>
        <v>1.515068493150685</v>
      </c>
      <c r="D135" s="71">
        <f>_xll.ISDAYieldCurve.ZeroRate($B$32, C135)</f>
        <v>1.4926407996681578E-2</v>
      </c>
      <c r="K135" s="69">
        <v>553</v>
      </c>
      <c r="L135" s="70">
        <f t="shared" si="11"/>
        <v>1.515068493150685</v>
      </c>
      <c r="M135" s="71">
        <f>_xll.ISDACreditCurve.HazardRate($K$25, L135)</f>
        <v>1.5388633069441422E-2</v>
      </c>
      <c r="U135" s="69">
        <v>553</v>
      </c>
      <c r="V135" s="70">
        <f t="shared" si="12"/>
        <v>1.515068493150685</v>
      </c>
      <c r="W135" s="71" t="e">
        <f>_xll.ISDAYieldCurve.ZeroRate(U$32, V135)</f>
        <v>#NULL!</v>
      </c>
      <c r="AD135" s="69">
        <v>553</v>
      </c>
      <c r="AE135" s="70">
        <f t="shared" si="13"/>
        <v>1.515068493150685</v>
      </c>
      <c r="AF135" s="71" t="e">
        <f>_xll.ISDACreditCurve.HazardRate(AD$25, AE135)</f>
        <v>#NULL!</v>
      </c>
      <c r="AN135" s="69">
        <v>553</v>
      </c>
      <c r="AO135" s="70">
        <f t="shared" si="14"/>
        <v>1.515068493150685</v>
      </c>
      <c r="AP135" s="71">
        <f>_xll.ISDAYieldCurve.ZeroRate(AN$32, AO135)</f>
        <v>8.9892816710174031E-3</v>
      </c>
      <c r="AW135" s="69">
        <v>553</v>
      </c>
      <c r="AX135" s="70">
        <f t="shared" si="15"/>
        <v>1.515068493150685</v>
      </c>
      <c r="AY135" s="71">
        <f>_xll.ISDACreditCurve.HazardRate($AW$25, AX135)</f>
        <v>1.1175705527889384E-2</v>
      </c>
      <c r="BG135" s="69">
        <v>553</v>
      </c>
      <c r="BH135" s="70">
        <f t="shared" si="16"/>
        <v>1.515068493150685</v>
      </c>
      <c r="BI135" s="71">
        <f>_xll.ISDAYieldCurve.ZeroRate(BG$32, BH135)</f>
        <v>1.1180826546278588E-4</v>
      </c>
      <c r="BP135" s="69">
        <v>553</v>
      </c>
      <c r="BQ135" s="70">
        <f t="shared" si="17"/>
        <v>1.515068493150685</v>
      </c>
      <c r="BR135" s="71">
        <f>_xll.ISDACreditCurve.HazardRate($BP$25, BQ135)</f>
        <v>1.033021459218744E-2</v>
      </c>
      <c r="BZ135" s="69">
        <v>553</v>
      </c>
      <c r="CA135" s="70">
        <f t="shared" si="18"/>
        <v>1.515068493150685</v>
      </c>
      <c r="CB135" s="71">
        <f>_xll.ISDAYieldCurve.ZeroRate(BZ$32, CA135)</f>
        <v>1.5659540146557745E-2</v>
      </c>
      <c r="CI135" s="69">
        <v>553</v>
      </c>
      <c r="CJ135" s="70">
        <f t="shared" si="19"/>
        <v>1.515068493150685</v>
      </c>
      <c r="CK135" s="71">
        <f>_xll.ISDACreditCurve.HazardRate($CI$25, CJ135)</f>
        <v>1.6889177529923655E-2</v>
      </c>
    </row>
    <row r="136" spans="2:89" x14ac:dyDescent="0.25">
      <c r="B136" s="69">
        <v>560</v>
      </c>
      <c r="C136" s="70">
        <f t="shared" si="10"/>
        <v>1.5342465753424657</v>
      </c>
      <c r="D136" s="71">
        <f>_xll.ISDAYieldCurve.ZeroRate($B$32, C136)</f>
        <v>1.4937816651172714E-2</v>
      </c>
      <c r="K136" s="69">
        <v>560</v>
      </c>
      <c r="L136" s="70">
        <f t="shared" si="11"/>
        <v>1.5342465753424657</v>
      </c>
      <c r="M136" s="71">
        <f>_xll.ISDACreditCurve.HazardRate($K$25, L136)</f>
        <v>1.545596042315351E-2</v>
      </c>
      <c r="U136" s="69">
        <v>560</v>
      </c>
      <c r="V136" s="70">
        <f t="shared" si="12"/>
        <v>1.5342465753424657</v>
      </c>
      <c r="W136" s="71" t="e">
        <f>_xll.ISDAYieldCurve.ZeroRate(U$32, V136)</f>
        <v>#NULL!</v>
      </c>
      <c r="AD136" s="69">
        <v>560</v>
      </c>
      <c r="AE136" s="70">
        <f t="shared" si="13"/>
        <v>1.5342465753424657</v>
      </c>
      <c r="AF136" s="71" t="e">
        <f>_xll.ISDACreditCurve.HazardRate(AD$25, AE136)</f>
        <v>#NULL!</v>
      </c>
      <c r="AN136" s="69">
        <v>560</v>
      </c>
      <c r="AO136" s="70">
        <f t="shared" si="14"/>
        <v>1.5342465753424657</v>
      </c>
      <c r="AP136" s="71">
        <f>_xll.ISDAYieldCurve.ZeroRate(AN$32, AO136)</f>
        <v>9.0393435533454181E-3</v>
      </c>
      <c r="AW136" s="69">
        <v>560</v>
      </c>
      <c r="AX136" s="70">
        <f t="shared" si="15"/>
        <v>1.5342465753424657</v>
      </c>
      <c r="AY136" s="71">
        <f>_xll.ISDACreditCurve.HazardRate($AW$25, AX136)</f>
        <v>1.1242854333114227E-2</v>
      </c>
      <c r="BG136" s="69">
        <v>560</v>
      </c>
      <c r="BH136" s="70">
        <f t="shared" si="16"/>
        <v>1.5342465753424657</v>
      </c>
      <c r="BI136" s="71">
        <f>_xll.ISDAYieldCurve.ZeroRate(BG$32, BH136)</f>
        <v>1.1241066315701907E-4</v>
      </c>
      <c r="BP136" s="69">
        <v>560</v>
      </c>
      <c r="BQ136" s="70">
        <f t="shared" si="17"/>
        <v>1.5342465753424657</v>
      </c>
      <c r="BR136" s="71">
        <f>_xll.ISDACreditCurve.HazardRate($BP$25, BQ136)</f>
        <v>1.0367004451606394E-2</v>
      </c>
      <c r="BZ136" s="69">
        <v>560</v>
      </c>
      <c r="CA136" s="70">
        <f t="shared" si="18"/>
        <v>1.5342465753424657</v>
      </c>
      <c r="CB136" s="71">
        <f>_xll.ISDAYieldCurve.ZeroRate(BZ$32, CA136)</f>
        <v>1.566429610570752E-2</v>
      </c>
      <c r="CI136" s="69">
        <v>560</v>
      </c>
      <c r="CJ136" s="70">
        <f t="shared" si="19"/>
        <v>1.5342465753424657</v>
      </c>
      <c r="CK136" s="71">
        <f>_xll.ISDACreditCurve.HazardRate($CI$25, CJ136)</f>
        <v>1.6891704453019369E-2</v>
      </c>
    </row>
    <row r="137" spans="2:89" x14ac:dyDescent="0.25">
      <c r="B137" s="69">
        <v>567</v>
      </c>
      <c r="C137" s="70">
        <f t="shared" si="10"/>
        <v>1.5534246575342465</v>
      </c>
      <c r="D137" s="71">
        <f>_xll.ISDAYieldCurve.ZeroRate($B$32, C137)</f>
        <v>1.4948943610491228E-2</v>
      </c>
      <c r="K137" s="69">
        <v>567</v>
      </c>
      <c r="L137" s="70">
        <f t="shared" si="11"/>
        <v>1.5534246575342465</v>
      </c>
      <c r="M137" s="71">
        <f>_xll.ISDACreditCurve.HazardRate($K$25, L137)</f>
        <v>1.5521625373070239E-2</v>
      </c>
      <c r="U137" s="69">
        <v>567</v>
      </c>
      <c r="V137" s="70">
        <f t="shared" si="12"/>
        <v>1.5534246575342465</v>
      </c>
      <c r="W137" s="71" t="e">
        <f>_xll.ISDAYieldCurve.ZeroRate(U$32, V137)</f>
        <v>#NULL!</v>
      </c>
      <c r="AD137" s="69">
        <v>567</v>
      </c>
      <c r="AE137" s="70">
        <f t="shared" si="13"/>
        <v>1.5534246575342465</v>
      </c>
      <c r="AF137" s="71" t="e">
        <f>_xll.ISDACreditCurve.HazardRate(AD$25, AE137)</f>
        <v>#NULL!</v>
      </c>
      <c r="AN137" s="69">
        <v>567</v>
      </c>
      <c r="AO137" s="70">
        <f t="shared" si="14"/>
        <v>1.5534246575342465</v>
      </c>
      <c r="AP137" s="71">
        <f>_xll.ISDAYieldCurve.ZeroRate(AN$32, AO137)</f>
        <v>9.088169339813483E-3</v>
      </c>
      <c r="AW137" s="69">
        <v>567</v>
      </c>
      <c r="AX137" s="70">
        <f t="shared" si="15"/>
        <v>1.5534246575342465</v>
      </c>
      <c r="AY137" s="71">
        <f>_xll.ISDACreditCurve.HazardRate($AW$25, AX137)</f>
        <v>1.1308345143148331E-2</v>
      </c>
      <c r="BG137" s="69">
        <v>567</v>
      </c>
      <c r="BH137" s="70">
        <f t="shared" si="16"/>
        <v>1.5534246575342465</v>
      </c>
      <c r="BI137" s="71">
        <f>_xll.ISDAYieldCurve.ZeroRate(BG$32, BH137)</f>
        <v>1.1299818683411069E-4</v>
      </c>
      <c r="BP137" s="69">
        <v>567</v>
      </c>
      <c r="BQ137" s="70">
        <f t="shared" si="17"/>
        <v>1.5534246575342465</v>
      </c>
      <c r="BR137" s="71">
        <f>_xll.ISDACreditCurve.HazardRate($BP$25, BQ137)</f>
        <v>1.0402885919434756E-2</v>
      </c>
      <c r="BZ137" s="69">
        <v>567</v>
      </c>
      <c r="CA137" s="70">
        <f t="shared" si="18"/>
        <v>1.5534246575342465</v>
      </c>
      <c r="CB137" s="71">
        <f>_xll.ISDAYieldCurve.ZeroRate(BZ$32, CA137)</f>
        <v>1.566893463376718E-2</v>
      </c>
      <c r="CI137" s="69">
        <v>567</v>
      </c>
      <c r="CJ137" s="70">
        <f t="shared" si="19"/>
        <v>1.5534246575342465</v>
      </c>
      <c r="CK137" s="71">
        <f>_xll.ISDACreditCurve.HazardRate($CI$25, CJ137)</f>
        <v>1.6894168982952231E-2</v>
      </c>
    </row>
    <row r="138" spans="2:89" x14ac:dyDescent="0.25">
      <c r="B138" s="69">
        <v>574</v>
      </c>
      <c r="C138" s="70">
        <f t="shared" si="10"/>
        <v>1.5726027397260274</v>
      </c>
      <c r="D138" s="71">
        <f>_xll.ISDAYieldCurve.ZeroRate($B$32, C138)</f>
        <v>1.4959799180558068E-2</v>
      </c>
      <c r="K138" s="69">
        <v>574</v>
      </c>
      <c r="L138" s="70">
        <f t="shared" si="11"/>
        <v>1.5726027397260274</v>
      </c>
      <c r="M138" s="71">
        <f>_xll.ISDACreditCurve.HazardRate($K$25, L138)</f>
        <v>1.5585688738842654E-2</v>
      </c>
      <c r="U138" s="69">
        <v>574</v>
      </c>
      <c r="V138" s="70">
        <f t="shared" si="12"/>
        <v>1.5726027397260274</v>
      </c>
      <c r="W138" s="71" t="e">
        <f>_xll.ISDAYieldCurve.ZeroRate(U$32, V138)</f>
        <v>#NULL!</v>
      </c>
      <c r="AD138" s="69">
        <v>574</v>
      </c>
      <c r="AE138" s="70">
        <f t="shared" si="13"/>
        <v>1.5726027397260274</v>
      </c>
      <c r="AF138" s="71" t="e">
        <f>_xll.ISDACreditCurve.HazardRate(AD$25, AE138)</f>
        <v>#NULL!</v>
      </c>
      <c r="AN138" s="69">
        <v>574</v>
      </c>
      <c r="AO138" s="70">
        <f t="shared" si="14"/>
        <v>1.5726027397260274</v>
      </c>
      <c r="AP138" s="71">
        <f>_xll.ISDAYieldCurve.ZeroRate(AN$32, AO138)</f>
        <v>9.1358042534408629E-3</v>
      </c>
      <c r="AW138" s="69">
        <v>574</v>
      </c>
      <c r="AX138" s="70">
        <f t="shared" si="15"/>
        <v>1.5726027397260274</v>
      </c>
      <c r="AY138" s="71">
        <f>_xll.ISDACreditCurve.HazardRate($AW$25, AX138)</f>
        <v>1.1372238616352337E-2</v>
      </c>
      <c r="BG138" s="69">
        <v>574</v>
      </c>
      <c r="BH138" s="70">
        <f t="shared" si="16"/>
        <v>1.5726027397260274</v>
      </c>
      <c r="BI138" s="71">
        <f>_xll.ISDAYieldCurve.ZeroRate(BG$32, BH138)</f>
        <v>1.1357138066541958E-4</v>
      </c>
      <c r="BP138" s="69">
        <v>574</v>
      </c>
      <c r="BQ138" s="70">
        <f t="shared" si="17"/>
        <v>1.5726027397260274</v>
      </c>
      <c r="BR138" s="71">
        <f>_xll.ISDACreditCurve.HazardRate($BP$25, BQ138)</f>
        <v>1.0437892229511208E-2</v>
      </c>
      <c r="BZ138" s="69">
        <v>574</v>
      </c>
      <c r="CA138" s="70">
        <f t="shared" si="18"/>
        <v>1.5726027397260274</v>
      </c>
      <c r="CB138" s="71">
        <f>_xll.ISDAYieldCurve.ZeroRate(BZ$32, CA138)</f>
        <v>1.5673460026996114E-2</v>
      </c>
      <c r="CI138" s="69">
        <v>574</v>
      </c>
      <c r="CJ138" s="70">
        <f t="shared" si="19"/>
        <v>1.5726027397260274</v>
      </c>
      <c r="CK138" s="71">
        <f>_xll.ISDACreditCurve.HazardRate($CI$25, CJ138)</f>
        <v>1.6896573402398925E-2</v>
      </c>
    </row>
    <row r="139" spans="2:89" x14ac:dyDescent="0.25">
      <c r="B139" s="69">
        <v>581</v>
      </c>
      <c r="C139" s="70">
        <f t="shared" si="10"/>
        <v>1.5917808219178082</v>
      </c>
      <c r="D139" s="71">
        <f>_xll.ISDAYieldCurve.ZeroRate($B$32, C139)</f>
        <v>1.4970393170623302E-2</v>
      </c>
      <c r="K139" s="69">
        <v>581</v>
      </c>
      <c r="L139" s="70">
        <f t="shared" si="11"/>
        <v>1.5917808219178082</v>
      </c>
      <c r="M139" s="71">
        <f>_xll.ISDACreditCurve.HazardRate($K$25, L139)</f>
        <v>1.5648208409054294E-2</v>
      </c>
      <c r="U139" s="69">
        <v>581</v>
      </c>
      <c r="V139" s="70">
        <f t="shared" si="12"/>
        <v>1.5917808219178082</v>
      </c>
      <c r="W139" s="71" t="e">
        <f>_xll.ISDAYieldCurve.ZeroRate(U$32, V139)</f>
        <v>#NULL!</v>
      </c>
      <c r="AD139" s="69">
        <v>581</v>
      </c>
      <c r="AE139" s="70">
        <f t="shared" si="13"/>
        <v>1.5917808219178082</v>
      </c>
      <c r="AF139" s="71" t="e">
        <f>_xll.ISDACreditCurve.HazardRate(AD$25, AE139)</f>
        <v>#NULL!</v>
      </c>
      <c r="AN139" s="69">
        <v>581</v>
      </c>
      <c r="AO139" s="70">
        <f t="shared" si="14"/>
        <v>1.5917808219178082</v>
      </c>
      <c r="AP139" s="71">
        <f>_xll.ISDAYieldCurve.ZeroRate(AN$32, AO139)</f>
        <v>9.1822913378242117E-3</v>
      </c>
      <c r="AW139" s="69">
        <v>581</v>
      </c>
      <c r="AX139" s="70">
        <f t="shared" si="15"/>
        <v>1.5917808219178082</v>
      </c>
      <c r="AY139" s="71">
        <f>_xll.ISDACreditCurve.HazardRate($AW$25, AX139)</f>
        <v>1.1434592487792392E-2</v>
      </c>
      <c r="BG139" s="69">
        <v>581</v>
      </c>
      <c r="BH139" s="70">
        <f t="shared" si="16"/>
        <v>1.5917808219178082</v>
      </c>
      <c r="BI139" s="71">
        <f>_xll.ISDAYieldCurve.ZeroRate(BG$32, BH139)</f>
        <v>1.1413076259717889E-4</v>
      </c>
      <c r="BP139" s="69">
        <v>581</v>
      </c>
      <c r="BQ139" s="70">
        <f t="shared" si="17"/>
        <v>1.5917808219178082</v>
      </c>
      <c r="BR139" s="71">
        <f>_xll.ISDACreditCurve.HazardRate($BP$25, BQ139)</f>
        <v>1.0472055014043647E-2</v>
      </c>
      <c r="BZ139" s="69">
        <v>581</v>
      </c>
      <c r="CA139" s="70">
        <f t="shared" si="18"/>
        <v>1.5917808219178082</v>
      </c>
      <c r="CB139" s="71">
        <f>_xll.ISDAYieldCurve.ZeroRate(BZ$32, CA139)</f>
        <v>1.5677876374605073E-2</v>
      </c>
      <c r="CI139" s="69">
        <v>581</v>
      </c>
      <c r="CJ139" s="70">
        <f t="shared" si="19"/>
        <v>1.5917808219178082</v>
      </c>
      <c r="CK139" s="71">
        <f>_xll.ISDACreditCurve.HazardRate($CI$25, CJ139)</f>
        <v>1.6898919884027627E-2</v>
      </c>
    </row>
    <row r="140" spans="2:89" x14ac:dyDescent="0.25">
      <c r="B140" s="69">
        <v>588</v>
      </c>
      <c r="C140" s="70">
        <f t="shared" si="10"/>
        <v>1.6109589041095891</v>
      </c>
      <c r="D140" s="71">
        <f>_xll.ISDAYieldCurve.ZeroRate($B$32, C140)</f>
        <v>1.4980734922829838E-2</v>
      </c>
      <c r="K140" s="69">
        <v>588</v>
      </c>
      <c r="L140" s="70">
        <f t="shared" si="11"/>
        <v>1.6109589041095891</v>
      </c>
      <c r="M140" s="71">
        <f>_xll.ISDACreditCurve.HazardRate($K$25, L140)</f>
        <v>1.5709239515689463E-2</v>
      </c>
      <c r="U140" s="69">
        <v>588</v>
      </c>
      <c r="V140" s="70">
        <f t="shared" si="12"/>
        <v>1.6109589041095891</v>
      </c>
      <c r="W140" s="71" t="e">
        <f>_xll.ISDAYieldCurve.ZeroRate(U$32, V140)</f>
        <v>#NULL!</v>
      </c>
      <c r="AD140" s="69">
        <v>588</v>
      </c>
      <c r="AE140" s="70">
        <f t="shared" si="13"/>
        <v>1.6109589041095891</v>
      </c>
      <c r="AF140" s="71" t="e">
        <f>_xll.ISDACreditCurve.HazardRate(AD$25, AE140)</f>
        <v>#NULL!</v>
      </c>
      <c r="AN140" s="69">
        <v>588</v>
      </c>
      <c r="AO140" s="70">
        <f t="shared" si="14"/>
        <v>1.6109589041095891</v>
      </c>
      <c r="AP140" s="71">
        <f>_xll.ISDAYieldCurve.ZeroRate(AN$32, AO140)</f>
        <v>9.227671586865098E-3</v>
      </c>
      <c r="AW140" s="69">
        <v>588</v>
      </c>
      <c r="AX140" s="70">
        <f t="shared" si="15"/>
        <v>1.6109589041095891</v>
      </c>
      <c r="AY140" s="71">
        <f>_xll.ISDACreditCurve.HazardRate($AW$25, AX140)</f>
        <v>1.1495461743245779E-2</v>
      </c>
      <c r="BG140" s="69">
        <v>588</v>
      </c>
      <c r="BH140" s="70">
        <f t="shared" si="16"/>
        <v>1.6109589041095891</v>
      </c>
      <c r="BI140" s="71">
        <f>_xll.ISDAYieldCurve.ZeroRate(BG$32, BH140)</f>
        <v>1.1467682591151534E-4</v>
      </c>
      <c r="BP140" s="69">
        <v>588</v>
      </c>
      <c r="BQ140" s="70">
        <f t="shared" si="17"/>
        <v>1.6109589041095891</v>
      </c>
      <c r="BR140" s="71">
        <f>_xll.ISDACreditCurve.HazardRate($BP$25, BQ140)</f>
        <v>1.0505404398944363E-2</v>
      </c>
      <c r="BZ140" s="69">
        <v>588</v>
      </c>
      <c r="CA140" s="70">
        <f t="shared" si="18"/>
        <v>1.6109589041095891</v>
      </c>
      <c r="CB140" s="71">
        <f>_xll.ISDAYieldCurve.ZeroRate(BZ$32, CA140)</f>
        <v>1.5682187571080485E-2</v>
      </c>
      <c r="CI140" s="69">
        <v>588</v>
      </c>
      <c r="CJ140" s="70">
        <f t="shared" si="19"/>
        <v>1.6109589041095891</v>
      </c>
      <c r="CK140" s="71">
        <f>_xll.ISDACreditCurve.HazardRate($CI$25, CJ140)</f>
        <v>1.6901210497046119E-2</v>
      </c>
    </row>
    <row r="141" spans="2:89" x14ac:dyDescent="0.25">
      <c r="B141" s="69">
        <v>595</v>
      </c>
      <c r="C141" s="70">
        <f t="shared" si="10"/>
        <v>1.6301369863013699</v>
      </c>
      <c r="D141" s="71">
        <f>_xll.ISDAYieldCurve.ZeroRate($B$32, C141)</f>
        <v>1.4990833339690339E-2</v>
      </c>
      <c r="K141" s="69">
        <v>595</v>
      </c>
      <c r="L141" s="70">
        <f t="shared" si="11"/>
        <v>1.6301369863013699</v>
      </c>
      <c r="M141" s="71">
        <f>_xll.ISDACreditCurve.HazardRate($K$25, L141)</f>
        <v>1.5768834596286158E-2</v>
      </c>
      <c r="U141" s="69">
        <v>595</v>
      </c>
      <c r="V141" s="70">
        <f t="shared" si="12"/>
        <v>1.6301369863013699</v>
      </c>
      <c r="W141" s="71" t="e">
        <f>_xll.ISDAYieldCurve.ZeroRate(U$32, V141)</f>
        <v>#NULL!</v>
      </c>
      <c r="AD141" s="69">
        <v>595</v>
      </c>
      <c r="AE141" s="70">
        <f t="shared" si="13"/>
        <v>1.6301369863013699</v>
      </c>
      <c r="AF141" s="71" t="e">
        <f>_xll.ISDACreditCurve.HazardRate(AD$25, AE141)</f>
        <v>#NULL!</v>
      </c>
      <c r="AN141" s="69">
        <v>595</v>
      </c>
      <c r="AO141" s="70">
        <f t="shared" si="14"/>
        <v>1.6301369863013699</v>
      </c>
      <c r="AP141" s="71">
        <f>_xll.ISDAYieldCurve.ZeroRate(AN$32, AO141)</f>
        <v>9.271984065340317E-3</v>
      </c>
      <c r="AW141" s="69">
        <v>595</v>
      </c>
      <c r="AX141" s="70">
        <f t="shared" si="15"/>
        <v>1.6301369863013699</v>
      </c>
      <c r="AY141" s="71">
        <f>_xll.ISDACreditCurve.HazardRate($AW$25, AX141)</f>
        <v>1.1554898780923788E-2</v>
      </c>
      <c r="BG141" s="69">
        <v>595</v>
      </c>
      <c r="BH141" s="70">
        <f t="shared" si="16"/>
        <v>1.6301369863013699</v>
      </c>
      <c r="BI141" s="71">
        <f>_xll.ISDAYieldCurve.ZeroRate(BG$32, BH141)</f>
        <v>1.1521004067727916E-4</v>
      </c>
      <c r="BP141" s="69">
        <v>595</v>
      </c>
      <c r="BQ141" s="70">
        <f t="shared" si="17"/>
        <v>1.6301369863013699</v>
      </c>
      <c r="BR141" s="71">
        <f>_xll.ISDACreditCurve.HazardRate($BP$25, BQ141)</f>
        <v>1.0537969092435652E-2</v>
      </c>
      <c r="BZ141" s="69">
        <v>595</v>
      </c>
      <c r="CA141" s="70">
        <f t="shared" si="18"/>
        <v>1.6301369863013699</v>
      </c>
      <c r="CB141" s="71">
        <f>_xll.ISDAYieldCurve.ZeroRate(BZ$32, CA141)</f>
        <v>1.568639732763883E-2</v>
      </c>
      <c r="CI141" s="69">
        <v>595</v>
      </c>
      <c r="CJ141" s="70">
        <f t="shared" si="19"/>
        <v>1.6301369863013699</v>
      </c>
      <c r="CK141" s="71">
        <f>_xll.ISDACreditCurve.HazardRate($CI$25, CJ141)</f>
        <v>1.6903447213287705E-2</v>
      </c>
    </row>
    <row r="142" spans="2:89" x14ac:dyDescent="0.25">
      <c r="B142" s="69">
        <v>602</v>
      </c>
      <c r="C142" s="70">
        <f t="shared" si="10"/>
        <v>1.6493150684931508</v>
      </c>
      <c r="D142" s="71">
        <f>_xll.ISDAYieldCurve.ZeroRate($B$32, C142)</f>
        <v>1.5000696909647105E-2</v>
      </c>
      <c r="K142" s="69">
        <v>602</v>
      </c>
      <c r="L142" s="70">
        <f t="shared" si="11"/>
        <v>1.6493150684931508</v>
      </c>
      <c r="M142" s="71">
        <f>_xll.ISDACreditCurve.HazardRate($K$25, L142)</f>
        <v>1.5827043744775952E-2</v>
      </c>
      <c r="U142" s="69">
        <v>602</v>
      </c>
      <c r="V142" s="70">
        <f t="shared" si="12"/>
        <v>1.6493150684931508</v>
      </c>
      <c r="W142" s="71" t="e">
        <f>_xll.ISDAYieldCurve.ZeroRate(U$32, V142)</f>
        <v>#NULL!</v>
      </c>
      <c r="AD142" s="69">
        <v>602</v>
      </c>
      <c r="AE142" s="70">
        <f t="shared" si="13"/>
        <v>1.6493150684931508</v>
      </c>
      <c r="AF142" s="71" t="e">
        <f>_xll.ISDACreditCurve.HazardRate(AD$25, AE142)</f>
        <v>#NULL!</v>
      </c>
      <c r="AN142" s="69">
        <v>602</v>
      </c>
      <c r="AO142" s="70">
        <f t="shared" si="14"/>
        <v>1.6493150684931508</v>
      </c>
      <c r="AP142" s="71">
        <f>_xll.ISDAYieldCurve.ZeroRate(AN$32, AO142)</f>
        <v>9.3152660210602985E-3</v>
      </c>
      <c r="AW142" s="69">
        <v>602</v>
      </c>
      <c r="AX142" s="70">
        <f t="shared" si="15"/>
        <v>1.6493150684931508</v>
      </c>
      <c r="AY142" s="71">
        <f>_xll.ISDACreditCurve.HazardRate($AW$25, AX142)</f>
        <v>1.1612953561911615E-2</v>
      </c>
      <c r="BG142" s="69">
        <v>602</v>
      </c>
      <c r="BH142" s="70">
        <f t="shared" si="16"/>
        <v>1.6493150684931508</v>
      </c>
      <c r="BI142" s="71">
        <f>_xll.ISDAYieldCurve.ZeroRate(BG$32, BH142)</f>
        <v>1.1573085509965313E-4</v>
      </c>
      <c r="BP142" s="69">
        <v>602</v>
      </c>
      <c r="BQ142" s="70">
        <f t="shared" si="17"/>
        <v>1.6493150684931508</v>
      </c>
      <c r="BR142" s="71">
        <f>_xll.ISDACreditCurve.HazardRate($BP$25, BQ142)</f>
        <v>1.0569776467473655E-2</v>
      </c>
      <c r="BZ142" s="69">
        <v>602</v>
      </c>
      <c r="CA142" s="70">
        <f t="shared" si="18"/>
        <v>1.6493150684931508</v>
      </c>
      <c r="CB142" s="71">
        <f>_xll.ISDAYieldCurve.ZeroRate(BZ$32, CA142)</f>
        <v>1.5690509182881864E-2</v>
      </c>
      <c r="CI142" s="69">
        <v>602</v>
      </c>
      <c r="CJ142" s="70">
        <f t="shared" si="19"/>
        <v>1.6493150684931508</v>
      </c>
      <c r="CK142" s="71">
        <f>_xll.ISDACreditCurve.HazardRate($CI$25, CJ142)</f>
        <v>1.6905631912872515E-2</v>
      </c>
    </row>
    <row r="143" spans="2:89" x14ac:dyDescent="0.25">
      <c r="B143" s="69">
        <v>609</v>
      </c>
      <c r="C143" s="70">
        <f t="shared" si="10"/>
        <v>1.6684931506849314</v>
      </c>
      <c r="D143" s="71">
        <f>_xll.ISDAYieldCurve.ZeroRate($B$32, C143)</f>
        <v>1.5010333730869234E-2</v>
      </c>
      <c r="K143" s="69">
        <v>609</v>
      </c>
      <c r="L143" s="70">
        <f t="shared" si="11"/>
        <v>1.6684931506849314</v>
      </c>
      <c r="M143" s="71">
        <f>_xll.ISDACreditCurve.HazardRate($K$25, L143)</f>
        <v>1.5883914751921156E-2</v>
      </c>
      <c r="U143" s="69">
        <v>609</v>
      </c>
      <c r="V143" s="70">
        <f t="shared" si="12"/>
        <v>1.6684931506849314</v>
      </c>
      <c r="W143" s="71" t="e">
        <f>_xll.ISDAYieldCurve.ZeroRate(U$32, V143)</f>
        <v>#NULL!</v>
      </c>
      <c r="AD143" s="69">
        <v>609</v>
      </c>
      <c r="AE143" s="70">
        <f t="shared" si="13"/>
        <v>1.6684931506849314</v>
      </c>
      <c r="AF143" s="71" t="e">
        <f>_xll.ISDACreditCurve.HazardRate(AD$25, AE143)</f>
        <v>#NULL!</v>
      </c>
      <c r="AN143" s="69">
        <v>609</v>
      </c>
      <c r="AO143" s="70">
        <f t="shared" si="14"/>
        <v>1.6684931506849314</v>
      </c>
      <c r="AP143" s="71">
        <f>_xll.ISDAYieldCurve.ZeroRate(AN$32, AO143)</f>
        <v>9.3575529892924655E-3</v>
      </c>
      <c r="AW143" s="69">
        <v>609</v>
      </c>
      <c r="AX143" s="70">
        <f t="shared" si="15"/>
        <v>1.6684931506849314</v>
      </c>
      <c r="AY143" s="71">
        <f>_xll.ISDACreditCurve.HazardRate($AW$25, AX143)</f>
        <v>1.1669673750233055E-2</v>
      </c>
      <c r="BG143" s="69">
        <v>609</v>
      </c>
      <c r="BH143" s="70">
        <f t="shared" si="16"/>
        <v>1.6684931506849314</v>
      </c>
      <c r="BI143" s="71">
        <f>_xll.ISDAYieldCurve.ZeroRate(BG$32, BH143)</f>
        <v>1.1623969677668517E-4</v>
      </c>
      <c r="BP143" s="69">
        <v>609</v>
      </c>
      <c r="BQ143" s="70">
        <f t="shared" si="17"/>
        <v>1.6684931506849314</v>
      </c>
      <c r="BR143" s="71">
        <f>_xll.ISDACreditCurve.HazardRate($BP$25, BQ143)</f>
        <v>1.0600852638487793E-2</v>
      </c>
      <c r="BZ143" s="69">
        <v>609</v>
      </c>
      <c r="CA143" s="70">
        <f t="shared" si="18"/>
        <v>1.6684931506849314</v>
      </c>
      <c r="CB143" s="71">
        <f>_xll.ISDAYieldCurve.ZeroRate(BZ$32, CA143)</f>
        <v>1.5694526512717012E-2</v>
      </c>
      <c r="CI143" s="69">
        <v>609</v>
      </c>
      <c r="CJ143" s="70">
        <f t="shared" si="19"/>
        <v>1.6684931506849314</v>
      </c>
      <c r="CK143" s="71">
        <f>_xll.ISDACreditCurve.HazardRate($CI$25, CJ143)</f>
        <v>1.6907766389478357E-2</v>
      </c>
    </row>
    <row r="144" spans="2:89" x14ac:dyDescent="0.25">
      <c r="B144" s="69">
        <v>616</v>
      </c>
      <c r="C144" s="70">
        <f t="shared" si="10"/>
        <v>1.6876712328767123</v>
      </c>
      <c r="D144" s="71">
        <f>_xll.ISDAYieldCurve.ZeroRate($B$32, C144)</f>
        <v>1.5019751533427226E-2</v>
      </c>
      <c r="K144" s="69">
        <v>616</v>
      </c>
      <c r="L144" s="70">
        <f t="shared" si="11"/>
        <v>1.6876712328767123</v>
      </c>
      <c r="M144" s="71">
        <f>_xll.ISDACreditCurve.HazardRate($K$25, L144)</f>
        <v>1.5939493236176695E-2</v>
      </c>
      <c r="U144" s="69">
        <v>616</v>
      </c>
      <c r="V144" s="70">
        <f t="shared" si="12"/>
        <v>1.6876712328767123</v>
      </c>
      <c r="W144" s="71" t="e">
        <f>_xll.ISDAYieldCurve.ZeroRate(U$32, V144)</f>
        <v>#NULL!</v>
      </c>
      <c r="AD144" s="69">
        <v>616</v>
      </c>
      <c r="AE144" s="70">
        <f t="shared" si="13"/>
        <v>1.6876712328767123</v>
      </c>
      <c r="AF144" s="71" t="e">
        <f>_xll.ISDACreditCurve.HazardRate(AD$25, AE144)</f>
        <v>#NULL!</v>
      </c>
      <c r="AN144" s="69">
        <v>616</v>
      </c>
      <c r="AO144" s="70">
        <f t="shared" si="14"/>
        <v>1.6876712328767123</v>
      </c>
      <c r="AP144" s="71">
        <f>_xll.ISDAYieldCurve.ZeroRate(AN$32, AO144)</f>
        <v>9.3988788900648077E-3</v>
      </c>
      <c r="AW144" s="69">
        <v>616</v>
      </c>
      <c r="AX144" s="70">
        <f t="shared" si="15"/>
        <v>1.6876712328767123</v>
      </c>
      <c r="AY144" s="71">
        <f>_xll.ISDACreditCurve.HazardRate($AW$25, AX144)</f>
        <v>1.1725104843365371E-2</v>
      </c>
      <c r="BG144" s="69">
        <v>616</v>
      </c>
      <c r="BH144" s="70">
        <f t="shared" si="16"/>
        <v>1.6876712328767123</v>
      </c>
      <c r="BI144" s="71">
        <f>_xll.ISDAYieldCurve.ZeroRate(BG$32, BH144)</f>
        <v>1.167369738701483E-4</v>
      </c>
      <c r="BP144" s="69">
        <v>616</v>
      </c>
      <c r="BQ144" s="70">
        <f t="shared" si="17"/>
        <v>1.6876712328767123</v>
      </c>
      <c r="BR144" s="71">
        <f>_xll.ISDACreditCurve.HazardRate($BP$25, BQ144)</f>
        <v>1.0631222532887974E-2</v>
      </c>
      <c r="BZ144" s="69">
        <v>616</v>
      </c>
      <c r="CA144" s="70">
        <f t="shared" si="18"/>
        <v>1.6876712328767123</v>
      </c>
      <c r="CB144" s="71">
        <f>_xll.ISDAYieldCurve.ZeroRate(BZ$32, CA144)</f>
        <v>1.5698452539601365E-2</v>
      </c>
      <c r="CI144" s="69">
        <v>616</v>
      </c>
      <c r="CJ144" s="70">
        <f t="shared" si="19"/>
        <v>1.6876712328767123</v>
      </c>
      <c r="CK144" s="71">
        <f>_xll.ISDACreditCurve.HazardRate($CI$25, CJ144)</f>
        <v>1.6909852355252251E-2</v>
      </c>
    </row>
    <row r="145" spans="2:89" x14ac:dyDescent="0.25">
      <c r="B145" s="69">
        <v>623</v>
      </c>
      <c r="C145" s="70">
        <f t="shared" si="10"/>
        <v>1.7068493150684931</v>
      </c>
      <c r="D145" s="71">
        <f>_xll.ISDAYieldCurve.ZeroRate($B$32, C145)</f>
        <v>1.5028957699972674E-2</v>
      </c>
      <c r="K145" s="69">
        <v>623</v>
      </c>
      <c r="L145" s="70">
        <f t="shared" si="11"/>
        <v>1.7068493150684931</v>
      </c>
      <c r="M145" s="71">
        <f>_xll.ISDACreditCurve.HazardRate($K$25, L145)</f>
        <v>1.5993822765729859E-2</v>
      </c>
      <c r="U145" s="69">
        <v>623</v>
      </c>
      <c r="V145" s="70">
        <f t="shared" si="12"/>
        <v>1.7068493150684931</v>
      </c>
      <c r="W145" s="71" t="e">
        <f>_xll.ISDAYieldCurve.ZeroRate(U$32, V145)</f>
        <v>#NULL!</v>
      </c>
      <c r="AD145" s="69">
        <v>623</v>
      </c>
      <c r="AE145" s="70">
        <f t="shared" si="13"/>
        <v>1.7068493150684931</v>
      </c>
      <c r="AF145" s="71" t="e">
        <f>_xll.ISDACreditCurve.HazardRate(AD$25, AE145)</f>
        <v>#NULL!</v>
      </c>
      <c r="AN145" s="69">
        <v>623</v>
      </c>
      <c r="AO145" s="70">
        <f t="shared" si="14"/>
        <v>1.7068493150684931</v>
      </c>
      <c r="AP145" s="71">
        <f>_xll.ISDAYieldCurve.ZeroRate(AN$32, AO145)</f>
        <v>9.4392761189096824E-3</v>
      </c>
      <c r="AW145" s="69">
        <v>623</v>
      </c>
      <c r="AX145" s="70">
        <f t="shared" si="15"/>
        <v>1.7068493150684931</v>
      </c>
      <c r="AY145" s="71">
        <f>_xll.ISDACreditCurve.HazardRate($AW$25, AX145)</f>
        <v>1.1779290293955386E-2</v>
      </c>
      <c r="BG145" s="69">
        <v>623</v>
      </c>
      <c r="BH145" s="70">
        <f t="shared" si="16"/>
        <v>1.7068493150684931</v>
      </c>
      <c r="BI145" s="71">
        <f>_xll.ISDAYieldCurve.ZeroRate(BG$32, BH145)</f>
        <v>1.1722307619746622E-4</v>
      </c>
      <c r="BP145" s="69">
        <v>623</v>
      </c>
      <c r="BQ145" s="70">
        <f t="shared" si="17"/>
        <v>1.7068493150684931</v>
      </c>
      <c r="BR145" s="71">
        <f>_xll.ISDACreditCurve.HazardRate($BP$25, BQ145)</f>
        <v>1.0660909957751073E-2</v>
      </c>
      <c r="BZ145" s="69">
        <v>623</v>
      </c>
      <c r="CA145" s="70">
        <f t="shared" si="18"/>
        <v>1.7068493150684931</v>
      </c>
      <c r="CB145" s="71">
        <f>_xll.ISDAYieldCurve.ZeroRate(BZ$32, CA145)</f>
        <v>1.5702290341162467E-2</v>
      </c>
      <c r="CI145" s="69">
        <v>623</v>
      </c>
      <c r="CJ145" s="70">
        <f t="shared" si="19"/>
        <v>1.7068493150684931</v>
      </c>
      <c r="CK145" s="71">
        <f>_xll.ISDACreditCurve.HazardRate($CI$25, CJ145)</f>
        <v>1.6911891445390778E-2</v>
      </c>
    </row>
    <row r="146" spans="2:89" x14ac:dyDescent="0.25">
      <c r="B146" s="69">
        <v>630</v>
      </c>
      <c r="C146" s="70">
        <f t="shared" si="10"/>
        <v>1.726027397260274</v>
      </c>
      <c r="D146" s="71">
        <f>_xll.ISDAYieldCurve.ZeroRate($B$32, C146)</f>
        <v>1.5037959285039339E-2</v>
      </c>
      <c r="K146" s="69">
        <v>630</v>
      </c>
      <c r="L146" s="70">
        <f t="shared" si="11"/>
        <v>1.726027397260274</v>
      </c>
      <c r="M146" s="71">
        <f>_xll.ISDACreditCurve.HazardRate($K$25, L146)</f>
        <v>1.6046944972404067E-2</v>
      </c>
      <c r="U146" s="69">
        <v>630</v>
      </c>
      <c r="V146" s="70">
        <f t="shared" si="12"/>
        <v>1.726027397260274</v>
      </c>
      <c r="W146" s="71" t="e">
        <f>_xll.ISDAYieldCurve.ZeroRate(U$32, V146)</f>
        <v>#NULL!</v>
      </c>
      <c r="AD146" s="69">
        <v>630</v>
      </c>
      <c r="AE146" s="70">
        <f t="shared" si="13"/>
        <v>1.726027397260274</v>
      </c>
      <c r="AF146" s="71" t="e">
        <f>_xll.ISDACreditCurve.HazardRate(AD$25, AE146)</f>
        <v>#NULL!</v>
      </c>
      <c r="AN146" s="69">
        <v>630</v>
      </c>
      <c r="AO146" s="70">
        <f t="shared" si="14"/>
        <v>1.726027397260274</v>
      </c>
      <c r="AP146" s="71">
        <f>_xll.ISDAYieldCurve.ZeroRate(AN$32, AO146)</f>
        <v>9.4787756315580056E-3</v>
      </c>
      <c r="AW146" s="69">
        <v>630</v>
      </c>
      <c r="AX146" s="70">
        <f t="shared" si="15"/>
        <v>1.726027397260274</v>
      </c>
      <c r="AY146" s="71">
        <f>_xll.ISDACreditCurve.HazardRate($AW$25, AX146)</f>
        <v>1.1832271623421181E-2</v>
      </c>
      <c r="BG146" s="69">
        <v>630</v>
      </c>
      <c r="BH146" s="70">
        <f t="shared" si="16"/>
        <v>1.726027397260274</v>
      </c>
      <c r="BI146" s="71">
        <f>_xll.ISDAYieldCurve.ZeroRate(BG$32, BH146)</f>
        <v>1.176983762508437E-4</v>
      </c>
      <c r="BP146" s="69">
        <v>630</v>
      </c>
      <c r="BQ146" s="70">
        <f t="shared" si="17"/>
        <v>1.726027397260274</v>
      </c>
      <c r="BR146" s="71">
        <f>_xll.ISDACreditCurve.HazardRate($BP$25, BQ146)</f>
        <v>1.0689937662061657E-2</v>
      </c>
      <c r="BZ146" s="69">
        <v>630</v>
      </c>
      <c r="CA146" s="70">
        <f t="shared" si="18"/>
        <v>1.726027397260274</v>
      </c>
      <c r="CB146" s="71">
        <f>_xll.ISDAYieldCurve.ZeroRate(BZ$32, CA146)</f>
        <v>1.5706042858244437E-2</v>
      </c>
      <c r="CI146" s="69">
        <v>630</v>
      </c>
      <c r="CJ146" s="70">
        <f t="shared" si="19"/>
        <v>1.726027397260274</v>
      </c>
      <c r="CK146" s="71">
        <f>_xll.ISDACreditCurve.HazardRate($CI$25, CJ146)</f>
        <v>1.6913885222415114E-2</v>
      </c>
    </row>
    <row r="147" spans="2:89" x14ac:dyDescent="0.25">
      <c r="B147" s="69">
        <v>637</v>
      </c>
      <c r="C147" s="70">
        <f t="shared" si="10"/>
        <v>1.7452054794520548</v>
      </c>
      <c r="D147" s="71">
        <f>_xll.ISDAYieldCurve.ZeroRate($B$32, C147)</f>
        <v>1.5046763033071571E-2</v>
      </c>
      <c r="K147" s="69">
        <v>637</v>
      </c>
      <c r="L147" s="70">
        <f t="shared" si="11"/>
        <v>1.7452054794520548</v>
      </c>
      <c r="M147" s="71">
        <f>_xll.ISDACreditCurve.HazardRate($K$25, L147)</f>
        <v>1.609889965805247E-2</v>
      </c>
      <c r="U147" s="69">
        <v>637</v>
      </c>
      <c r="V147" s="70">
        <f t="shared" si="12"/>
        <v>1.7452054794520548</v>
      </c>
      <c r="W147" s="71" t="e">
        <f>_xll.ISDAYieldCurve.ZeroRate(U$32, V147)</f>
        <v>#NULL!</v>
      </c>
      <c r="AD147" s="69">
        <v>637</v>
      </c>
      <c r="AE147" s="70">
        <f t="shared" si="13"/>
        <v>1.7452054794520548</v>
      </c>
      <c r="AF147" s="71" t="e">
        <f>_xll.ISDACreditCurve.HazardRate(AD$25, AE147)</f>
        <v>#NULL!</v>
      </c>
      <c r="AN147" s="69">
        <v>637</v>
      </c>
      <c r="AO147" s="70">
        <f t="shared" si="14"/>
        <v>1.7452054794520548</v>
      </c>
      <c r="AP147" s="71">
        <f>_xll.ISDAYieldCurve.ZeroRate(AN$32, AO147)</f>
        <v>9.5174070230492226E-3</v>
      </c>
      <c r="AW147" s="69">
        <v>637</v>
      </c>
      <c r="AX147" s="70">
        <f t="shared" si="15"/>
        <v>1.7452054794520548</v>
      </c>
      <c r="AY147" s="71">
        <f>_xll.ISDACreditCurve.HazardRate($AW$25, AX147)</f>
        <v>1.1884088528063549E-2</v>
      </c>
      <c r="BG147" s="69">
        <v>637</v>
      </c>
      <c r="BH147" s="70">
        <f t="shared" si="16"/>
        <v>1.7452054794520548</v>
      </c>
      <c r="BI147" s="71">
        <f>_xll.ISDAYieldCurve.ZeroRate(BG$32, BH147)</f>
        <v>1.1816323014920193E-4</v>
      </c>
      <c r="BP147" s="69">
        <v>637</v>
      </c>
      <c r="BQ147" s="70">
        <f t="shared" si="17"/>
        <v>1.7452054794520548</v>
      </c>
      <c r="BR147" s="71">
        <f>_xll.ISDACreditCurve.HazardRate($BP$25, BQ147)</f>
        <v>1.0718327394848935E-2</v>
      </c>
      <c r="BZ147" s="69">
        <v>637</v>
      </c>
      <c r="CA147" s="70">
        <f t="shared" si="18"/>
        <v>1.7452054794520548</v>
      </c>
      <c r="CB147" s="71">
        <f>_xll.ISDAYieldCurve.ZeroRate(BZ$32, CA147)</f>
        <v>1.5709712902423505E-2</v>
      </c>
      <c r="CI147" s="69">
        <v>637</v>
      </c>
      <c r="CJ147" s="70">
        <f t="shared" si="19"/>
        <v>1.7452054794520548</v>
      </c>
      <c r="CK147" s="71">
        <f>_xll.ISDACreditCurve.HazardRate($CI$25, CJ147)</f>
        <v>1.691583518016419E-2</v>
      </c>
    </row>
    <row r="148" spans="2:89" x14ac:dyDescent="0.25">
      <c r="B148" s="69">
        <v>644</v>
      </c>
      <c r="C148" s="70">
        <f t="shared" si="10"/>
        <v>1.7643835616438357</v>
      </c>
      <c r="D148" s="71">
        <f>_xll.ISDAYieldCurve.ZeroRate($B$32, C148)</f>
        <v>1.5055375395277014E-2</v>
      </c>
      <c r="K148" s="69">
        <v>644</v>
      </c>
      <c r="L148" s="70">
        <f t="shared" si="11"/>
        <v>1.7643835616438357</v>
      </c>
      <c r="M148" s="71">
        <f>_xll.ISDACreditCurve.HazardRate($K$25, L148)</f>
        <v>1.6149724894012861E-2</v>
      </c>
      <c r="U148" s="69">
        <v>644</v>
      </c>
      <c r="V148" s="70">
        <f t="shared" si="12"/>
        <v>1.7643835616438357</v>
      </c>
      <c r="W148" s="71" t="e">
        <f>_xll.ISDAYieldCurve.ZeroRate(U$32, V148)</f>
        <v>#NULL!</v>
      </c>
      <c r="AD148" s="69">
        <v>644</v>
      </c>
      <c r="AE148" s="70">
        <f t="shared" si="13"/>
        <v>1.7643835616438357</v>
      </c>
      <c r="AF148" s="71" t="e">
        <f>_xll.ISDACreditCurve.HazardRate(AD$25, AE148)</f>
        <v>#NULL!</v>
      </c>
      <c r="AN148" s="69">
        <v>644</v>
      </c>
      <c r="AO148" s="70">
        <f t="shared" si="14"/>
        <v>1.7643835616438357</v>
      </c>
      <c r="AP148" s="71">
        <f>_xll.ISDAYieldCurve.ZeroRate(AN$32, AO148)</f>
        <v>9.5551986016819343E-3</v>
      </c>
      <c r="AW148" s="69">
        <v>644</v>
      </c>
      <c r="AX148" s="70">
        <f t="shared" si="15"/>
        <v>1.7643835616438357</v>
      </c>
      <c r="AY148" s="71">
        <f>_xll.ISDACreditCurve.HazardRate($AW$25, AX148)</f>
        <v>1.193477897825717E-2</v>
      </c>
      <c r="BG148" s="69">
        <v>644</v>
      </c>
      <c r="BH148" s="70">
        <f t="shared" si="16"/>
        <v>1.7643835616438357</v>
      </c>
      <c r="BI148" s="71">
        <f>_xll.ISDAYieldCurve.ZeroRate(BG$32, BH148)</f>
        <v>1.1861797852803061E-4</v>
      </c>
      <c r="BP148" s="69">
        <v>644</v>
      </c>
      <c r="BQ148" s="70">
        <f t="shared" si="17"/>
        <v>1.7643835616438357</v>
      </c>
      <c r="BR148" s="71">
        <f>_xll.ISDACreditCurve.HazardRate($BP$25, BQ148)</f>
        <v>1.074609995953214E-2</v>
      </c>
      <c r="BZ148" s="69">
        <v>644</v>
      </c>
      <c r="CA148" s="70">
        <f t="shared" si="18"/>
        <v>1.7643835616438357</v>
      </c>
      <c r="CB148" s="71">
        <f>_xll.ISDAYieldCurve.ZeroRate(BZ$32, CA148)</f>
        <v>1.5713303163033467E-2</v>
      </c>
      <c r="CI148" s="69">
        <v>644</v>
      </c>
      <c r="CJ148" s="70">
        <f t="shared" si="19"/>
        <v>1.7643835616438357</v>
      </c>
      <c r="CK148" s="71">
        <f>_xll.ISDACreditCurve.HazardRate($CI$25, CJ148)</f>
        <v>1.6917742747527418E-2</v>
      </c>
    </row>
    <row r="149" spans="2:89" x14ac:dyDescent="0.25">
      <c r="B149" s="69">
        <v>651</v>
      </c>
      <c r="C149" s="70">
        <f t="shared" si="10"/>
        <v>1.7835616438356163</v>
      </c>
      <c r="D149" s="71">
        <f>_xll.ISDAYieldCurve.ZeroRate($B$32, C149)</f>
        <v>1.5063802545392017E-2</v>
      </c>
      <c r="K149" s="69">
        <v>651</v>
      </c>
      <c r="L149" s="70">
        <f t="shared" si="11"/>
        <v>1.7835616438356163</v>
      </c>
      <c r="M149" s="71">
        <f>_xll.ISDACreditCurve.HazardRate($K$25, L149)</f>
        <v>1.6199457114146148E-2</v>
      </c>
      <c r="U149" s="69">
        <v>651</v>
      </c>
      <c r="V149" s="70">
        <f t="shared" si="12"/>
        <v>1.7835616438356163</v>
      </c>
      <c r="W149" s="71" t="e">
        <f>_xll.ISDAYieldCurve.ZeroRate(U$32, V149)</f>
        <v>#NULL!</v>
      </c>
      <c r="AD149" s="69">
        <v>651</v>
      </c>
      <c r="AE149" s="70">
        <f t="shared" si="13"/>
        <v>1.7835616438356163</v>
      </c>
      <c r="AF149" s="71" t="e">
        <f>_xll.ISDACreditCurve.HazardRate(AD$25, AE149)</f>
        <v>#NULL!</v>
      </c>
      <c r="AN149" s="69">
        <v>651</v>
      </c>
      <c r="AO149" s="70">
        <f t="shared" si="14"/>
        <v>1.7835616438356163</v>
      </c>
      <c r="AP149" s="71">
        <f>_xll.ISDAYieldCurve.ZeroRate(AN$32, AO149)</f>
        <v>9.5921774581935113E-3</v>
      </c>
      <c r="AW149" s="69">
        <v>651</v>
      </c>
      <c r="AX149" s="70">
        <f t="shared" si="15"/>
        <v>1.7835616438356163</v>
      </c>
      <c r="AY149" s="71">
        <f>_xll.ISDACreditCurve.HazardRate($AW$25, AX149)</f>
        <v>1.1984379311242327E-2</v>
      </c>
      <c r="BG149" s="69">
        <v>651</v>
      </c>
      <c r="BH149" s="70">
        <f t="shared" si="16"/>
        <v>1.7835616438356163</v>
      </c>
      <c r="BI149" s="71">
        <f>_xll.ISDAYieldCurve.ZeroRate(BG$32, BH149)</f>
        <v>1.1906294737183072E-4</v>
      </c>
      <c r="BP149" s="69">
        <v>651</v>
      </c>
      <c r="BQ149" s="70">
        <f t="shared" si="17"/>
        <v>1.7835616438356163</v>
      </c>
      <c r="BR149" s="71">
        <f>_xll.ISDACreditCurve.HazardRate($BP$25, BQ149)</f>
        <v>1.0773275264759791E-2</v>
      </c>
      <c r="BZ149" s="69">
        <v>651</v>
      </c>
      <c r="CA149" s="70">
        <f t="shared" si="18"/>
        <v>1.7835616438356163</v>
      </c>
      <c r="CB149" s="71">
        <f>_xll.ISDAYieldCurve.ZeroRate(BZ$32, CA149)</f>
        <v>1.5716816213737834E-2</v>
      </c>
      <c r="CI149" s="69">
        <v>651</v>
      </c>
      <c r="CJ149" s="70">
        <f t="shared" si="19"/>
        <v>1.7835616438356163</v>
      </c>
      <c r="CK149" s="71">
        <f>_xll.ISDACreditCurve.HazardRate($CI$25, CJ149)</f>
        <v>1.6919609291936595E-2</v>
      </c>
    </row>
    <row r="150" spans="2:89" x14ac:dyDescent="0.25">
      <c r="B150" s="69">
        <v>658</v>
      </c>
      <c r="C150" s="70">
        <f t="shared" si="10"/>
        <v>1.8027397260273972</v>
      </c>
      <c r="D150" s="71">
        <f>_xll.ISDAYieldCurve.ZeroRate($B$32, C150)</f>
        <v>1.5072050394440744E-2</v>
      </c>
      <c r="K150" s="69">
        <v>658</v>
      </c>
      <c r="L150" s="70">
        <f t="shared" si="11"/>
        <v>1.8027397260273972</v>
      </c>
      <c r="M150" s="71">
        <f>_xll.ISDACreditCurve.HazardRate($K$25, L150)</f>
        <v>1.6248131201936172E-2</v>
      </c>
      <c r="U150" s="69">
        <v>658</v>
      </c>
      <c r="V150" s="70">
        <f t="shared" si="12"/>
        <v>1.8027397260273972</v>
      </c>
      <c r="W150" s="71" t="e">
        <f>_xll.ISDAYieldCurve.ZeroRate(U$32, V150)</f>
        <v>#NULL!</v>
      </c>
      <c r="AD150" s="69">
        <v>658</v>
      </c>
      <c r="AE150" s="70">
        <f t="shared" si="13"/>
        <v>1.8027397260273972</v>
      </c>
      <c r="AF150" s="71" t="e">
        <f>_xll.ISDACreditCurve.HazardRate(AD$25, AE150)</f>
        <v>#NULL!</v>
      </c>
      <c r="AN150" s="69">
        <v>658</v>
      </c>
      <c r="AO150" s="70">
        <f t="shared" si="14"/>
        <v>1.8027397260273972</v>
      </c>
      <c r="AP150" s="71">
        <f>_xll.ISDAYieldCurve.ZeroRate(AN$32, AO150)</f>
        <v>9.6283695305239923E-3</v>
      </c>
      <c r="AW150" s="69">
        <v>658</v>
      </c>
      <c r="AX150" s="70">
        <f t="shared" si="15"/>
        <v>1.8027397260273972</v>
      </c>
      <c r="AY150" s="71">
        <f>_xll.ISDACreditCurve.HazardRate($AW$25, AX150)</f>
        <v>1.2032924317993758E-2</v>
      </c>
      <c r="BG150" s="69">
        <v>658</v>
      </c>
      <c r="BH150" s="70">
        <f t="shared" si="16"/>
        <v>1.8027397260273972</v>
      </c>
      <c r="BI150" s="71">
        <f>_xll.ISDAYieldCurve.ZeroRate(BG$32, BH150)</f>
        <v>1.1949844879342232E-4</v>
      </c>
      <c r="BP150" s="69">
        <v>658</v>
      </c>
      <c r="BQ150" s="70">
        <f t="shared" si="17"/>
        <v>1.8027397260273972</v>
      </c>
      <c r="BR150" s="71">
        <f>_xll.ISDACreditCurve.HazardRate($BP$25, BQ150)</f>
        <v>1.0799872372003876E-2</v>
      </c>
      <c r="BZ150" s="69">
        <v>658</v>
      </c>
      <c r="CA150" s="70">
        <f t="shared" si="18"/>
        <v>1.8027397260273972</v>
      </c>
      <c r="CB150" s="71">
        <f>_xll.ISDAYieldCurve.ZeroRate(BZ$32, CA150)</f>
        <v>1.5720254518682537E-2</v>
      </c>
      <c r="CI150" s="69">
        <v>658</v>
      </c>
      <c r="CJ150" s="70">
        <f t="shared" si="19"/>
        <v>1.8027397260273972</v>
      </c>
      <c r="CK150" s="71">
        <f>_xll.ISDACreditCurve.HazardRate($CI$25, CJ150)</f>
        <v>1.6921436122634942E-2</v>
      </c>
    </row>
    <row r="151" spans="2:89" x14ac:dyDescent="0.25">
      <c r="B151" s="69">
        <v>665</v>
      </c>
      <c r="C151" s="70">
        <f t="shared" si="10"/>
        <v>1.821917808219178</v>
      </c>
      <c r="D151" s="71">
        <f>_xll.ISDAYieldCurve.ZeroRate($B$32, C151)</f>
        <v>1.5080124604562132E-2</v>
      </c>
      <c r="K151" s="69">
        <v>665</v>
      </c>
      <c r="L151" s="70">
        <f t="shared" si="11"/>
        <v>1.821917808219178</v>
      </c>
      <c r="M151" s="71">
        <f>_xll.ISDACreditCurve.HazardRate($K$25, L151)</f>
        <v>1.6295780572088515E-2</v>
      </c>
      <c r="U151" s="69">
        <v>665</v>
      </c>
      <c r="V151" s="70">
        <f t="shared" si="12"/>
        <v>1.821917808219178</v>
      </c>
      <c r="W151" s="71" t="e">
        <f>_xll.ISDAYieldCurve.ZeroRate(U$32, V151)</f>
        <v>#NULL!</v>
      </c>
      <c r="AD151" s="69">
        <v>665</v>
      </c>
      <c r="AE151" s="70">
        <f t="shared" si="13"/>
        <v>1.821917808219178</v>
      </c>
      <c r="AF151" s="71" t="e">
        <f>_xll.ISDACreditCurve.HazardRate(AD$25, AE151)</f>
        <v>#NULL!</v>
      </c>
      <c r="AN151" s="69">
        <v>665</v>
      </c>
      <c r="AO151" s="70">
        <f t="shared" si="14"/>
        <v>1.821917808219178</v>
      </c>
      <c r="AP151" s="71">
        <f>_xll.ISDAYieldCurve.ZeroRate(AN$32, AO151)</f>
        <v>9.6637996644896237E-3</v>
      </c>
      <c r="AW151" s="69">
        <v>665</v>
      </c>
      <c r="AX151" s="70">
        <f t="shared" si="15"/>
        <v>1.821917808219178</v>
      </c>
      <c r="AY151" s="71">
        <f>_xll.ISDACreditCurve.HazardRate($AW$25, AX151)</f>
        <v>1.2080447324603054E-2</v>
      </c>
      <c r="BG151" s="69">
        <v>665</v>
      </c>
      <c r="BH151" s="70">
        <f t="shared" si="16"/>
        <v>1.821917808219178</v>
      </c>
      <c r="BI151" s="71">
        <f>_xll.ISDAYieldCurve.ZeroRate(BG$32, BH151)</f>
        <v>1.1992478176403304E-4</v>
      </c>
      <c r="BP151" s="69">
        <v>665</v>
      </c>
      <c r="BQ151" s="70">
        <f t="shared" si="17"/>
        <v>1.821917808219178</v>
      </c>
      <c r="BR151" s="71">
        <f>_xll.ISDACreditCurve.HazardRate($BP$25, BQ151)</f>
        <v>1.0825909540148086E-2</v>
      </c>
      <c r="BZ151" s="69">
        <v>665</v>
      </c>
      <c r="CA151" s="70">
        <f t="shared" si="18"/>
        <v>1.821917808219178</v>
      </c>
      <c r="CB151" s="71">
        <f>_xll.ISDAYieldCurve.ZeroRate(BZ$32, CA151)</f>
        <v>1.5723620438259981E-2</v>
      </c>
      <c r="CI151" s="69">
        <v>665</v>
      </c>
      <c r="CJ151" s="70">
        <f t="shared" si="19"/>
        <v>1.821917808219178</v>
      </c>
      <c r="CK151" s="71">
        <f>_xll.ISDACreditCurve.HazardRate($CI$25, CJ151)</f>
        <v>1.6923224493739637E-2</v>
      </c>
    </row>
    <row r="152" spans="2:89" x14ac:dyDescent="0.25">
      <c r="B152" s="69">
        <v>672</v>
      </c>
      <c r="C152" s="70">
        <f t="shared" si="10"/>
        <v>1.8410958904109589</v>
      </c>
      <c r="D152" s="71">
        <f>_xll.ISDAYieldCurve.ZeroRate($B$32, C152)</f>
        <v>1.5088030601972653E-2</v>
      </c>
      <c r="K152" s="69">
        <v>672</v>
      </c>
      <c r="L152" s="70">
        <f t="shared" si="11"/>
        <v>1.8410958904109589</v>
      </c>
      <c r="M152" s="71">
        <f>_xll.ISDACreditCurve.HazardRate($K$25, L152)</f>
        <v>1.6342437247029346E-2</v>
      </c>
      <c r="U152" s="69">
        <v>672</v>
      </c>
      <c r="V152" s="70">
        <f t="shared" si="12"/>
        <v>1.8410958904109589</v>
      </c>
      <c r="W152" s="71" t="e">
        <f>_xll.ISDAYieldCurve.ZeroRate(U$32, V152)</f>
        <v>#NULL!</v>
      </c>
      <c r="AD152" s="69">
        <v>672</v>
      </c>
      <c r="AE152" s="70">
        <f t="shared" si="13"/>
        <v>1.8410958904109589</v>
      </c>
      <c r="AF152" s="71" t="e">
        <f>_xll.ISDACreditCurve.HazardRate(AD$25, AE152)</f>
        <v>#NULL!</v>
      </c>
      <c r="AN152" s="69">
        <v>672</v>
      </c>
      <c r="AO152" s="70">
        <f t="shared" si="14"/>
        <v>1.8410958904109589</v>
      </c>
      <c r="AP152" s="71">
        <f>_xll.ISDAYieldCurve.ZeroRate(AN$32, AO152)</f>
        <v>9.6984916706643002E-3</v>
      </c>
      <c r="AW152" s="69">
        <v>672</v>
      </c>
      <c r="AX152" s="70">
        <f t="shared" si="15"/>
        <v>1.8410958904109589</v>
      </c>
      <c r="AY152" s="71">
        <f>_xll.ISDACreditCurve.HazardRate($AW$25, AX152)</f>
        <v>1.2126980268574656E-2</v>
      </c>
      <c r="BG152" s="69">
        <v>672</v>
      </c>
      <c r="BH152" s="70">
        <f t="shared" si="16"/>
        <v>1.8410958904109589</v>
      </c>
      <c r="BI152" s="71">
        <f>_xll.ISDAYieldCurve.ZeroRate(BG$32, BH152)</f>
        <v>1.2034223279775603E-4</v>
      </c>
      <c r="BP152" s="69">
        <v>672</v>
      </c>
      <c r="BQ152" s="70">
        <f t="shared" si="17"/>
        <v>1.8410958904109589</v>
      </c>
      <c r="BR152" s="71">
        <f>_xll.ISDACreditCurve.HazardRate($BP$25, BQ152)</f>
        <v>1.085140426728929E-2</v>
      </c>
      <c r="BZ152" s="69">
        <v>672</v>
      </c>
      <c r="CA152" s="70">
        <f t="shared" si="18"/>
        <v>1.8410958904109589</v>
      </c>
      <c r="CB152" s="71">
        <f>_xll.ISDAYieldCurve.ZeroRate(BZ$32, CA152)</f>
        <v>1.5726916234512896E-2</v>
      </c>
      <c r="CI152" s="69">
        <v>672</v>
      </c>
      <c r="CJ152" s="70">
        <f t="shared" si="19"/>
        <v>1.8410958904109589</v>
      </c>
      <c r="CK152" s="71">
        <f>_xll.ISDACreditCurve.HazardRate($CI$25, CJ152)</f>
        <v>1.6924975607112987E-2</v>
      </c>
    </row>
    <row r="153" spans="2:89" x14ac:dyDescent="0.25">
      <c r="B153" s="69">
        <v>679</v>
      </c>
      <c r="C153" s="70">
        <f t="shared" si="10"/>
        <v>1.8602739726027397</v>
      </c>
      <c r="D153" s="71">
        <f>_xll.ISDAYieldCurve.ZeroRate($B$32, C153)</f>
        <v>1.5095773589127288E-2</v>
      </c>
      <c r="K153" s="69">
        <v>679</v>
      </c>
      <c r="L153" s="70">
        <f t="shared" si="11"/>
        <v>1.8602739726027397</v>
      </c>
      <c r="M153" s="71">
        <f>_xll.ISDACreditCurve.HazardRate($K$25, L153)</f>
        <v>1.6388131928672431E-2</v>
      </c>
      <c r="U153" s="69">
        <v>679</v>
      </c>
      <c r="V153" s="70">
        <f t="shared" si="12"/>
        <v>1.8602739726027397</v>
      </c>
      <c r="W153" s="71" t="e">
        <f>_xll.ISDAYieldCurve.ZeroRate(U$32, V153)</f>
        <v>#NULL!</v>
      </c>
      <c r="AD153" s="69">
        <v>679</v>
      </c>
      <c r="AE153" s="70">
        <f t="shared" si="13"/>
        <v>1.8602739726027397</v>
      </c>
      <c r="AF153" s="71" t="e">
        <f>_xll.ISDACreditCurve.HazardRate(AD$25, AE153)</f>
        <v>#NULL!</v>
      </c>
      <c r="AN153" s="69">
        <v>679</v>
      </c>
      <c r="AO153" s="70">
        <f t="shared" si="14"/>
        <v>1.8602739726027397</v>
      </c>
      <c r="AP153" s="71">
        <f>_xll.ISDAYieldCurve.ZeroRate(AN$32, AO153)</f>
        <v>9.7324683777425952E-3</v>
      </c>
      <c r="AW153" s="69">
        <v>679</v>
      </c>
      <c r="AX153" s="70">
        <f t="shared" si="15"/>
        <v>1.8602739726027397</v>
      </c>
      <c r="AY153" s="71">
        <f>_xll.ISDACreditCurve.HazardRate($AW$25, AX153)</f>
        <v>1.2172553770402512E-2</v>
      </c>
      <c r="BG153" s="69">
        <v>679</v>
      </c>
      <c r="BH153" s="70">
        <f t="shared" si="16"/>
        <v>1.8602739726027397</v>
      </c>
      <c r="BI153" s="71">
        <f>_xll.ISDAYieldCurve.ZeroRate(BG$32, BH153)</f>
        <v>1.2075107659367033E-4</v>
      </c>
      <c r="BP153" s="69">
        <v>679</v>
      </c>
      <c r="BQ153" s="70">
        <f t="shared" si="17"/>
        <v>1.8602739726027397</v>
      </c>
      <c r="BR153" s="71">
        <f>_xll.ISDACreditCurve.HazardRate($BP$25, BQ153)</f>
        <v>1.0876373329953358E-2</v>
      </c>
      <c r="BZ153" s="69">
        <v>679</v>
      </c>
      <c r="CA153" s="70">
        <f t="shared" si="18"/>
        <v>1.8602739726027397</v>
      </c>
      <c r="CB153" s="71">
        <f>_xll.ISDAYieldCurve.ZeroRate(BZ$32, CA153)</f>
        <v>1.5730144076203895E-2</v>
      </c>
      <c r="CI153" s="69">
        <v>679</v>
      </c>
      <c r="CJ153" s="70">
        <f t="shared" si="19"/>
        <v>1.8602739726027397</v>
      </c>
      <c r="CK153" s="71">
        <f>_xll.ISDACreditCurve.HazardRate($CI$25, CJ153)</f>
        <v>1.6926690615055955E-2</v>
      </c>
    </row>
    <row r="154" spans="2:89" x14ac:dyDescent="0.25">
      <c r="B154" s="69">
        <v>686</v>
      </c>
      <c r="C154" s="70">
        <f t="shared" si="10"/>
        <v>1.8794520547945206</v>
      </c>
      <c r="D154" s="71">
        <f>_xll.ISDAYieldCurve.ZeroRate($B$32, C154)</f>
        <v>1.5103358556135914E-2</v>
      </c>
      <c r="K154" s="69">
        <v>686</v>
      </c>
      <c r="L154" s="70">
        <f t="shared" si="11"/>
        <v>1.8794520547945206</v>
      </c>
      <c r="M154" s="71">
        <f>_xll.ISDACreditCurve.HazardRate($K$25, L154)</f>
        <v>1.6432894065792188E-2</v>
      </c>
      <c r="U154" s="69">
        <v>686</v>
      </c>
      <c r="V154" s="70">
        <f t="shared" si="12"/>
        <v>1.8794520547945206</v>
      </c>
      <c r="W154" s="71" t="e">
        <f>_xll.ISDAYieldCurve.ZeroRate(U$32, V154)</f>
        <v>#NULL!</v>
      </c>
      <c r="AD154" s="69">
        <v>686</v>
      </c>
      <c r="AE154" s="70">
        <f t="shared" si="13"/>
        <v>1.8794520547945206</v>
      </c>
      <c r="AF154" s="71" t="e">
        <f>_xll.ISDACreditCurve.HazardRate(AD$25, AE154)</f>
        <v>#NULL!</v>
      </c>
      <c r="AN154" s="69">
        <v>686</v>
      </c>
      <c r="AO154" s="70">
        <f t="shared" si="14"/>
        <v>1.8794520547945206</v>
      </c>
      <c r="AP154" s="71">
        <f>_xll.ISDAYieldCurve.ZeroRate(AN$32, AO154)</f>
        <v>9.7657516826356143E-3</v>
      </c>
      <c r="AW154" s="69">
        <v>686</v>
      </c>
      <c r="AX154" s="70">
        <f t="shared" si="15"/>
        <v>1.8794520547945206</v>
      </c>
      <c r="AY154" s="71">
        <f>_xll.ISDACreditCurve.HazardRate($AW$25, AX154)</f>
        <v>1.2217197200764496E-2</v>
      </c>
      <c r="BG154" s="69">
        <v>686</v>
      </c>
      <c r="BH154" s="70">
        <f t="shared" si="16"/>
        <v>1.8794520547945206</v>
      </c>
      <c r="BI154" s="71">
        <f>_xll.ISDAYieldCurve.ZeroRate(BG$32, BH154)</f>
        <v>1.2115157663864756E-4</v>
      </c>
      <c r="BP154" s="69">
        <v>686</v>
      </c>
      <c r="BQ154" s="70">
        <f t="shared" si="17"/>
        <v>1.8794520547945206</v>
      </c>
      <c r="BR154" s="71">
        <f>_xll.ISDACreditCurve.HazardRate($BP$25, BQ154)</f>
        <v>1.0900832819909993E-2</v>
      </c>
      <c r="BZ154" s="69">
        <v>686</v>
      </c>
      <c r="CA154" s="70">
        <f t="shared" si="18"/>
        <v>1.8794520547945206</v>
      </c>
      <c r="CB154" s="71">
        <f>_xll.ISDAYieldCurve.ZeroRate(BZ$32, CA154)</f>
        <v>1.5733306043574671E-2</v>
      </c>
      <c r="CI154" s="69">
        <v>686</v>
      </c>
      <c r="CJ154" s="70">
        <f t="shared" si="19"/>
        <v>1.8794520547945206</v>
      </c>
      <c r="CK154" s="71">
        <f>_xll.ISDACreditCurve.HazardRate($CI$25, CJ154)</f>
        <v>1.6928370622836822E-2</v>
      </c>
    </row>
    <row r="155" spans="2:89" x14ac:dyDescent="0.25">
      <c r="B155" s="69">
        <v>693</v>
      </c>
      <c r="C155" s="70">
        <f t="shared" si="10"/>
        <v>1.8986301369863015</v>
      </c>
      <c r="D155" s="71">
        <f>_xll.ISDAYieldCurve.ZeroRate($B$32, C155)</f>
        <v>1.5110790291487795E-2</v>
      </c>
      <c r="K155" s="69">
        <v>693</v>
      </c>
      <c r="L155" s="70">
        <f t="shared" si="11"/>
        <v>1.8986301369863015</v>
      </c>
      <c r="M155" s="71">
        <f>_xll.ISDACreditCurve.HazardRate($K$25, L155)</f>
        <v>1.6476751917313563E-2</v>
      </c>
      <c r="U155" s="69">
        <v>693</v>
      </c>
      <c r="V155" s="70">
        <f t="shared" si="12"/>
        <v>1.8986301369863015</v>
      </c>
      <c r="W155" s="71" t="e">
        <f>_xll.ISDAYieldCurve.ZeroRate(U$32, V155)</f>
        <v>#NULL!</v>
      </c>
      <c r="AD155" s="69">
        <v>693</v>
      </c>
      <c r="AE155" s="70">
        <f t="shared" si="13"/>
        <v>1.8986301369863015</v>
      </c>
      <c r="AF155" s="71" t="e">
        <f>_xll.ISDACreditCurve.HazardRate(AD$25, AE155)</f>
        <v>#NULL!</v>
      </c>
      <c r="AN155" s="69">
        <v>693</v>
      </c>
      <c r="AO155" s="70">
        <f t="shared" si="14"/>
        <v>1.8986301369863015</v>
      </c>
      <c r="AP155" s="71">
        <f>_xll.ISDAYieldCurve.ZeroRate(AN$32, AO155)</f>
        <v>9.7983625975307971E-3</v>
      </c>
      <c r="AW155" s="69">
        <v>693</v>
      </c>
      <c r="AX155" s="70">
        <f t="shared" si="15"/>
        <v>1.8986301369863015</v>
      </c>
      <c r="AY155" s="71">
        <f>_xll.ISDACreditCurve.HazardRate($AW$25, AX155)</f>
        <v>1.2260938743644419E-2</v>
      </c>
      <c r="BG155" s="69">
        <v>693</v>
      </c>
      <c r="BH155" s="70">
        <f t="shared" si="16"/>
        <v>1.8986301369863015</v>
      </c>
      <c r="BI155" s="71">
        <f>_xll.ISDAYieldCurve.ZeroRate(BG$32, BH155)</f>
        <v>1.2154398577362528E-4</v>
      </c>
      <c r="BP155" s="69">
        <v>693</v>
      </c>
      <c r="BQ155" s="70">
        <f t="shared" si="17"/>
        <v>1.8986301369863015</v>
      </c>
      <c r="BR155" s="71">
        <f>_xll.ISDACreditCurve.HazardRate($BP$25, BQ155)</f>
        <v>1.0924798178756396E-2</v>
      </c>
      <c r="BZ155" s="69">
        <v>693</v>
      </c>
      <c r="CA155" s="70">
        <f t="shared" si="18"/>
        <v>1.8986301369863015</v>
      </c>
      <c r="CB155" s="71">
        <f>_xll.ISDAYieldCurve.ZeroRate(BZ$32, CA155)</f>
        <v>1.5736404132816743E-2</v>
      </c>
      <c r="CI155" s="69">
        <v>693</v>
      </c>
      <c r="CJ155" s="70">
        <f t="shared" si="19"/>
        <v>1.8986301369863015</v>
      </c>
      <c r="CK155" s="71">
        <f>_xll.ISDACreditCurve.HazardRate($CI$25, CJ155)</f>
        <v>1.6930016691066561E-2</v>
      </c>
    </row>
    <row r="156" spans="2:89" x14ac:dyDescent="0.25">
      <c r="B156" s="69">
        <v>700</v>
      </c>
      <c r="C156" s="70">
        <f t="shared" si="10"/>
        <v>1.9178082191780821</v>
      </c>
      <c r="D156" s="71">
        <f>_xll.ISDAYieldCurve.ZeroRate($B$32, C156)</f>
        <v>1.5118073392132643E-2</v>
      </c>
      <c r="K156" s="69">
        <v>700</v>
      </c>
      <c r="L156" s="70">
        <f t="shared" si="11"/>
        <v>1.9178082191780821</v>
      </c>
      <c r="M156" s="71">
        <f>_xll.ISDACreditCurve.HazardRate($K$25, L156)</f>
        <v>1.6519732611804516E-2</v>
      </c>
      <c r="U156" s="69">
        <v>700</v>
      </c>
      <c r="V156" s="70">
        <f t="shared" si="12"/>
        <v>1.9178082191780821</v>
      </c>
      <c r="W156" s="71" t="e">
        <f>_xll.ISDAYieldCurve.ZeroRate(U$32, V156)</f>
        <v>#NULL!</v>
      </c>
      <c r="AD156" s="69">
        <v>700</v>
      </c>
      <c r="AE156" s="70">
        <f t="shared" si="13"/>
        <v>1.9178082191780821</v>
      </c>
      <c r="AF156" s="71" t="e">
        <f>_xll.ISDACreditCurve.HazardRate(AD$25, AE156)</f>
        <v>#NULL!</v>
      </c>
      <c r="AN156" s="69">
        <v>700</v>
      </c>
      <c r="AO156" s="70">
        <f t="shared" si="14"/>
        <v>1.9178082191780821</v>
      </c>
      <c r="AP156" s="71">
        <f>_xll.ISDAYieldCurve.ZeroRate(AN$32, AO156)</f>
        <v>9.8303212941280756E-3</v>
      </c>
      <c r="AW156" s="69">
        <v>700</v>
      </c>
      <c r="AX156" s="70">
        <f t="shared" si="15"/>
        <v>1.9178082191780821</v>
      </c>
      <c r="AY156" s="71">
        <f>_xll.ISDACreditCurve.HazardRate($AW$25, AX156)</f>
        <v>1.2303805455666743E-2</v>
      </c>
      <c r="BG156" s="69">
        <v>700</v>
      </c>
      <c r="BH156" s="70">
        <f t="shared" si="16"/>
        <v>1.9178082191780821</v>
      </c>
      <c r="BI156" s="71">
        <f>_xll.ISDAYieldCurve.ZeroRate(BG$32, BH156)</f>
        <v>1.2192854672590344E-4</v>
      </c>
      <c r="BP156" s="69">
        <v>700</v>
      </c>
      <c r="BQ156" s="70">
        <f t="shared" si="17"/>
        <v>1.9178082191780821</v>
      </c>
      <c r="BR156" s="71">
        <f>_xll.ISDACreditCurve.HazardRate($BP$25, BQ156)</f>
        <v>1.094828423042587E-2</v>
      </c>
      <c r="BZ156" s="69">
        <v>700</v>
      </c>
      <c r="CA156" s="70">
        <f t="shared" si="18"/>
        <v>1.9178082191780821</v>
      </c>
      <c r="CB156" s="71">
        <f>_xll.ISDAYieldCurve.ZeroRate(BZ$32, CA156)</f>
        <v>1.5739440260273973E-2</v>
      </c>
      <c r="CI156" s="69">
        <v>700</v>
      </c>
      <c r="CJ156" s="70">
        <f t="shared" si="19"/>
        <v>1.9178082191780821</v>
      </c>
      <c r="CK156" s="71">
        <f>_xll.ISDACreditCurve.HazardRate($CI$25, CJ156)</f>
        <v>1.6931629837931707E-2</v>
      </c>
    </row>
    <row r="157" spans="2:89" x14ac:dyDescent="0.25">
      <c r="B157" s="69">
        <v>707</v>
      </c>
      <c r="C157" s="70">
        <f t="shared" si="10"/>
        <v>1.9369863013698629</v>
      </c>
      <c r="D157" s="71">
        <f>_xll.ISDAYieldCurve.ZeroRate($B$32, C157)</f>
        <v>1.5125212272962738E-2</v>
      </c>
      <c r="K157" s="69">
        <v>707</v>
      </c>
      <c r="L157" s="70">
        <f t="shared" si="11"/>
        <v>1.9369863013698629</v>
      </c>
      <c r="M157" s="71">
        <f>_xll.ISDACreditCurve.HazardRate($K$25, L157)</f>
        <v>1.6561862203434256E-2</v>
      </c>
      <c r="U157" s="69">
        <v>707</v>
      </c>
      <c r="V157" s="70">
        <f t="shared" si="12"/>
        <v>1.9369863013698629</v>
      </c>
      <c r="W157" s="71" t="e">
        <f>_xll.ISDAYieldCurve.ZeroRate(U$32, V157)</f>
        <v>#NULL!</v>
      </c>
      <c r="AD157" s="69">
        <v>707</v>
      </c>
      <c r="AE157" s="70">
        <f t="shared" si="13"/>
        <v>1.9369863013698629</v>
      </c>
      <c r="AF157" s="71" t="e">
        <f>_xll.ISDACreditCurve.HazardRate(AD$25, AE157)</f>
        <v>#NULL!</v>
      </c>
      <c r="AN157" s="69">
        <v>707</v>
      </c>
      <c r="AO157" s="70">
        <f t="shared" si="14"/>
        <v>1.9369863013698629</v>
      </c>
      <c r="AP157" s="71">
        <f>_xll.ISDAYieldCurve.ZeroRate(AN$32, AO157)</f>
        <v>9.861647145248181E-3</v>
      </c>
      <c r="AW157" s="69">
        <v>707</v>
      </c>
      <c r="AX157" s="70">
        <f t="shared" si="15"/>
        <v>1.9369863013698629</v>
      </c>
      <c r="AY157" s="71">
        <f>_xll.ISDACreditCurve.HazardRate($AW$25, AX157)</f>
        <v>1.2345823321906445E-2</v>
      </c>
      <c r="BG157" s="69">
        <v>707</v>
      </c>
      <c r="BH157" s="70">
        <f t="shared" si="16"/>
        <v>1.9369863013698629</v>
      </c>
      <c r="BI157" s="71">
        <f>_xll.ISDAYieldCurve.ZeroRate(BG$32, BH157)</f>
        <v>1.2230549260981965E-4</v>
      </c>
      <c r="BP157" s="69">
        <v>707</v>
      </c>
      <c r="BQ157" s="70">
        <f t="shared" si="17"/>
        <v>1.9369863013698629</v>
      </c>
      <c r="BR157" s="71">
        <f>_xll.ISDACreditCurve.HazardRate($BP$25, BQ157)</f>
        <v>1.0971305211765255E-2</v>
      </c>
      <c r="BZ157" s="69">
        <v>707</v>
      </c>
      <c r="CA157" s="70">
        <f t="shared" si="18"/>
        <v>1.9369863013698629</v>
      </c>
      <c r="CB157" s="71">
        <f>_xll.ISDAYieldCurve.ZeroRate(BZ$32, CA157)</f>
        <v>1.5742416266395415E-2</v>
      </c>
      <c r="CI157" s="69">
        <v>707</v>
      </c>
      <c r="CJ157" s="70">
        <f t="shared" si="19"/>
        <v>1.9369863013698629</v>
      </c>
      <c r="CK157" s="71">
        <f>_xll.ISDACreditCurve.HazardRate($CI$25, CJ157)</f>
        <v>1.6933211041294572E-2</v>
      </c>
    </row>
    <row r="158" spans="2:89" x14ac:dyDescent="0.25">
      <c r="B158" s="69">
        <v>714</v>
      </c>
      <c r="C158" s="70">
        <f t="shared" si="10"/>
        <v>1.9561643835616438</v>
      </c>
      <c r="D158" s="71">
        <f>_xll.ISDAYieldCurve.ZeroRate($B$32, C158)</f>
        <v>1.5132211175737343E-2</v>
      </c>
      <c r="K158" s="69">
        <v>714</v>
      </c>
      <c r="L158" s="70">
        <f t="shared" si="11"/>
        <v>1.9561643835616438</v>
      </c>
      <c r="M158" s="71">
        <f>_xll.ISDACreditCurve.HazardRate($K$25, L158)</f>
        <v>1.6603165724639889E-2</v>
      </c>
      <c r="U158" s="69">
        <v>714</v>
      </c>
      <c r="V158" s="70">
        <f t="shared" si="12"/>
        <v>1.9561643835616438</v>
      </c>
      <c r="W158" s="71" t="e">
        <f>_xll.ISDAYieldCurve.ZeroRate(U$32, V158)</f>
        <v>#NULL!</v>
      </c>
      <c r="AD158" s="69">
        <v>714</v>
      </c>
      <c r="AE158" s="70">
        <f t="shared" si="13"/>
        <v>1.9561643835616438</v>
      </c>
      <c r="AF158" s="71" t="e">
        <f>_xll.ISDACreditCurve.HazardRate(AD$25, AE158)</f>
        <v>#NULL!</v>
      </c>
      <c r="AN158" s="69">
        <v>714</v>
      </c>
      <c r="AO158" s="70">
        <f t="shared" si="14"/>
        <v>1.9561643835616438</v>
      </c>
      <c r="AP158" s="71">
        <f>_xll.ISDAYieldCurve.ZeroRate(AN$32, AO158)</f>
        <v>9.8923587639933828E-3</v>
      </c>
      <c r="AW158" s="69">
        <v>714</v>
      </c>
      <c r="AX158" s="70">
        <f t="shared" si="15"/>
        <v>1.9561643835616438</v>
      </c>
      <c r="AY158" s="71">
        <f>_xll.ISDACreditCurve.HazardRate($AW$25, AX158)</f>
        <v>1.2387017308415958E-2</v>
      </c>
      <c r="BG158" s="69">
        <v>714</v>
      </c>
      <c r="BH158" s="70">
        <f t="shared" si="16"/>
        <v>1.9561643835616438</v>
      </c>
      <c r="BI158" s="71">
        <f>_xll.ISDAYieldCurve.ZeroRate(BG$32, BH158)</f>
        <v>1.2267504739797279E-4</v>
      </c>
      <c r="BP158" s="69">
        <v>714</v>
      </c>
      <c r="BQ158" s="70">
        <f t="shared" si="17"/>
        <v>1.9561643835616438</v>
      </c>
      <c r="BR158" s="71">
        <f>_xll.ISDACreditCurve.HazardRate($BP$25, BQ158)</f>
        <v>1.0993874801313672E-2</v>
      </c>
      <c r="BZ158" s="69">
        <v>714</v>
      </c>
      <c r="CA158" s="70">
        <f t="shared" si="18"/>
        <v>1.9561643835616438</v>
      </c>
      <c r="CB158" s="71">
        <f>_xll.ISDAYieldCurve.ZeroRate(BZ$32, CA158)</f>
        <v>1.5745333919455654E-2</v>
      </c>
      <c r="CI158" s="69">
        <v>714</v>
      </c>
      <c r="CJ158" s="70">
        <f t="shared" si="19"/>
        <v>1.9561643835616438</v>
      </c>
      <c r="CK158" s="71">
        <f>_xll.ISDACreditCurve.HazardRate($CI$25, CJ158)</f>
        <v>1.6934761240669931E-2</v>
      </c>
    </row>
    <row r="159" spans="2:89" x14ac:dyDescent="0.25">
      <c r="B159" s="69">
        <v>721</v>
      </c>
      <c r="C159" s="70">
        <f t="shared" si="10"/>
        <v>1.9753424657534246</v>
      </c>
      <c r="D159" s="71">
        <f>_xll.ISDAYieldCurve.ZeroRate($B$32, C159)</f>
        <v>1.5139074177487197E-2</v>
      </c>
      <c r="K159" s="69">
        <v>721</v>
      </c>
      <c r="L159" s="70">
        <f t="shared" si="11"/>
        <v>1.9753424657534246</v>
      </c>
      <c r="M159" s="71">
        <f>_xll.ISDACreditCurve.HazardRate($K$25, L159)</f>
        <v>1.664366723572502E-2</v>
      </c>
      <c r="U159" s="69">
        <v>721</v>
      </c>
      <c r="V159" s="70">
        <f t="shared" si="12"/>
        <v>1.9753424657534246</v>
      </c>
      <c r="W159" s="71" t="e">
        <f>_xll.ISDAYieldCurve.ZeroRate(U$32, V159)</f>
        <v>#NULL!</v>
      </c>
      <c r="AD159" s="69">
        <v>721</v>
      </c>
      <c r="AE159" s="70">
        <f t="shared" si="13"/>
        <v>1.9753424657534246</v>
      </c>
      <c r="AF159" s="71" t="e">
        <f>_xll.ISDACreditCurve.HazardRate(AD$25, AE159)</f>
        <v>#NULL!</v>
      </c>
      <c r="AN159" s="69">
        <v>721</v>
      </c>
      <c r="AO159" s="70">
        <f t="shared" si="14"/>
        <v>1.9753424657534246</v>
      </c>
      <c r="AP159" s="71">
        <f>_xll.ISDAYieldCurve.ZeroRate(AN$32, AO159)</f>
        <v>9.9224740406270266E-3</v>
      </c>
      <c r="AW159" s="69">
        <v>721</v>
      </c>
      <c r="AX159" s="70">
        <f t="shared" si="15"/>
        <v>1.9753424657534246</v>
      </c>
      <c r="AY159" s="71">
        <f>_xll.ISDACreditCurve.HazardRate($AW$25, AX159)</f>
        <v>1.2427411411692279E-2</v>
      </c>
      <c r="BG159" s="69">
        <v>721</v>
      </c>
      <c r="BH159" s="70">
        <f t="shared" si="16"/>
        <v>1.9753424657534246</v>
      </c>
      <c r="BI159" s="71">
        <f>_xll.ISDAYieldCurve.ZeroRate(BG$32, BH159)</f>
        <v>1.2303742636499677E-4</v>
      </c>
      <c r="BP159" s="69">
        <v>721</v>
      </c>
      <c r="BQ159" s="70">
        <f t="shared" si="17"/>
        <v>1.9753424657534246</v>
      </c>
      <c r="BR159" s="71">
        <f>_xll.ISDACreditCurve.HazardRate($BP$25, BQ159)</f>
        <v>1.1016006146404838E-2</v>
      </c>
      <c r="BZ159" s="69">
        <v>721</v>
      </c>
      <c r="CA159" s="70">
        <f t="shared" si="18"/>
        <v>1.9753424657534246</v>
      </c>
      <c r="CB159" s="71">
        <f>_xll.ISDAYieldCurve.ZeroRate(BZ$32, CA159)</f>
        <v>1.5748194919058413E-2</v>
      </c>
      <c r="CI159" s="69">
        <v>721</v>
      </c>
      <c r="CJ159" s="70">
        <f t="shared" si="19"/>
        <v>1.9753424657534246</v>
      </c>
      <c r="CK159" s="71">
        <f>_xll.ISDACreditCurve.HazardRate($CI$25, CJ159)</f>
        <v>1.6936281339086545E-2</v>
      </c>
    </row>
    <row r="160" spans="2:89" x14ac:dyDescent="0.25">
      <c r="B160" s="69">
        <v>728</v>
      </c>
      <c r="C160" s="70">
        <f t="shared" si="10"/>
        <v>1.9945205479452055</v>
      </c>
      <c r="D160" s="71">
        <f>_xll.ISDAYieldCurve.ZeroRate($B$32, C160)</f>
        <v>1.514580519843417E-2</v>
      </c>
      <c r="K160" s="69">
        <v>728</v>
      </c>
      <c r="L160" s="70">
        <f t="shared" si="11"/>
        <v>1.9945205479452055</v>
      </c>
      <c r="M160" s="71">
        <f>_xll.ISDACreditCurve.HazardRate($K$25, L160)</f>
        <v>1.6683389871596978E-2</v>
      </c>
      <c r="U160" s="69">
        <v>728</v>
      </c>
      <c r="V160" s="70">
        <f t="shared" si="12"/>
        <v>1.9945205479452055</v>
      </c>
      <c r="W160" s="71" t="e">
        <f>_xll.ISDAYieldCurve.ZeroRate(U$32, V160)</f>
        <v>#NULL!</v>
      </c>
      <c r="AD160" s="69">
        <v>728</v>
      </c>
      <c r="AE160" s="70">
        <f t="shared" si="13"/>
        <v>1.9945205479452055</v>
      </c>
      <c r="AF160" s="71" t="e">
        <f>_xll.ISDACreditCurve.HazardRate(AD$25, AE160)</f>
        <v>#NULL!</v>
      </c>
      <c r="AN160" s="69">
        <v>728</v>
      </c>
      <c r="AO160" s="70">
        <f t="shared" si="14"/>
        <v>1.9945205479452055</v>
      </c>
      <c r="AP160" s="71">
        <f>_xll.ISDAYieldCurve.ZeroRate(AN$32, AO160)</f>
        <v>9.9520101773254085E-3</v>
      </c>
      <c r="AW160" s="69">
        <v>728</v>
      </c>
      <c r="AX160" s="70">
        <f t="shared" si="15"/>
        <v>1.9945205479452055</v>
      </c>
      <c r="AY160" s="71">
        <f>_xll.ISDACreditCurve.HazardRate($AW$25, AX160)</f>
        <v>1.2467028705290206E-2</v>
      </c>
      <c r="BG160" s="69">
        <v>728</v>
      </c>
      <c r="BH160" s="70">
        <f t="shared" si="16"/>
        <v>1.9945205479452055</v>
      </c>
      <c r="BI160" s="71">
        <f>_xll.ISDAYieldCurve.ZeroRate(BG$32, BH160)</f>
        <v>1.2339283650573179E-4</v>
      </c>
      <c r="BP160" s="69">
        <v>728</v>
      </c>
      <c r="BQ160" s="70">
        <f t="shared" si="17"/>
        <v>1.9945205479452055</v>
      </c>
      <c r="BR160" s="71">
        <f>_xll.ISDACreditCurve.HazardRate($BP$25, BQ160)</f>
        <v>1.103771188870579E-2</v>
      </c>
      <c r="BZ160" s="69">
        <v>728</v>
      </c>
      <c r="CA160" s="70">
        <f t="shared" si="18"/>
        <v>1.9945205479452055</v>
      </c>
      <c r="CB160" s="71">
        <f>_xll.ISDAYieldCurve.ZeroRate(BZ$32, CA160)</f>
        <v>1.5751000899438043E-2</v>
      </c>
      <c r="CI160" s="69">
        <v>728</v>
      </c>
      <c r="CJ160" s="70">
        <f t="shared" si="19"/>
        <v>1.9945205479452055</v>
      </c>
      <c r="CK160" s="71">
        <f>_xll.ISDACreditCurve.HazardRate($CI$25, CJ160)</f>
        <v>1.69377722048413E-2</v>
      </c>
    </row>
    <row r="161" spans="2:89" x14ac:dyDescent="0.25">
      <c r="B161" s="69">
        <v>735</v>
      </c>
      <c r="C161" s="70">
        <f t="shared" si="10"/>
        <v>2.0136986301369864</v>
      </c>
      <c r="D161" s="71">
        <f>_xll.ISDAYieldCurve.ZeroRate($B$32, C161)</f>
        <v>1.5160099904720985E-2</v>
      </c>
      <c r="K161" s="69">
        <v>735</v>
      </c>
      <c r="L161" s="70">
        <f t="shared" si="11"/>
        <v>2.0136986301369864</v>
      </c>
      <c r="M161" s="71">
        <f>_xll.ISDACreditCurve.HazardRate($K$25, L161)</f>
        <v>1.6722355885833276E-2</v>
      </c>
      <c r="U161" s="69">
        <v>735</v>
      </c>
      <c r="V161" s="70">
        <f t="shared" si="12"/>
        <v>2.0136986301369864</v>
      </c>
      <c r="W161" s="71" t="e">
        <f>_xll.ISDAYieldCurve.ZeroRate(U$32, V161)</f>
        <v>#NULL!</v>
      </c>
      <c r="AD161" s="69">
        <v>735</v>
      </c>
      <c r="AE161" s="70">
        <f t="shared" si="13"/>
        <v>2.0136986301369864</v>
      </c>
      <c r="AF161" s="71" t="e">
        <f>_xll.ISDACreditCurve.HazardRate(AD$25, AE161)</f>
        <v>#NULL!</v>
      </c>
      <c r="AN161" s="69">
        <v>735</v>
      </c>
      <c r="AO161" s="70">
        <f t="shared" si="14"/>
        <v>2.0136986301369864</v>
      </c>
      <c r="AP161" s="71">
        <f>_xll.ISDAYieldCurve.ZeroRate(AN$32, AO161)</f>
        <v>1.001050905684879E-2</v>
      </c>
      <c r="AW161" s="69">
        <v>735</v>
      </c>
      <c r="AX161" s="70">
        <f t="shared" si="15"/>
        <v>2.0136986301369864</v>
      </c>
      <c r="AY161" s="71">
        <f>_xll.ISDACreditCurve.HazardRate($AW$25, AX161)</f>
        <v>1.2505891383771985E-2</v>
      </c>
      <c r="BG161" s="69">
        <v>735</v>
      </c>
      <c r="BH161" s="70">
        <f t="shared" si="16"/>
        <v>2.0136986301369864</v>
      </c>
      <c r="BI161" s="71">
        <f>_xll.ISDAYieldCurve.ZeroRate(BG$32, BH161)</f>
        <v>1.2512393204936159E-4</v>
      </c>
      <c r="BP161" s="69">
        <v>735</v>
      </c>
      <c r="BQ161" s="70">
        <f t="shared" si="17"/>
        <v>2.0136986301369864</v>
      </c>
      <c r="BR161" s="71">
        <f>_xll.ISDACreditCurve.HazardRate($BP$25, BQ161)</f>
        <v>1.1059004188296246E-2</v>
      </c>
      <c r="BZ161" s="69">
        <v>735</v>
      </c>
      <c r="CA161" s="70">
        <f t="shared" si="18"/>
        <v>2.0136986301369864</v>
      </c>
      <c r="CB161" s="71">
        <f>_xll.ISDAYieldCurve.ZeroRate(BZ$32, CA161)</f>
        <v>1.5764785671659821E-2</v>
      </c>
      <c r="CI161" s="69">
        <v>735</v>
      </c>
      <c r="CJ161" s="70">
        <f t="shared" si="19"/>
        <v>2.0136986301369864</v>
      </c>
      <c r="CK161" s="71">
        <f>_xll.ISDACreditCurve.HazardRate($CI$25, CJ161)</f>
        <v>1.6939234673153107E-2</v>
      </c>
    </row>
    <row r="162" spans="2:89" x14ac:dyDescent="0.25">
      <c r="B162" s="69">
        <v>742</v>
      </c>
      <c r="C162" s="70">
        <f t="shared" si="10"/>
        <v>2.032876712328767</v>
      </c>
      <c r="D162" s="71">
        <f>_xll.ISDAYieldCurve.ZeroRate($B$32, C162)</f>
        <v>1.5184284006519092E-2</v>
      </c>
      <c r="K162" s="69">
        <v>742</v>
      </c>
      <c r="L162" s="70">
        <f t="shared" si="11"/>
        <v>2.032876712328767</v>
      </c>
      <c r="M162" s="71">
        <f>_xll.ISDACreditCurve.HazardRate($K$25, L162)</f>
        <v>1.67605866922538E-2</v>
      </c>
      <c r="U162" s="69">
        <v>742</v>
      </c>
      <c r="V162" s="70">
        <f t="shared" si="12"/>
        <v>2.032876712328767</v>
      </c>
      <c r="W162" s="71" t="e">
        <f>_xll.ISDAYieldCurve.ZeroRate(U$32, V162)</f>
        <v>#NULL!</v>
      </c>
      <c r="AD162" s="69">
        <v>742</v>
      </c>
      <c r="AE162" s="70">
        <f t="shared" si="13"/>
        <v>2.032876712328767</v>
      </c>
      <c r="AF162" s="71" t="e">
        <f>_xll.ISDACreditCurve.HazardRate(AD$25, AE162)</f>
        <v>#NULL!</v>
      </c>
      <c r="AN162" s="69">
        <v>742</v>
      </c>
      <c r="AO162" s="70">
        <f t="shared" si="14"/>
        <v>2.032876712328767</v>
      </c>
      <c r="AP162" s="71">
        <f>_xll.ISDAYieldCurve.ZeroRate(AN$32, AO162)</f>
        <v>1.0106899910595281E-2</v>
      </c>
      <c r="AW162" s="69">
        <v>742</v>
      </c>
      <c r="AX162" s="70">
        <f t="shared" si="15"/>
        <v>2.032876712328767</v>
      </c>
      <c r="AY162" s="71">
        <f>_xll.ISDACreditCurve.HazardRate($AW$25, AX162)</f>
        <v>1.2544020804169198E-2</v>
      </c>
      <c r="BG162" s="69">
        <v>742</v>
      </c>
      <c r="BH162" s="70">
        <f t="shared" si="16"/>
        <v>2.032876712328767</v>
      </c>
      <c r="BI162" s="71">
        <f>_xll.ISDAYieldCurve.ZeroRate(BG$32, BH162)</f>
        <v>1.2864824953349427E-4</v>
      </c>
      <c r="BP162" s="69">
        <v>742</v>
      </c>
      <c r="BQ162" s="70">
        <f t="shared" si="17"/>
        <v>2.032876712328767</v>
      </c>
      <c r="BR162" s="71">
        <f>_xll.ISDACreditCurve.HazardRate($BP$25, BQ162)</f>
        <v>1.1079894746384997E-2</v>
      </c>
      <c r="BZ162" s="69">
        <v>742</v>
      </c>
      <c r="CA162" s="70">
        <f t="shared" si="18"/>
        <v>2.032876712328767</v>
      </c>
      <c r="CB162" s="71">
        <f>_xll.ISDAYieldCurve.ZeroRate(BZ$32, CA162)</f>
        <v>1.5792881235653339E-2</v>
      </c>
      <c r="CI162" s="69">
        <v>742</v>
      </c>
      <c r="CJ162" s="70">
        <f t="shared" si="19"/>
        <v>2.032876712328767</v>
      </c>
      <c r="CK162" s="71">
        <f>_xll.ISDACreditCurve.HazardRate($CI$25, CJ162)</f>
        <v>1.6940669547723181E-2</v>
      </c>
    </row>
    <row r="163" spans="2:89" x14ac:dyDescent="0.25">
      <c r="B163" s="69">
        <v>749</v>
      </c>
      <c r="C163" s="70">
        <f t="shared" si="10"/>
        <v>2.0520547945205481</v>
      </c>
      <c r="D163" s="71">
        <f>_xll.ISDAYieldCurve.ZeroRate($B$32, C163)</f>
        <v>1.5208016069031249E-2</v>
      </c>
      <c r="K163" s="69">
        <v>749</v>
      </c>
      <c r="L163" s="70">
        <f t="shared" si="11"/>
        <v>2.0520547945205481</v>
      </c>
      <c r="M163" s="71">
        <f>_xll.ISDACreditCurve.HazardRate($K$25, L163)</f>
        <v>1.6798102904161789E-2</v>
      </c>
      <c r="U163" s="69">
        <v>749</v>
      </c>
      <c r="V163" s="70">
        <f t="shared" si="12"/>
        <v>2.0520547945205481</v>
      </c>
      <c r="W163" s="71" t="e">
        <f>_xll.ISDAYieldCurve.ZeroRate(U$32, V163)</f>
        <v>#NULL!</v>
      </c>
      <c r="AD163" s="69">
        <v>749</v>
      </c>
      <c r="AE163" s="70">
        <f t="shared" si="13"/>
        <v>2.0520547945205481</v>
      </c>
      <c r="AF163" s="71" t="e">
        <f>_xll.ISDACreditCurve.HazardRate(AD$25, AE163)</f>
        <v>#NULL!</v>
      </c>
      <c r="AN163" s="69">
        <v>749</v>
      </c>
      <c r="AO163" s="70">
        <f t="shared" si="14"/>
        <v>2.0520547945205481</v>
      </c>
      <c r="AP163" s="71">
        <f>_xll.ISDAYieldCurve.ZeroRate(AN$32, AO163)</f>
        <v>1.0201489066140903E-2</v>
      </c>
      <c r="AW163" s="69">
        <v>749</v>
      </c>
      <c r="AX163" s="70">
        <f t="shared" si="15"/>
        <v>2.0520547945205481</v>
      </c>
      <c r="AY163" s="71">
        <f>_xll.ISDACreditCurve.HazardRate($AW$25, AX163)</f>
        <v>1.2581437525119737E-2</v>
      </c>
      <c r="BG163" s="69">
        <v>749</v>
      </c>
      <c r="BH163" s="70">
        <f t="shared" si="16"/>
        <v>2.0520547945205481</v>
      </c>
      <c r="BI163" s="71">
        <f>_xll.ISDAYieldCurve.ZeroRate(BG$32, BH163)</f>
        <v>1.3210669192446567E-4</v>
      </c>
      <c r="BP163" s="69">
        <v>749</v>
      </c>
      <c r="BQ163" s="70">
        <f t="shared" si="17"/>
        <v>2.0520547945205481</v>
      </c>
      <c r="BR163" s="71">
        <f>_xll.ISDACreditCurve.HazardRate($BP$25, BQ163)</f>
        <v>1.1100394826752461E-2</v>
      </c>
      <c r="BZ163" s="69">
        <v>749</v>
      </c>
      <c r="CA163" s="70">
        <f t="shared" si="18"/>
        <v>2.0520547945205481</v>
      </c>
      <c r="CB163" s="71">
        <f>_xll.ISDAYieldCurve.ZeroRate(BZ$32, CA163)</f>
        <v>1.5820451648918002E-2</v>
      </c>
      <c r="CI163" s="69">
        <v>749</v>
      </c>
      <c r="CJ163" s="70">
        <f t="shared" si="19"/>
        <v>2.0520547945205481</v>
      </c>
      <c r="CK163" s="71">
        <f>_xll.ISDACreditCurve.HazardRate($CI$25, CJ163)</f>
        <v>1.6942077602207832E-2</v>
      </c>
    </row>
    <row r="164" spans="2:89" x14ac:dyDescent="0.25">
      <c r="B164" s="69">
        <v>756</v>
      </c>
      <c r="C164" s="70">
        <f t="shared" si="10"/>
        <v>2.0712328767123287</v>
      </c>
      <c r="D164" s="71">
        <f>_xll.ISDAYieldCurve.ZeroRate($B$32, C164)</f>
        <v>1.5231308648904294E-2</v>
      </c>
      <c r="K164" s="69">
        <v>756</v>
      </c>
      <c r="L164" s="70">
        <f t="shared" si="11"/>
        <v>2.0712328767123287</v>
      </c>
      <c r="M164" s="71">
        <f>_xll.ISDACreditCurve.HazardRate($K$25, L164)</f>
        <v>1.6834924371404814E-2</v>
      </c>
      <c r="U164" s="69">
        <v>756</v>
      </c>
      <c r="V164" s="70">
        <f t="shared" si="12"/>
        <v>2.0712328767123287</v>
      </c>
      <c r="W164" s="71" t="e">
        <f>_xll.ISDAYieldCurve.ZeroRate(U$32, V164)</f>
        <v>#NULL!</v>
      </c>
      <c r="AD164" s="69">
        <v>756</v>
      </c>
      <c r="AE164" s="70">
        <f t="shared" si="13"/>
        <v>2.0712328767123287</v>
      </c>
      <c r="AF164" s="71" t="e">
        <f>_xll.ISDACreditCurve.HazardRate(AD$25, AE164)</f>
        <v>#NULL!</v>
      </c>
      <c r="AN164" s="69">
        <v>756</v>
      </c>
      <c r="AO164" s="70">
        <f t="shared" si="14"/>
        <v>2.0712328767123287</v>
      </c>
      <c r="AP164" s="71">
        <f>_xll.ISDAYieldCurve.ZeroRate(AN$32, AO164)</f>
        <v>1.0294326570657899E-2</v>
      </c>
      <c r="AW164" s="69">
        <v>756</v>
      </c>
      <c r="AX164" s="70">
        <f t="shared" si="15"/>
        <v>2.0712328767123287</v>
      </c>
      <c r="AY164" s="71">
        <f>_xll.ISDACreditCurve.HazardRate($AW$25, AX164)</f>
        <v>1.2618161343830451E-2</v>
      </c>
      <c r="BG164" s="69">
        <v>756</v>
      </c>
      <c r="BH164" s="70">
        <f t="shared" si="16"/>
        <v>2.0712328767123287</v>
      </c>
      <c r="BI164" s="71">
        <f>_xll.ISDAYieldCurve.ZeroRate(BG$32, BH164)</f>
        <v>1.3550108908597452E-4</v>
      </c>
      <c r="BP164" s="69">
        <v>756</v>
      </c>
      <c r="BQ164" s="70">
        <f t="shared" si="17"/>
        <v>2.0712328767123287</v>
      </c>
      <c r="BR164" s="71">
        <f>_xll.ISDACreditCurve.HazardRate($BP$25, BQ164)</f>
        <v>1.1120515276002012E-2</v>
      </c>
      <c r="BZ164" s="69">
        <v>756</v>
      </c>
      <c r="CA164" s="70">
        <f t="shared" si="18"/>
        <v>2.0712328767123287</v>
      </c>
      <c r="CB164" s="71">
        <f>_xll.ISDAYieldCurve.ZeroRate(BZ$32, CA164)</f>
        <v>1.5847511498974069E-2</v>
      </c>
      <c r="CI164" s="69">
        <v>756</v>
      </c>
      <c r="CJ164" s="70">
        <f t="shared" si="19"/>
        <v>2.0712328767123287</v>
      </c>
      <c r="CK164" s="71">
        <f>_xll.ISDACreditCurve.HazardRate($CI$25, CJ164)</f>
        <v>1.6943459581609439E-2</v>
      </c>
    </row>
    <row r="165" spans="2:89" x14ac:dyDescent="0.25">
      <c r="B165" s="69">
        <v>763</v>
      </c>
      <c r="C165" s="70">
        <f t="shared" si="10"/>
        <v>2.0904109589041098</v>
      </c>
      <c r="D165" s="71">
        <f>_xll.ISDAYieldCurve.ZeroRate($B$32, C165)</f>
        <v>1.5254173841990676E-2</v>
      </c>
      <c r="K165" s="69">
        <v>763</v>
      </c>
      <c r="L165" s="70">
        <f t="shared" si="11"/>
        <v>2.0904109589041098</v>
      </c>
      <c r="M165" s="71">
        <f>_xll.ISDACreditCurve.HazardRate($K$25, L165)</f>
        <v>1.6871070215395675E-2</v>
      </c>
      <c r="U165" s="69">
        <v>763</v>
      </c>
      <c r="V165" s="70">
        <f t="shared" si="12"/>
        <v>2.0904109589041098</v>
      </c>
      <c r="W165" s="71" t="e">
        <f>_xll.ISDAYieldCurve.ZeroRate(U$32, V165)</f>
        <v>#NULL!</v>
      </c>
      <c r="AD165" s="69">
        <v>763</v>
      </c>
      <c r="AE165" s="70">
        <f t="shared" si="13"/>
        <v>2.0904109589041098</v>
      </c>
      <c r="AF165" s="71" t="e">
        <f>_xll.ISDACreditCurve.HazardRate(AD$25, AE165)</f>
        <v>#NULL!</v>
      </c>
      <c r="AN165" s="69">
        <v>763</v>
      </c>
      <c r="AO165" s="70">
        <f t="shared" si="14"/>
        <v>2.0904109589041098</v>
      </c>
      <c r="AP165" s="71">
        <f>_xll.ISDAYieldCurve.ZeroRate(AN$32, AO165)</f>
        <v>1.0385460634725048E-2</v>
      </c>
      <c r="AW165" s="69">
        <v>763</v>
      </c>
      <c r="AX165" s="70">
        <f t="shared" si="15"/>
        <v>2.0904109589041098</v>
      </c>
      <c r="AY165" s="71">
        <f>_xll.ISDACreditCurve.HazardRate($AW$25, AX165)</f>
        <v>1.2654211331005189E-2</v>
      </c>
      <c r="BG165" s="69">
        <v>763</v>
      </c>
      <c r="BH165" s="70">
        <f t="shared" si="16"/>
        <v>2.0904109589041098</v>
      </c>
      <c r="BI165" s="71">
        <f>_xll.ISDAYieldCurve.ZeroRate(BG$32, BH165)</f>
        <v>1.3883320373075852E-4</v>
      </c>
      <c r="BP165" s="69">
        <v>763</v>
      </c>
      <c r="BQ165" s="70">
        <f t="shared" si="17"/>
        <v>2.0904109589041098</v>
      </c>
      <c r="BR165" s="71">
        <f>_xll.ISDACreditCurve.HazardRate($BP$25, BQ165)</f>
        <v>1.1140266542696523E-2</v>
      </c>
      <c r="BZ165" s="69">
        <v>763</v>
      </c>
      <c r="CA165" s="70">
        <f t="shared" si="18"/>
        <v>2.0904109589041098</v>
      </c>
      <c r="CB165" s="71">
        <f>_xll.ISDAYieldCurve.ZeroRate(BZ$32, CA165)</f>
        <v>1.5874074838019926E-2</v>
      </c>
      <c r="CI165" s="69">
        <v>763</v>
      </c>
      <c r="CJ165" s="70">
        <f t="shared" si="19"/>
        <v>2.0904109589041098</v>
      </c>
      <c r="CK165" s="71">
        <f>_xll.ISDACreditCurve.HazardRate($CI$25, CJ165)</f>
        <v>1.6944816203590826E-2</v>
      </c>
    </row>
    <row r="166" spans="2:89" x14ac:dyDescent="0.25">
      <c r="B166" s="69">
        <v>770</v>
      </c>
      <c r="C166" s="70">
        <f t="shared" si="10"/>
        <v>2.1095890410958904</v>
      </c>
      <c r="D166" s="71">
        <f>_xll.ISDAYieldCurve.ZeroRate($B$32, C166)</f>
        <v>1.5276623304293673E-2</v>
      </c>
      <c r="K166" s="69">
        <v>770</v>
      </c>
      <c r="L166" s="70">
        <f t="shared" si="11"/>
        <v>2.1095890410958904</v>
      </c>
      <c r="M166" s="71">
        <f>_xll.ISDACreditCurve.HazardRate($K$25, L166)</f>
        <v>1.6906558862223062E-2</v>
      </c>
      <c r="U166" s="69">
        <v>770</v>
      </c>
      <c r="V166" s="70">
        <f t="shared" si="12"/>
        <v>2.1095890410958904</v>
      </c>
      <c r="W166" s="71" t="e">
        <f>_xll.ISDAYieldCurve.ZeroRate(U$32, V166)</f>
        <v>#NULL!</v>
      </c>
      <c r="AD166" s="69">
        <v>770</v>
      </c>
      <c r="AE166" s="70">
        <f t="shared" si="13"/>
        <v>2.1095890410958904</v>
      </c>
      <c r="AF166" s="71" t="e">
        <f>_xll.ISDACreditCurve.HazardRate(AD$25, AE166)</f>
        <v>#NULL!</v>
      </c>
      <c r="AN166" s="69">
        <v>770</v>
      </c>
      <c r="AO166" s="70">
        <f t="shared" si="14"/>
        <v>2.1095890410958904</v>
      </c>
      <c r="AP166" s="71">
        <f>_xll.ISDAYieldCurve.ZeroRate(AN$32, AO166)</f>
        <v>1.0474937715809152E-2</v>
      </c>
      <c r="AW166" s="69">
        <v>770</v>
      </c>
      <c r="AX166" s="70">
        <f t="shared" si="15"/>
        <v>2.1095890410958904</v>
      </c>
      <c r="AY166" s="71">
        <f>_xll.ISDACreditCurve.HazardRate($AW$25, AX166)</f>
        <v>1.2689605863867658E-2</v>
      </c>
      <c r="BG166" s="69">
        <v>770</v>
      </c>
      <c r="BH166" s="70">
        <f t="shared" si="16"/>
        <v>2.1095890410958904</v>
      </c>
      <c r="BI166" s="71">
        <f>_xll.ISDAYieldCurve.ZeroRate(BG$32, BH166)</f>
        <v>1.4210473447291003E-4</v>
      </c>
      <c r="BP166" s="69">
        <v>770</v>
      </c>
      <c r="BQ166" s="70">
        <f t="shared" si="17"/>
        <v>2.1095890410958904</v>
      </c>
      <c r="BR166" s="71">
        <f>_xll.ISDACreditCurve.HazardRate($BP$25, BQ166)</f>
        <v>1.1159658695451134E-2</v>
      </c>
      <c r="BZ166" s="69">
        <v>770</v>
      </c>
      <c r="CA166" s="70">
        <f t="shared" si="18"/>
        <v>2.1095890410958904</v>
      </c>
      <c r="CB166" s="71">
        <f>_xll.ISDAYieldCurve.ZeroRate(BZ$32, CA166)</f>
        <v>1.5900155207264951E-2</v>
      </c>
      <c r="CI166" s="69">
        <v>770</v>
      </c>
      <c r="CJ166" s="70">
        <f t="shared" si="19"/>
        <v>2.1095890410958904</v>
      </c>
      <c r="CK166" s="71">
        <f>_xll.ISDACreditCurve.HazardRate($CI$25, CJ166)</f>
        <v>1.6946148159718011E-2</v>
      </c>
    </row>
    <row r="167" spans="2:89" x14ac:dyDescent="0.25">
      <c r="B167" s="69">
        <v>777</v>
      </c>
      <c r="C167" s="70">
        <f t="shared" si="10"/>
        <v>2.128767123287671</v>
      </c>
      <c r="D167" s="71">
        <f>_xll.ISDAYieldCurve.ZeroRate($B$32, C167)</f>
        <v>1.5298668271780396E-2</v>
      </c>
      <c r="K167" s="69">
        <v>777</v>
      </c>
      <c r="L167" s="70">
        <f t="shared" si="11"/>
        <v>2.128767123287671</v>
      </c>
      <c r="M167" s="71">
        <f>_xll.ISDACreditCurve.HazardRate($K$25, L167)</f>
        <v>1.6944041132141548E-2</v>
      </c>
      <c r="U167" s="69">
        <v>777</v>
      </c>
      <c r="V167" s="70">
        <f t="shared" si="12"/>
        <v>2.128767123287671</v>
      </c>
      <c r="W167" s="71" t="e">
        <f>_xll.ISDAYieldCurve.ZeroRate(U$32, V167)</f>
        <v>#NULL!</v>
      </c>
      <c r="AD167" s="69">
        <v>777</v>
      </c>
      <c r="AE167" s="70">
        <f t="shared" si="13"/>
        <v>2.128767123287671</v>
      </c>
      <c r="AF167" s="71" t="e">
        <f>_xll.ISDACreditCurve.HazardRate(AD$25, AE167)</f>
        <v>#NULL!</v>
      </c>
      <c r="AN167" s="69">
        <v>777</v>
      </c>
      <c r="AO167" s="70">
        <f t="shared" si="14"/>
        <v>2.128767123287671</v>
      </c>
      <c r="AP167" s="71">
        <f>_xll.ISDAYieldCurve.ZeroRate(AN$32, AO167)</f>
        <v>1.0562802597234083E-2</v>
      </c>
      <c r="AW167" s="69">
        <v>777</v>
      </c>
      <c r="AX167" s="70">
        <f t="shared" si="15"/>
        <v>2.128767123287671</v>
      </c>
      <c r="AY167" s="71">
        <f>_xll.ISDACreditCurve.HazardRate($AW$25, AX167)</f>
        <v>1.2746199298708783E-2</v>
      </c>
      <c r="BG167" s="69">
        <v>777</v>
      </c>
      <c r="BH167" s="70">
        <f t="shared" si="16"/>
        <v>2.128767123287671</v>
      </c>
      <c r="BI167" s="71">
        <f>_xll.ISDAYieldCurve.ZeroRate(BG$32, BH167)</f>
        <v>1.4531731871520294E-4</v>
      </c>
      <c r="BP167" s="69">
        <v>777</v>
      </c>
      <c r="BQ167" s="70">
        <f t="shared" si="17"/>
        <v>2.128767123287671</v>
      </c>
      <c r="BR167" s="71">
        <f>_xll.ISDACreditCurve.HazardRate($BP$25, BQ167)</f>
        <v>1.1170507582954684E-2</v>
      </c>
      <c r="BZ167" s="69">
        <v>777</v>
      </c>
      <c r="CA167" s="70">
        <f t="shared" si="18"/>
        <v>2.128767123287671</v>
      </c>
      <c r="CB167" s="71">
        <f>_xll.ISDAYieldCurve.ZeroRate(BZ$32, CA167)</f>
        <v>1.5925765659947001E-2</v>
      </c>
      <c r="CI167" s="69">
        <v>777</v>
      </c>
      <c r="CJ167" s="70">
        <f t="shared" si="19"/>
        <v>2.128767123287671</v>
      </c>
      <c r="CK167" s="71">
        <f>_xll.ISDACreditCurve.HazardRate($CI$25, CJ167)</f>
        <v>1.6946519766003913E-2</v>
      </c>
    </row>
    <row r="168" spans="2:89" x14ac:dyDescent="0.25">
      <c r="B168" s="69">
        <v>784</v>
      </c>
      <c r="C168" s="70">
        <f t="shared" si="10"/>
        <v>2.1479452054794521</v>
      </c>
      <c r="D168" s="71">
        <f>_xll.ISDAYieldCurve.ZeroRate($B$32, C168)</f>
        <v>1.5320319579133429E-2</v>
      </c>
      <c r="K168" s="69">
        <v>784</v>
      </c>
      <c r="L168" s="70">
        <f t="shared" si="11"/>
        <v>2.1479452054794521</v>
      </c>
      <c r="M168" s="71">
        <f>_xll.ISDACreditCurve.HazardRate($K$25, L168)</f>
        <v>1.6984333474106338E-2</v>
      </c>
      <c r="U168" s="69">
        <v>784</v>
      </c>
      <c r="V168" s="70">
        <f t="shared" si="12"/>
        <v>2.1479452054794521</v>
      </c>
      <c r="W168" s="71" t="e">
        <f>_xll.ISDAYieldCurve.ZeroRate(U$32, V168)</f>
        <v>#NULL!</v>
      </c>
      <c r="AD168" s="69">
        <v>784</v>
      </c>
      <c r="AE168" s="70">
        <f t="shared" si="13"/>
        <v>2.1479452054794521</v>
      </c>
      <c r="AF168" s="71" t="e">
        <f>_xll.ISDACreditCurve.HazardRate(AD$25, AE168)</f>
        <v>#NULL!</v>
      </c>
      <c r="AN168" s="69">
        <v>784</v>
      </c>
      <c r="AO168" s="70">
        <f t="shared" si="14"/>
        <v>2.1479452054794521</v>
      </c>
      <c r="AP168" s="71">
        <f>_xll.ISDAYieldCurve.ZeroRate(AN$32, AO168)</f>
        <v>1.0649098462919287E-2</v>
      </c>
      <c r="AW168" s="69">
        <v>784</v>
      </c>
      <c r="AX168" s="70">
        <f t="shared" si="15"/>
        <v>2.1479452054794521</v>
      </c>
      <c r="AY168" s="71">
        <f>_xll.ISDACreditCurve.HazardRate($AW$25, AX168)</f>
        <v>1.2830637698229602E-2</v>
      </c>
      <c r="BG168" s="69">
        <v>784</v>
      </c>
      <c r="BH168" s="70">
        <f t="shared" si="16"/>
        <v>2.1479452054794521</v>
      </c>
      <c r="BI168" s="71">
        <f>_xll.ISDAYieldCurve.ZeroRate(BG$32, BH168)</f>
        <v>1.484725353817407E-4</v>
      </c>
      <c r="BP168" s="69">
        <v>784</v>
      </c>
      <c r="BQ168" s="70">
        <f t="shared" si="17"/>
        <v>2.1479452054794521</v>
      </c>
      <c r="BR168" s="71">
        <f>_xll.ISDACreditCurve.HazardRate($BP$25, BQ168)</f>
        <v>1.1170335143450928E-2</v>
      </c>
      <c r="BZ168" s="69">
        <v>784</v>
      </c>
      <c r="CA168" s="70">
        <f t="shared" si="18"/>
        <v>2.1479452054794521</v>
      </c>
      <c r="CB168" s="71">
        <f>_xll.ISDAYieldCurve.ZeroRate(BZ$32, CA168)</f>
        <v>1.5950918783116871E-2</v>
      </c>
      <c r="CI168" s="69">
        <v>784</v>
      </c>
      <c r="CJ168" s="70">
        <f t="shared" si="19"/>
        <v>2.1479452054794521</v>
      </c>
      <c r="CK168" s="71">
        <f>_xll.ISDACreditCurve.HazardRate($CI$25, CJ168)</f>
        <v>1.6945647415985574E-2</v>
      </c>
    </row>
    <row r="169" spans="2:89" x14ac:dyDescent="0.25">
      <c r="B169" s="69">
        <v>791</v>
      </c>
      <c r="C169" s="70">
        <f t="shared" si="10"/>
        <v>2.1671232876712327</v>
      </c>
      <c r="D169" s="71">
        <f>_xll.ISDAYieldCurve.ZeroRate($B$32, C169)</f>
        <v>1.5341587677506765E-2</v>
      </c>
      <c r="K169" s="69">
        <v>791</v>
      </c>
      <c r="L169" s="70">
        <f t="shared" si="11"/>
        <v>2.1671232876712327</v>
      </c>
      <c r="M169" s="71">
        <f>_xll.ISDACreditCurve.HazardRate($K$25, L169)</f>
        <v>1.7023912677275287E-2</v>
      </c>
      <c r="U169" s="69">
        <v>791</v>
      </c>
      <c r="V169" s="70">
        <f t="shared" si="12"/>
        <v>2.1671232876712327</v>
      </c>
      <c r="W169" s="71" t="e">
        <f>_xll.ISDAYieldCurve.ZeroRate(U$32, V169)</f>
        <v>#NULL!</v>
      </c>
      <c r="AD169" s="69">
        <v>791</v>
      </c>
      <c r="AE169" s="70">
        <f t="shared" si="13"/>
        <v>2.1671232876712327</v>
      </c>
      <c r="AF169" s="71" t="e">
        <f>_xll.ISDACreditCurve.HazardRate(AD$25, AE169)</f>
        <v>#NULL!</v>
      </c>
      <c r="AN169" s="69">
        <v>791</v>
      </c>
      <c r="AO169" s="70">
        <f t="shared" si="14"/>
        <v>2.1671232876712327</v>
      </c>
      <c r="AP169" s="71">
        <f>_xll.ISDAYieldCurve.ZeroRate(AN$32, AO169)</f>
        <v>1.0733866968149883E-2</v>
      </c>
      <c r="AW169" s="69">
        <v>791</v>
      </c>
      <c r="AX169" s="70">
        <f t="shared" si="15"/>
        <v>2.1671232876712327</v>
      </c>
      <c r="AY169" s="71">
        <f>_xll.ISDACreditCurve.HazardRate($AW$25, AX169)</f>
        <v>1.2913581612803147E-2</v>
      </c>
      <c r="BG169" s="69">
        <v>791</v>
      </c>
      <c r="BH169" s="70">
        <f t="shared" si="16"/>
        <v>2.1671232876712327</v>
      </c>
      <c r="BI169" s="71">
        <f>_xll.ISDAYieldCurve.ZeroRate(BG$32, BH169)</f>
        <v>1.5157190750550784E-4</v>
      </c>
      <c r="BP169" s="69">
        <v>791</v>
      </c>
      <c r="BQ169" s="70">
        <f t="shared" si="17"/>
        <v>2.1671232876712327</v>
      </c>
      <c r="BR169" s="71">
        <f>_xll.ISDACreditCurve.HazardRate($BP$25, BQ169)</f>
        <v>1.1170165755973783E-2</v>
      </c>
      <c r="BZ169" s="69">
        <v>791</v>
      </c>
      <c r="CA169" s="70">
        <f t="shared" si="18"/>
        <v>2.1671232876712327</v>
      </c>
      <c r="CB169" s="71">
        <f>_xll.ISDAYieldCurve.ZeroRate(BZ$32, CA169)</f>
        <v>1.597562671826604E-2</v>
      </c>
      <c r="CI169" s="69">
        <v>791</v>
      </c>
      <c r="CJ169" s="70">
        <f t="shared" si="19"/>
        <v>2.1671232876712327</v>
      </c>
      <c r="CK169" s="71">
        <f>_xll.ISDACreditCurve.HazardRate($CI$25, CJ169)</f>
        <v>1.6944790505790563E-2</v>
      </c>
    </row>
    <row r="170" spans="2:89" x14ac:dyDescent="0.25">
      <c r="B170" s="69">
        <v>798</v>
      </c>
      <c r="C170" s="70">
        <f t="shared" si="10"/>
        <v>2.1863013698630138</v>
      </c>
      <c r="D170" s="71">
        <f>_xll.ISDAYieldCurve.ZeroRate($B$32, C170)</f>
        <v>1.5362482651347228E-2</v>
      </c>
      <c r="K170" s="69">
        <v>798</v>
      </c>
      <c r="L170" s="70">
        <f t="shared" si="11"/>
        <v>2.1863013698630138</v>
      </c>
      <c r="M170" s="71">
        <f>_xll.ISDACreditCurve.HazardRate($K$25, L170)</f>
        <v>1.7062797508458814E-2</v>
      </c>
      <c r="U170" s="69">
        <v>798</v>
      </c>
      <c r="V170" s="70">
        <f t="shared" si="12"/>
        <v>2.1863013698630138</v>
      </c>
      <c r="W170" s="71" t="e">
        <f>_xll.ISDAYieldCurve.ZeroRate(U$32, V170)</f>
        <v>#NULL!</v>
      </c>
      <c r="AD170" s="69">
        <v>798</v>
      </c>
      <c r="AE170" s="70">
        <f t="shared" si="13"/>
        <v>2.1863013698630138</v>
      </c>
      <c r="AF170" s="71" t="e">
        <f>_xll.ISDACreditCurve.HazardRate(AD$25, AE170)</f>
        <v>#NULL!</v>
      </c>
      <c r="AN170" s="69">
        <v>798</v>
      </c>
      <c r="AO170" s="70">
        <f t="shared" si="14"/>
        <v>2.1863013698630138</v>
      </c>
      <c r="AP170" s="71">
        <f>_xll.ISDAYieldCurve.ZeroRate(AN$32, AO170)</f>
        <v>1.0817148306622048E-2</v>
      </c>
      <c r="AW170" s="69">
        <v>798</v>
      </c>
      <c r="AX170" s="70">
        <f t="shared" si="15"/>
        <v>2.1863013698630138</v>
      </c>
      <c r="AY170" s="71">
        <f>_xll.ISDACreditCurve.HazardRate($AW$25, AX170)</f>
        <v>1.2995070370980671E-2</v>
      </c>
      <c r="BG170" s="69">
        <v>798</v>
      </c>
      <c r="BH170" s="70">
        <f t="shared" si="16"/>
        <v>2.1863013698630138</v>
      </c>
      <c r="BI170" s="71">
        <f>_xll.ISDAYieldCurve.ZeroRate(BG$32, BH170)</f>
        <v>1.5461690467973523E-4</v>
      </c>
      <c r="BP170" s="69">
        <v>798</v>
      </c>
      <c r="BQ170" s="70">
        <f t="shared" si="17"/>
        <v>2.1863013698630138</v>
      </c>
      <c r="BR170" s="71">
        <f>_xll.ISDACreditCurve.HazardRate($BP$25, BQ170)</f>
        <v>1.1169999340206769E-2</v>
      </c>
      <c r="BZ170" s="69">
        <v>798</v>
      </c>
      <c r="CA170" s="70">
        <f t="shared" si="18"/>
        <v>2.1863013698630138</v>
      </c>
      <c r="CB170" s="71">
        <f>_xll.ISDAYieldCurve.ZeroRate(BZ$32, CA170)</f>
        <v>1.5999901180868727E-2</v>
      </c>
      <c r="CI170" s="69">
        <v>798</v>
      </c>
      <c r="CJ170" s="70">
        <f t="shared" si="19"/>
        <v>2.1863013698630138</v>
      </c>
      <c r="CK170" s="71">
        <f>_xll.ISDACreditCurve.HazardRate($CI$25, CJ170)</f>
        <v>1.6943948629107745E-2</v>
      </c>
    </row>
    <row r="171" spans="2:89" x14ac:dyDescent="0.25">
      <c r="B171" s="69">
        <v>805</v>
      </c>
      <c r="C171" s="70">
        <f t="shared" si="10"/>
        <v>2.2054794520547945</v>
      </c>
      <c r="D171" s="71">
        <f>_xll.ISDAYieldCurve.ZeroRate($B$32, C171)</f>
        <v>1.5383014234338296E-2</v>
      </c>
      <c r="K171" s="69">
        <v>805</v>
      </c>
      <c r="L171" s="70">
        <f t="shared" si="11"/>
        <v>2.2054794520547945</v>
      </c>
      <c r="M171" s="71">
        <f>_xll.ISDACreditCurve.HazardRate($K$25, L171)</f>
        <v>1.7101006081708718E-2</v>
      </c>
      <c r="U171" s="69">
        <v>805</v>
      </c>
      <c r="V171" s="70">
        <f t="shared" si="12"/>
        <v>2.2054794520547945</v>
      </c>
      <c r="W171" s="71" t="e">
        <f>_xll.ISDAYieldCurve.ZeroRate(U$32, V171)</f>
        <v>#NULL!</v>
      </c>
      <c r="AD171" s="69">
        <v>805</v>
      </c>
      <c r="AE171" s="70">
        <f t="shared" si="13"/>
        <v>2.2054794520547945</v>
      </c>
      <c r="AF171" s="71" t="e">
        <f>_xll.ISDACreditCurve.HazardRate(AD$25, AE171)</f>
        <v>#NULL!</v>
      </c>
      <c r="AN171" s="69">
        <v>805</v>
      </c>
      <c r="AO171" s="70">
        <f t="shared" si="14"/>
        <v>2.2054794520547945</v>
      </c>
      <c r="AP171" s="71">
        <f>_xll.ISDAYieldCurve.ZeroRate(AN$32, AO171)</f>
        <v>1.089898127399035E-2</v>
      </c>
      <c r="AW171" s="69">
        <v>805</v>
      </c>
      <c r="AX171" s="70">
        <f t="shared" si="15"/>
        <v>2.2054794520547945</v>
      </c>
      <c r="AY171" s="71">
        <f>_xll.ISDACreditCurve.HazardRate($AW$25, AX171)</f>
        <v>1.3075141933363796E-2</v>
      </c>
      <c r="BG171" s="69">
        <v>805</v>
      </c>
      <c r="BH171" s="70">
        <f t="shared" si="16"/>
        <v>2.2054794520547945</v>
      </c>
      <c r="BI171" s="71">
        <f>_xll.ISDAYieldCurve.ZeroRate(BG$32, BH171)</f>
        <v>1.5760894538136729E-4</v>
      </c>
      <c r="BP171" s="69">
        <v>805</v>
      </c>
      <c r="BQ171" s="70">
        <f t="shared" si="17"/>
        <v>2.2054794520547945</v>
      </c>
      <c r="BR171" s="71">
        <f>_xll.ISDACreditCurve.HazardRate($BP$25, BQ171)</f>
        <v>1.1169835818627002E-2</v>
      </c>
      <c r="BZ171" s="69">
        <v>805</v>
      </c>
      <c r="CA171" s="70">
        <f t="shared" si="18"/>
        <v>2.2054794520547945</v>
      </c>
      <c r="CB171" s="71">
        <f>_xll.ISDAYieldCurve.ZeroRate(BZ$32, CA171)</f>
        <v>1.6023753478904411E-2</v>
      </c>
      <c r="CI171" s="69">
        <v>805</v>
      </c>
      <c r="CJ171" s="70">
        <f t="shared" si="19"/>
        <v>2.2054794520547945</v>
      </c>
      <c r="CK171" s="71">
        <f>_xll.ISDACreditCurve.HazardRate($CI$25, CJ171)</f>
        <v>1.6943121393758545E-2</v>
      </c>
    </row>
    <row r="172" spans="2:89" x14ac:dyDescent="0.25">
      <c r="B172" s="69">
        <v>812</v>
      </c>
      <c r="C172" s="70">
        <f t="shared" si="10"/>
        <v>2.2246575342465755</v>
      </c>
      <c r="D172" s="71">
        <f>_xll.ISDAYieldCurve.ZeroRate($B$32, C172)</f>
        <v>1.5403191824519172E-2</v>
      </c>
      <c r="K172" s="69">
        <v>812</v>
      </c>
      <c r="L172" s="70">
        <f t="shared" si="11"/>
        <v>2.2246575342465755</v>
      </c>
      <c r="M172" s="71">
        <f>_xll.ISDACreditCurve.HazardRate($K$25, L172)</f>
        <v>1.7138555886454312E-2</v>
      </c>
      <c r="U172" s="69">
        <v>812</v>
      </c>
      <c r="V172" s="70">
        <f t="shared" si="12"/>
        <v>2.2246575342465755</v>
      </c>
      <c r="W172" s="71" t="e">
        <f>_xll.ISDAYieldCurve.ZeroRate(U$32, V172)</f>
        <v>#NULL!</v>
      </c>
      <c r="AD172" s="69">
        <v>812</v>
      </c>
      <c r="AE172" s="70">
        <f t="shared" si="13"/>
        <v>2.2246575342465755</v>
      </c>
      <c r="AF172" s="71" t="e">
        <f>_xll.ISDACreditCurve.HazardRate(AD$25, AE172)</f>
        <v>#NULL!</v>
      </c>
      <c r="AN172" s="69">
        <v>812</v>
      </c>
      <c r="AO172" s="70">
        <f t="shared" si="14"/>
        <v>2.2246575342465755</v>
      </c>
      <c r="AP172" s="71">
        <f>_xll.ISDAYieldCurve.ZeroRate(AN$32, AO172)</f>
        <v>1.0979403328128164E-2</v>
      </c>
      <c r="AW172" s="69">
        <v>812</v>
      </c>
      <c r="AX172" s="70">
        <f t="shared" si="15"/>
        <v>2.2246575342465755</v>
      </c>
      <c r="AY172" s="71">
        <f>_xll.ISDACreditCurve.HazardRate($AW$25, AX172)</f>
        <v>1.3153832951567907E-2</v>
      </c>
      <c r="BG172" s="69">
        <v>812</v>
      </c>
      <c r="BH172" s="70">
        <f t="shared" si="16"/>
        <v>2.2246575342465755</v>
      </c>
      <c r="BI172" s="71">
        <f>_xll.ISDAYieldCurve.ZeroRate(BG$32, BH172)</f>
        <v>1.6054939917435059E-4</v>
      </c>
      <c r="BP172" s="69">
        <v>812</v>
      </c>
      <c r="BQ172" s="70">
        <f t="shared" si="17"/>
        <v>2.2246575342465755</v>
      </c>
      <c r="BR172" s="71">
        <f>_xll.ISDACreditCurve.HazardRate($BP$25, BQ172)</f>
        <v>1.1169675116384822E-2</v>
      </c>
      <c r="BZ172" s="69">
        <v>812</v>
      </c>
      <c r="CA172" s="70">
        <f t="shared" si="18"/>
        <v>2.2246575342465755</v>
      </c>
      <c r="CB172" s="71">
        <f>_xll.ISDAYieldCurve.ZeroRate(BZ$32, CA172)</f>
        <v>1.6047194530422242E-2</v>
      </c>
      <c r="CI172" s="69">
        <v>812</v>
      </c>
      <c r="CJ172" s="70">
        <f t="shared" si="19"/>
        <v>2.2246575342465755</v>
      </c>
      <c r="CK172" s="71">
        <f>_xll.ISDACreditCurve.HazardRate($CI$25, CJ172)</f>
        <v>1.6942308421087775E-2</v>
      </c>
    </row>
    <row r="173" spans="2:89" x14ac:dyDescent="0.25">
      <c r="B173" s="69">
        <v>819</v>
      </c>
      <c r="C173" s="70">
        <f t="shared" si="10"/>
        <v>2.2438356164383562</v>
      </c>
      <c r="D173" s="71">
        <f>_xll.ISDAYieldCurve.ZeroRate($B$32, C173)</f>
        <v>1.5423024498628585E-2</v>
      </c>
      <c r="K173" s="69">
        <v>819</v>
      </c>
      <c r="L173" s="70">
        <f t="shared" si="11"/>
        <v>2.2438356164383562</v>
      </c>
      <c r="M173" s="71">
        <f>_xll.ISDACreditCurve.HazardRate($K$25, L173)</f>
        <v>1.7175463814195709E-2</v>
      </c>
      <c r="U173" s="69">
        <v>819</v>
      </c>
      <c r="V173" s="70">
        <f t="shared" si="12"/>
        <v>2.2438356164383562</v>
      </c>
      <c r="W173" s="71" t="e">
        <f>_xll.ISDAYieldCurve.ZeroRate(U$32, V173)</f>
        <v>#NULL!</v>
      </c>
      <c r="AD173" s="69">
        <v>819</v>
      </c>
      <c r="AE173" s="70">
        <f t="shared" si="13"/>
        <v>2.2438356164383562</v>
      </c>
      <c r="AF173" s="71" t="e">
        <f>_xll.ISDACreditCurve.HazardRate(AD$25, AE173)</f>
        <v>#NULL!</v>
      </c>
      <c r="AN173" s="69">
        <v>819</v>
      </c>
      <c r="AO173" s="70">
        <f t="shared" si="14"/>
        <v>2.2438356164383562</v>
      </c>
      <c r="AP173" s="71">
        <f>_xll.ISDAYieldCurve.ZeroRate(AN$32, AO173)</f>
        <v>1.105845064629781E-2</v>
      </c>
      <c r="AW173" s="69">
        <v>819</v>
      </c>
      <c r="AX173" s="70">
        <f t="shared" si="15"/>
        <v>2.2438356164383562</v>
      </c>
      <c r="AY173" s="71">
        <f>_xll.ISDACreditCurve.HazardRate($AW$25, AX173)</f>
        <v>1.3231178824161688E-2</v>
      </c>
      <c r="BG173" s="69">
        <v>819</v>
      </c>
      <c r="BH173" s="70">
        <f t="shared" si="16"/>
        <v>2.2438356164383562</v>
      </c>
      <c r="BI173" s="71">
        <f>_xll.ISDAYieldCurve.ZeroRate(BG$32, BH173)</f>
        <v>1.6343958879993243E-4</v>
      </c>
      <c r="BP173" s="69">
        <v>819</v>
      </c>
      <c r="BQ173" s="70">
        <f t="shared" si="17"/>
        <v>2.2438356164383562</v>
      </c>
      <c r="BR173" s="71">
        <f>_xll.ISDACreditCurve.HazardRate($BP$25, BQ173)</f>
        <v>1.1169517161189515E-2</v>
      </c>
      <c r="BZ173" s="69">
        <v>819</v>
      </c>
      <c r="CA173" s="70">
        <f t="shared" si="18"/>
        <v>2.2438356164383562</v>
      </c>
      <c r="CB173" s="71">
        <f>_xll.ISDAYieldCurve.ZeroRate(BZ$32, CA173)</f>
        <v>1.6070234880204721E-2</v>
      </c>
      <c r="CI173" s="69">
        <v>819</v>
      </c>
      <c r="CJ173" s="70">
        <f t="shared" si="19"/>
        <v>2.2438356164383562</v>
      </c>
      <c r="CK173" s="71">
        <f>_xll.ISDACreditCurve.HazardRate($CI$25, CJ173)</f>
        <v>1.6941509345385738E-2</v>
      </c>
    </row>
    <row r="174" spans="2:89" x14ac:dyDescent="0.25">
      <c r="B174" s="69">
        <v>826</v>
      </c>
      <c r="C174" s="70">
        <f t="shared" si="10"/>
        <v>2.2630136986301368</v>
      </c>
      <c r="D174" s="71">
        <f>_xll.ISDAYieldCurve.ZeroRate($B$32, C174)</f>
        <v>1.544252102571919E-2</v>
      </c>
      <c r="K174" s="69">
        <v>826</v>
      </c>
      <c r="L174" s="70">
        <f t="shared" si="11"/>
        <v>2.2630136986301368</v>
      </c>
      <c r="M174" s="71">
        <f>_xll.ISDACreditCurve.HazardRate($K$25, L174)</f>
        <v>1.7211746183839794E-2</v>
      </c>
      <c r="U174" s="69">
        <v>826</v>
      </c>
      <c r="V174" s="70">
        <f t="shared" si="12"/>
        <v>2.2630136986301368</v>
      </c>
      <c r="W174" s="71" t="e">
        <f>_xll.ISDAYieldCurve.ZeroRate(U$32, V174)</f>
        <v>#NULL!</v>
      </c>
      <c r="AD174" s="69">
        <v>826</v>
      </c>
      <c r="AE174" s="70">
        <f t="shared" si="13"/>
        <v>2.2630136986301368</v>
      </c>
      <c r="AF174" s="71" t="e">
        <f>_xll.ISDACreditCurve.HazardRate(AD$25, AE174)</f>
        <v>#NULL!</v>
      </c>
      <c r="AN174" s="69">
        <v>826</v>
      </c>
      <c r="AO174" s="70">
        <f t="shared" si="14"/>
        <v>2.2630136986301368</v>
      </c>
      <c r="AP174" s="71">
        <f>_xll.ISDAYieldCurve.ZeroRate(AN$32, AO174)</f>
        <v>1.1136158179413731E-2</v>
      </c>
      <c r="AW174" s="69">
        <v>826</v>
      </c>
      <c r="AX174" s="70">
        <f t="shared" si="15"/>
        <v>2.2630136986301368</v>
      </c>
      <c r="AY174" s="71">
        <f>_xll.ISDACreditCurve.HazardRate($AW$25, AX174)</f>
        <v>1.3307213749762353E-2</v>
      </c>
      <c r="BG174" s="69">
        <v>826</v>
      </c>
      <c r="BH174" s="70">
        <f t="shared" si="16"/>
        <v>2.2630136986301368</v>
      </c>
      <c r="BI174" s="71">
        <f>_xll.ISDAYieldCurve.ZeroRate(BG$32, BH174)</f>
        <v>1.6628079216067388E-4</v>
      </c>
      <c r="BP174" s="69">
        <v>826</v>
      </c>
      <c r="BQ174" s="70">
        <f t="shared" si="17"/>
        <v>2.2630136986301368</v>
      </c>
      <c r="BR174" s="71">
        <f>_xll.ISDACreditCurve.HazardRate($BP$25, BQ174)</f>
        <v>1.1169361883200906E-2</v>
      </c>
      <c r="BZ174" s="69">
        <v>826</v>
      </c>
      <c r="CA174" s="70">
        <f t="shared" si="18"/>
        <v>2.2630136986301368</v>
      </c>
      <c r="CB174" s="71">
        <f>_xll.ISDAYieldCurve.ZeroRate(BZ$32, CA174)</f>
        <v>1.6092884715584111E-2</v>
      </c>
      <c r="CI174" s="69">
        <v>826</v>
      </c>
      <c r="CJ174" s="70">
        <f t="shared" si="19"/>
        <v>2.2630136986301368</v>
      </c>
      <c r="CK174" s="71">
        <f>_xll.ISDACreditCurve.HazardRate($CI$25, CJ174)</f>
        <v>1.6940723813339668E-2</v>
      </c>
    </row>
    <row r="175" spans="2:89" x14ac:dyDescent="0.25">
      <c r="B175" s="69">
        <v>833</v>
      </c>
      <c r="C175" s="70">
        <f t="shared" si="10"/>
        <v>2.2821917808219179</v>
      </c>
      <c r="D175" s="71">
        <f>_xll.ISDAYieldCurve.ZeroRate($B$32, C175)</f>
        <v>1.5461689880085583E-2</v>
      </c>
      <c r="K175" s="69">
        <v>833</v>
      </c>
      <c r="L175" s="70">
        <f t="shared" si="11"/>
        <v>2.2821917808219179</v>
      </c>
      <c r="M175" s="71">
        <f>_xll.ISDACreditCurve.HazardRate($K$25, L175)</f>
        <v>1.7247418765758769E-2</v>
      </c>
      <c r="U175" s="69">
        <v>833</v>
      </c>
      <c r="V175" s="70">
        <f t="shared" si="12"/>
        <v>2.2821917808219179</v>
      </c>
      <c r="W175" s="71" t="e">
        <f>_xll.ISDAYieldCurve.ZeroRate(U$32, V175)</f>
        <v>#NULL!</v>
      </c>
      <c r="AD175" s="69">
        <v>833</v>
      </c>
      <c r="AE175" s="70">
        <f t="shared" si="13"/>
        <v>2.2821917808219179</v>
      </c>
      <c r="AF175" s="71" t="e">
        <f>_xll.ISDACreditCurve.HazardRate(AD$25, AE175)</f>
        <v>#NULL!</v>
      </c>
      <c r="AN175" s="69">
        <v>833</v>
      </c>
      <c r="AO175" s="70">
        <f t="shared" si="14"/>
        <v>2.2821917808219179</v>
      </c>
      <c r="AP175" s="71">
        <f>_xll.ISDAYieldCurve.ZeroRate(AN$32, AO175)</f>
        <v>1.1212559703569724E-2</v>
      </c>
      <c r="AW175" s="69">
        <v>833</v>
      </c>
      <c r="AX175" s="70">
        <f t="shared" si="15"/>
        <v>2.2821917808219179</v>
      </c>
      <c r="AY175" s="71">
        <f>_xll.ISDACreditCurve.HazardRate($AW$25, AX175)</f>
        <v>1.3381970777453766E-2</v>
      </c>
      <c r="BG175" s="69">
        <v>833</v>
      </c>
      <c r="BH175" s="70">
        <f t="shared" si="16"/>
        <v>2.2821917808219179</v>
      </c>
      <c r="BI175" s="71">
        <f>_xll.ISDAYieldCurve.ZeroRate(BG$32, BH175)</f>
        <v>1.6907424420442815E-4</v>
      </c>
      <c r="BP175" s="69">
        <v>833</v>
      </c>
      <c r="BQ175" s="70">
        <f t="shared" si="17"/>
        <v>2.2821917808219179</v>
      </c>
      <c r="BR175" s="71">
        <f>_xll.ISDACreditCurve.HazardRate($BP$25, BQ175)</f>
        <v>1.1169209214926394E-2</v>
      </c>
      <c r="BZ175" s="69">
        <v>833</v>
      </c>
      <c r="CA175" s="70">
        <f t="shared" si="18"/>
        <v>2.2821917808219179</v>
      </c>
      <c r="CB175" s="71">
        <f>_xll.ISDAYieldCurve.ZeroRate(BZ$32, CA175)</f>
        <v>1.6115153881461324E-2</v>
      </c>
      <c r="CI175" s="69">
        <v>833</v>
      </c>
      <c r="CJ175" s="70">
        <f t="shared" si="19"/>
        <v>2.2821917808219179</v>
      </c>
      <c r="CK175" s="71">
        <f>_xll.ISDACreditCurve.HazardRate($CI$25, CJ175)</f>
        <v>1.693995148351286E-2</v>
      </c>
    </row>
    <row r="176" spans="2:89" x14ac:dyDescent="0.25">
      <c r="B176" s="69">
        <v>840</v>
      </c>
      <c r="C176" s="70">
        <f t="shared" si="10"/>
        <v>2.3013698630136985</v>
      </c>
      <c r="D176" s="71">
        <f>_xll.ISDAYieldCurve.ZeroRate($B$32, C176)</f>
        <v>1.548053925354587E-2</v>
      </c>
      <c r="K176" s="69">
        <v>840</v>
      </c>
      <c r="L176" s="70">
        <f t="shared" si="11"/>
        <v>2.3013698630136985</v>
      </c>
      <c r="M176" s="71">
        <f>_xll.ISDACreditCurve.HazardRate($K$25, L176)</f>
        <v>1.7282496804645754E-2</v>
      </c>
      <c r="U176" s="69">
        <v>840</v>
      </c>
      <c r="V176" s="70">
        <f t="shared" si="12"/>
        <v>2.3013698630136985</v>
      </c>
      <c r="W176" s="71" t="e">
        <f>_xll.ISDAYieldCurve.ZeroRate(U$32, V176)</f>
        <v>#NULL!</v>
      </c>
      <c r="AD176" s="69">
        <v>840</v>
      </c>
      <c r="AE176" s="70">
        <f t="shared" si="13"/>
        <v>2.3013698630136985</v>
      </c>
      <c r="AF176" s="71" t="e">
        <f>_xll.ISDACreditCurve.HazardRate(AD$25, AE176)</f>
        <v>#NULL!</v>
      </c>
      <c r="AN176" s="69">
        <v>840</v>
      </c>
      <c r="AO176" s="70">
        <f t="shared" si="14"/>
        <v>2.3013698630136985</v>
      </c>
      <c r="AP176" s="71">
        <f>_xll.ISDAYieldCurve.ZeroRate(AN$32, AO176)</f>
        <v>1.1287687868989782E-2</v>
      </c>
      <c r="AW176" s="69">
        <v>840</v>
      </c>
      <c r="AX176" s="70">
        <f t="shared" si="15"/>
        <v>2.3013698630136985</v>
      </c>
      <c r="AY176" s="71">
        <f>_xll.ISDACreditCurve.HazardRate($AW$25, AX176)</f>
        <v>1.3455481854683655E-2</v>
      </c>
      <c r="BG176" s="69">
        <v>840</v>
      </c>
      <c r="BH176" s="70">
        <f t="shared" si="16"/>
        <v>2.3013698630136985</v>
      </c>
      <c r="BI176" s="71">
        <f>_xll.ISDAYieldCurve.ZeroRate(BG$32, BH176)</f>
        <v>1.7182113871411979E-4</v>
      </c>
      <c r="BP176" s="69">
        <v>840</v>
      </c>
      <c r="BQ176" s="70">
        <f t="shared" si="17"/>
        <v>2.3013698630136985</v>
      </c>
      <c r="BR176" s="71">
        <f>_xll.ISDACreditCurve.HazardRate($BP$25, BQ176)</f>
        <v>1.1169059091123121E-2</v>
      </c>
      <c r="BZ176" s="69">
        <v>840</v>
      </c>
      <c r="CA176" s="70">
        <f t="shared" si="18"/>
        <v>2.3013698630136985</v>
      </c>
      <c r="CB176" s="71">
        <f>_xll.ISDAYieldCurve.ZeroRate(BZ$32, CA176)</f>
        <v>1.6137051894573921E-2</v>
      </c>
      <c r="CI176" s="69">
        <v>840</v>
      </c>
      <c r="CJ176" s="70">
        <f t="shared" si="19"/>
        <v>2.3013698630136985</v>
      </c>
      <c r="CK176" s="71">
        <f>_xll.ISDACreditCurve.HazardRate($CI$25, CJ176)</f>
        <v>1.6939192025849831E-2</v>
      </c>
    </row>
    <row r="177" spans="2:89" x14ac:dyDescent="0.25">
      <c r="B177" s="69">
        <v>847</v>
      </c>
      <c r="C177" s="70">
        <f t="shared" si="10"/>
        <v>2.3205479452054796</v>
      </c>
      <c r="D177" s="71">
        <f>_xll.ISDAYieldCurve.ZeroRate($B$32, C177)</f>
        <v>1.5499077067114253E-2</v>
      </c>
      <c r="K177" s="69">
        <v>847</v>
      </c>
      <c r="L177" s="70">
        <f t="shared" si="11"/>
        <v>2.3205479452054796</v>
      </c>
      <c r="M177" s="71">
        <f>_xll.ISDACreditCurve.HazardRate($K$25, L177)</f>
        <v>1.7316995041237095E-2</v>
      </c>
      <c r="U177" s="69">
        <v>847</v>
      </c>
      <c r="V177" s="70">
        <f t="shared" si="12"/>
        <v>2.3205479452054796</v>
      </c>
      <c r="W177" s="71" t="e">
        <f>_xll.ISDAYieldCurve.ZeroRate(U$32, V177)</f>
        <v>#NULL!</v>
      </c>
      <c r="AD177" s="69">
        <v>847</v>
      </c>
      <c r="AE177" s="70">
        <f t="shared" si="13"/>
        <v>2.3205479452054796</v>
      </c>
      <c r="AF177" s="71" t="e">
        <f>_xll.ISDACreditCurve.HazardRate(AD$25, AE177)</f>
        <v>#NULL!</v>
      </c>
      <c r="AN177" s="69">
        <v>847</v>
      </c>
      <c r="AO177" s="70">
        <f t="shared" si="14"/>
        <v>2.3205479452054796</v>
      </c>
      <c r="AP177" s="71">
        <f>_xll.ISDAYieldCurve.ZeroRate(AN$32, AO177)</f>
        <v>1.1361574246551657E-2</v>
      </c>
      <c r="AW177" s="69">
        <v>847</v>
      </c>
      <c r="AX177" s="70">
        <f t="shared" si="15"/>
        <v>2.3205479452054796</v>
      </c>
      <c r="AY177" s="71">
        <f>_xll.ISDACreditCurve.HazardRate($AW$25, AX177)</f>
        <v>1.3527777872785779E-2</v>
      </c>
      <c r="BG177" s="69">
        <v>847</v>
      </c>
      <c r="BH177" s="70">
        <f t="shared" si="16"/>
        <v>2.3205479452054796</v>
      </c>
      <c r="BI177" s="71">
        <f>_xll.ISDAYieldCurve.ZeroRate(BG$32, BH177)</f>
        <v>1.7452263000877527E-4</v>
      </c>
      <c r="BP177" s="69">
        <v>847</v>
      </c>
      <c r="BQ177" s="70">
        <f t="shared" si="17"/>
        <v>2.3205479452054796</v>
      </c>
      <c r="BR177" s="71">
        <f>_xll.ISDACreditCurve.HazardRate($BP$25, BQ177)</f>
        <v>1.116891144870503E-2</v>
      </c>
      <c r="BZ177" s="69">
        <v>847</v>
      </c>
      <c r="CA177" s="70">
        <f t="shared" si="18"/>
        <v>2.3205479452054796</v>
      </c>
      <c r="CB177" s="71">
        <f>_xll.ISDAYieldCurve.ZeroRate(BZ$32, CA177)</f>
        <v>1.6158587957056554E-2</v>
      </c>
      <c r="CI177" s="69">
        <v>847</v>
      </c>
      <c r="CJ177" s="70">
        <f t="shared" si="19"/>
        <v>2.3205479452054796</v>
      </c>
      <c r="CK177" s="71">
        <f>_xll.ISDACreditCurve.HazardRate($CI$25, CJ177)</f>
        <v>1.6938445121206031E-2</v>
      </c>
    </row>
    <row r="178" spans="2:89" x14ac:dyDescent="0.25">
      <c r="B178" s="69">
        <v>854</v>
      </c>
      <c r="C178" s="70">
        <f t="shared" si="10"/>
        <v>2.3397260273972602</v>
      </c>
      <c r="D178" s="71">
        <f>_xll.ISDAYieldCurve.ZeroRate($B$32, C178)</f>
        <v>1.5517310982099547E-2</v>
      </c>
      <c r="K178" s="69">
        <v>854</v>
      </c>
      <c r="L178" s="70">
        <f t="shared" si="11"/>
        <v>2.3397260273972602</v>
      </c>
      <c r="M178" s="71">
        <f>_xll.ISDACreditCurve.HazardRate($K$25, L178)</f>
        <v>1.735092773296628E-2</v>
      </c>
      <c r="U178" s="69">
        <v>854</v>
      </c>
      <c r="V178" s="70">
        <f t="shared" si="12"/>
        <v>2.3397260273972602</v>
      </c>
      <c r="W178" s="71" t="e">
        <f>_xll.ISDAYieldCurve.ZeroRate(U$32, V178)</f>
        <v>#NULL!</v>
      </c>
      <c r="AD178" s="69">
        <v>854</v>
      </c>
      <c r="AE178" s="70">
        <f t="shared" si="13"/>
        <v>2.3397260273972602</v>
      </c>
      <c r="AF178" s="71" t="e">
        <f>_xll.ISDACreditCurve.HazardRate(AD$25, AE178)</f>
        <v>#NULL!</v>
      </c>
      <c r="AN178" s="69">
        <v>854</v>
      </c>
      <c r="AO178" s="70">
        <f t="shared" si="14"/>
        <v>2.3397260273972602</v>
      </c>
      <c r="AP178" s="71">
        <f>_xll.ISDAYieldCurve.ZeroRate(AN$32, AO178)</f>
        <v>1.1434249372022356E-2</v>
      </c>
      <c r="AW178" s="69">
        <v>854</v>
      </c>
      <c r="AX178" s="70">
        <f t="shared" si="15"/>
        <v>2.3397260273972602</v>
      </c>
      <c r="AY178" s="71">
        <f>_xll.ISDACreditCurve.HazardRate($AW$25, AX178)</f>
        <v>1.3598888710263273E-2</v>
      </c>
      <c r="BG178" s="69">
        <v>854</v>
      </c>
      <c r="BH178" s="70">
        <f t="shared" si="16"/>
        <v>2.3397260273972602</v>
      </c>
      <c r="BI178" s="71">
        <f>_xll.ISDAYieldCurve.ZeroRate(BG$32, BH178)</f>
        <v>1.7717983456089534E-4</v>
      </c>
      <c r="BP178" s="69">
        <v>854</v>
      </c>
      <c r="BQ178" s="70">
        <f t="shared" si="17"/>
        <v>2.3397260273972602</v>
      </c>
      <c r="BR178" s="71">
        <f>_xll.ISDACreditCurve.HazardRate($BP$25, BQ178)</f>
        <v>1.1168766226654445E-2</v>
      </c>
      <c r="BZ178" s="69">
        <v>854</v>
      </c>
      <c r="CA178" s="70">
        <f t="shared" si="18"/>
        <v>2.3397260273972602</v>
      </c>
      <c r="CB178" s="71">
        <f>_xll.ISDAYieldCurve.ZeroRate(BZ$32, CA178)</f>
        <v>1.6179770969334553E-2</v>
      </c>
      <c r="CI178" s="69">
        <v>854</v>
      </c>
      <c r="CJ178" s="70">
        <f t="shared" si="19"/>
        <v>2.3397260273972602</v>
      </c>
      <c r="CK178" s="71">
        <f>_xll.ISDACreditCurve.HazardRate($CI$25, CJ178)</f>
        <v>1.6937710460900649E-2</v>
      </c>
    </row>
    <row r="179" spans="2:89" x14ac:dyDescent="0.25">
      <c r="B179" s="69">
        <v>861</v>
      </c>
      <c r="C179" s="70">
        <f t="shared" si="10"/>
        <v>2.3589041095890413</v>
      </c>
      <c r="D179" s="71">
        <f>_xll.ISDAYieldCurve.ZeroRate($B$32, C179)</f>
        <v>1.5535248410662315E-2</v>
      </c>
      <c r="K179" s="69">
        <v>861</v>
      </c>
      <c r="L179" s="70">
        <f t="shared" si="11"/>
        <v>2.3589041095890413</v>
      </c>
      <c r="M179" s="71">
        <f>_xll.ISDACreditCurve.HazardRate($K$25, L179)</f>
        <v>1.7384308673610436E-2</v>
      </c>
      <c r="U179" s="69">
        <v>861</v>
      </c>
      <c r="V179" s="70">
        <f t="shared" si="12"/>
        <v>2.3589041095890413</v>
      </c>
      <c r="W179" s="71" t="e">
        <f>_xll.ISDAYieldCurve.ZeroRate(U$32, V179)</f>
        <v>#NULL!</v>
      </c>
      <c r="AD179" s="69">
        <v>861</v>
      </c>
      <c r="AE179" s="70">
        <f t="shared" si="13"/>
        <v>2.3589041095890413</v>
      </c>
      <c r="AF179" s="71" t="e">
        <f>_xll.ISDACreditCurve.HazardRate(AD$25, AE179)</f>
        <v>#NULL!</v>
      </c>
      <c r="AN179" s="69">
        <v>861</v>
      </c>
      <c r="AO179" s="70">
        <f t="shared" si="14"/>
        <v>2.3589041095890413</v>
      </c>
      <c r="AP179" s="71">
        <f>_xll.ISDAYieldCurve.ZeroRate(AN$32, AO179)</f>
        <v>1.1505742788135806E-2</v>
      </c>
      <c r="AW179" s="69">
        <v>861</v>
      </c>
      <c r="AX179" s="70">
        <f t="shared" si="15"/>
        <v>2.3589041095890413</v>
      </c>
      <c r="AY179" s="71">
        <f>_xll.ISDACreditCurve.HazardRate($AW$25, AX179)</f>
        <v>1.3668843273960651E-2</v>
      </c>
      <c r="BG179" s="69">
        <v>861</v>
      </c>
      <c r="BH179" s="70">
        <f t="shared" si="16"/>
        <v>2.3589041095890413</v>
      </c>
      <c r="BI179" s="71">
        <f>_xll.ISDAYieldCurve.ZeroRate(BG$32, BH179)</f>
        <v>1.7979383253493219E-4</v>
      </c>
      <c r="BP179" s="69">
        <v>861</v>
      </c>
      <c r="BQ179" s="70">
        <f t="shared" si="17"/>
        <v>2.3589041095890413</v>
      </c>
      <c r="BR179" s="71">
        <f>_xll.ISDACreditCurve.HazardRate($BP$25, BQ179)</f>
        <v>1.1168623365938017E-2</v>
      </c>
      <c r="BZ179" s="69">
        <v>861</v>
      </c>
      <c r="CA179" s="70">
        <f t="shared" si="18"/>
        <v>2.3589041095890413</v>
      </c>
      <c r="CB179" s="71">
        <f>_xll.ISDAYieldCurve.ZeroRate(BZ$32, CA179)</f>
        <v>1.6200609542388521E-2</v>
      </c>
      <c r="CI179" s="69">
        <v>861</v>
      </c>
      <c r="CJ179" s="70">
        <f t="shared" si="19"/>
        <v>2.3589041095890413</v>
      </c>
      <c r="CK179" s="71">
        <f>_xll.ISDACreditCurve.HazardRate($CI$25, CJ179)</f>
        <v>1.693698774629129E-2</v>
      </c>
    </row>
    <row r="180" spans="2:89" x14ac:dyDescent="0.25">
      <c r="B180" s="69">
        <v>868</v>
      </c>
      <c r="C180" s="70">
        <f t="shared" si="10"/>
        <v>2.3780821917808219</v>
      </c>
      <c r="D180" s="71">
        <f>_xll.ISDAYieldCurve.ZeroRate($B$32, C180)</f>
        <v>1.5552896525861167E-2</v>
      </c>
      <c r="K180" s="69">
        <v>868</v>
      </c>
      <c r="L180" s="70">
        <f t="shared" si="11"/>
        <v>2.3780821917808219</v>
      </c>
      <c r="M180" s="71">
        <f>_xll.ISDACreditCurve.HazardRate($K$25, L180)</f>
        <v>1.7417151211986139E-2</v>
      </c>
      <c r="U180" s="69">
        <v>868</v>
      </c>
      <c r="V180" s="70">
        <f t="shared" si="12"/>
        <v>2.3780821917808219</v>
      </c>
      <c r="W180" s="71" t="e">
        <f>_xll.ISDAYieldCurve.ZeroRate(U$32, V180)</f>
        <v>#NULL!</v>
      </c>
      <c r="AD180" s="69">
        <v>868</v>
      </c>
      <c r="AE180" s="70">
        <f t="shared" si="13"/>
        <v>2.3780821917808219</v>
      </c>
      <c r="AF180" s="71" t="e">
        <f>_xll.ISDACreditCurve.HazardRate(AD$25, AE180)</f>
        <v>#NULL!</v>
      </c>
      <c r="AN180" s="69">
        <v>868</v>
      </c>
      <c r="AO180" s="70">
        <f t="shared" si="14"/>
        <v>2.3780821917808219</v>
      </c>
      <c r="AP180" s="71">
        <f>_xll.ISDAYieldCurve.ZeroRate(AN$32, AO180)</f>
        <v>1.1576083084634523E-2</v>
      </c>
      <c r="AW180" s="69">
        <v>868</v>
      </c>
      <c r="AX180" s="70">
        <f t="shared" si="15"/>
        <v>2.3780821917808219</v>
      </c>
      <c r="AY180" s="71">
        <f>_xll.ISDACreditCurve.HazardRate($AW$25, AX180)</f>
        <v>1.3737669538243553E-2</v>
      </c>
      <c r="BG180" s="69">
        <v>868</v>
      </c>
      <c r="BH180" s="70">
        <f t="shared" si="16"/>
        <v>2.3780821917808219</v>
      </c>
      <c r="BI180" s="71">
        <f>_xll.ISDAYieldCurve.ZeroRate(BG$32, BH180)</f>
        <v>1.8236566925132328E-4</v>
      </c>
      <c r="BP180" s="69">
        <v>868</v>
      </c>
      <c r="BQ180" s="70">
        <f t="shared" si="17"/>
        <v>2.3780821917808219</v>
      </c>
      <c r="BR180" s="71">
        <f>_xll.ISDACreditCurve.HazardRate($BP$25, BQ180)</f>
        <v>1.1168482809426694E-2</v>
      </c>
      <c r="BZ180" s="69">
        <v>868</v>
      </c>
      <c r="CA180" s="70">
        <f t="shared" si="18"/>
        <v>2.3780821917808219</v>
      </c>
      <c r="CB180" s="71">
        <f>_xll.ISDAYieldCurve.ZeroRate(BZ$32, CA180)</f>
        <v>1.6221112009425488E-2</v>
      </c>
      <c r="CI180" s="69">
        <v>868</v>
      </c>
      <c r="CJ180" s="70">
        <f t="shared" si="19"/>
        <v>2.3780821917808219</v>
      </c>
      <c r="CK180" s="71">
        <f>_xll.ISDACreditCurve.HazardRate($CI$25, CJ180)</f>
        <v>1.6936276688369174E-2</v>
      </c>
    </row>
    <row r="181" spans="2:89" x14ac:dyDescent="0.25">
      <c r="B181" s="69">
        <v>875</v>
      </c>
      <c r="C181" s="70">
        <f t="shared" si="10"/>
        <v>2.3972602739726026</v>
      </c>
      <c r="D181" s="71">
        <f>_xll.ISDAYieldCurve.ZeroRate($B$32, C181)</f>
        <v>1.5570262271216837E-2</v>
      </c>
      <c r="K181" s="69">
        <v>875</v>
      </c>
      <c r="L181" s="70">
        <f t="shared" si="11"/>
        <v>2.3972602739726026</v>
      </c>
      <c r="M181" s="71">
        <f>_xll.ISDACreditCurve.HazardRate($K$25, L181)</f>
        <v>1.7449468269747831E-2</v>
      </c>
      <c r="U181" s="69">
        <v>875</v>
      </c>
      <c r="V181" s="70">
        <f t="shared" si="12"/>
        <v>2.3972602739726026</v>
      </c>
      <c r="W181" s="71" t="e">
        <f>_xll.ISDAYieldCurve.ZeroRate(U$32, V181)</f>
        <v>#NULL!</v>
      </c>
      <c r="AD181" s="69">
        <v>875</v>
      </c>
      <c r="AE181" s="70">
        <f t="shared" si="13"/>
        <v>2.3972602739726026</v>
      </c>
      <c r="AF181" s="71" t="e">
        <f>_xll.ISDACreditCurve.HazardRate(AD$25, AE181)</f>
        <v>#NULL!</v>
      </c>
      <c r="AN181" s="69">
        <v>875</v>
      </c>
      <c r="AO181" s="70">
        <f t="shared" si="14"/>
        <v>2.3972602739726026</v>
      </c>
      <c r="AP181" s="71">
        <f>_xll.ISDAYieldCurve.ZeroRate(AN$32, AO181)</f>
        <v>1.1645297936389258E-2</v>
      </c>
      <c r="AW181" s="69">
        <v>875</v>
      </c>
      <c r="AX181" s="70">
        <f t="shared" si="15"/>
        <v>2.3972602739726026</v>
      </c>
      <c r="AY181" s="71">
        <f>_xll.ISDACreditCurve.HazardRate($AW$25, AX181)</f>
        <v>1.3805394582297926E-2</v>
      </c>
      <c r="BG181" s="69">
        <v>875</v>
      </c>
      <c r="BH181" s="70">
        <f t="shared" si="16"/>
        <v>2.3972602739726026</v>
      </c>
      <c r="BI181" s="71">
        <f>_xll.ISDAYieldCurve.ZeroRate(BG$32, BH181)</f>
        <v>1.8489635658025207E-4</v>
      </c>
      <c r="BP181" s="69">
        <v>875</v>
      </c>
      <c r="BQ181" s="70">
        <f t="shared" si="17"/>
        <v>2.3972602739726026</v>
      </c>
      <c r="BR181" s="71">
        <f>_xll.ISDACreditCurve.HazardRate($BP$25, BQ181)</f>
        <v>1.1168344501819553E-2</v>
      </c>
      <c r="BZ181" s="69">
        <v>875</v>
      </c>
      <c r="CA181" s="70">
        <f t="shared" si="18"/>
        <v>2.3972602739726026</v>
      </c>
      <c r="CB181" s="71">
        <f>_xll.ISDAYieldCurve.ZeroRate(BZ$32, CA181)</f>
        <v>1.6241286436989865E-2</v>
      </c>
      <c r="CI181" s="69">
        <v>875</v>
      </c>
      <c r="CJ181" s="70">
        <f t="shared" si="19"/>
        <v>2.3972602739726026</v>
      </c>
      <c r="CK181" s="71">
        <f>_xll.ISDACreditCurve.HazardRate($CI$25, CJ181)</f>
        <v>1.6935577007373821E-2</v>
      </c>
    </row>
    <row r="182" spans="2:89" x14ac:dyDescent="0.25">
      <c r="B182" s="69">
        <v>882</v>
      </c>
      <c r="C182" s="70">
        <f t="shared" si="10"/>
        <v>2.4164383561643836</v>
      </c>
      <c r="D182" s="71">
        <f>_xll.ISDAYieldCurve.ZeroRate($B$32, C182)</f>
        <v>1.5587352369820831E-2</v>
      </c>
      <c r="K182" s="69">
        <v>882</v>
      </c>
      <c r="L182" s="70">
        <f t="shared" si="11"/>
        <v>2.4164383561643836</v>
      </c>
      <c r="M182" s="71">
        <f>_xll.ISDACreditCurve.HazardRate($K$25, L182)</f>
        <v>1.7481272358338702E-2</v>
      </c>
      <c r="U182" s="69">
        <v>882</v>
      </c>
      <c r="V182" s="70">
        <f t="shared" si="12"/>
        <v>2.4164383561643836</v>
      </c>
      <c r="W182" s="71" t="e">
        <f>_xll.ISDAYieldCurve.ZeroRate(U$32, V182)</f>
        <v>#NULL!</v>
      </c>
      <c r="AD182" s="69">
        <v>882</v>
      </c>
      <c r="AE182" s="70">
        <f t="shared" si="13"/>
        <v>2.4164383561643836</v>
      </c>
      <c r="AF182" s="71" t="e">
        <f>_xll.ISDACreditCurve.HazardRate(AD$25, AE182)</f>
        <v>#NULL!</v>
      </c>
      <c r="AN182" s="69">
        <v>882</v>
      </c>
      <c r="AO182" s="70">
        <f t="shared" si="14"/>
        <v>2.4164383561643836</v>
      </c>
      <c r="AP182" s="71">
        <f>_xll.ISDAYieldCurve.ZeroRate(AN$32, AO182)</f>
        <v>1.1713414139703447E-2</v>
      </c>
      <c r="AW182" s="69">
        <v>882</v>
      </c>
      <c r="AX182" s="70">
        <f t="shared" si="15"/>
        <v>2.4164383561643836</v>
      </c>
      <c r="AY182" s="71">
        <f>_xll.ISDACreditCurve.HazardRate($AW$25, AX182)</f>
        <v>1.3872044625653026E-2</v>
      </c>
      <c r="BG182" s="69">
        <v>882</v>
      </c>
      <c r="BH182" s="70">
        <f t="shared" si="16"/>
        <v>2.4164383561643836</v>
      </c>
      <c r="BI182" s="71">
        <f>_xll.ISDAYieldCurve.ZeroRate(BG$32, BH182)</f>
        <v>1.8738687426903919E-4</v>
      </c>
      <c r="BP182" s="69">
        <v>882</v>
      </c>
      <c r="BQ182" s="70">
        <f t="shared" si="17"/>
        <v>2.4164383561643836</v>
      </c>
      <c r="BR182" s="71">
        <f>_xll.ISDACreditCurve.HazardRate($BP$25, BQ182)</f>
        <v>1.1168208389571253E-2</v>
      </c>
      <c r="BZ182" s="69">
        <v>882</v>
      </c>
      <c r="CA182" s="70">
        <f t="shared" si="18"/>
        <v>2.4164383561643836</v>
      </c>
      <c r="CB182" s="71">
        <f>_xll.ISDAYieldCurve.ZeroRate(BZ$32, CA182)</f>
        <v>1.6261140635545283E-2</v>
      </c>
      <c r="CI182" s="69">
        <v>882</v>
      </c>
      <c r="CJ182" s="70">
        <f t="shared" si="19"/>
        <v>2.4164383561643836</v>
      </c>
      <c r="CK182" s="71">
        <f>_xll.ISDACreditCurve.HazardRate($CI$25, CJ182)</f>
        <v>1.6934888432426007E-2</v>
      </c>
    </row>
    <row r="183" spans="2:89" x14ac:dyDescent="0.25">
      <c r="B183" s="69">
        <v>889</v>
      </c>
      <c r="C183" s="70">
        <f t="shared" si="10"/>
        <v>2.4356164383561643</v>
      </c>
      <c r="D183" s="71">
        <f>_xll.ISDAYieldCurve.ZeroRate($B$32, C183)</f>
        <v>1.5604173333013741E-2</v>
      </c>
      <c r="K183" s="69">
        <v>889</v>
      </c>
      <c r="L183" s="70">
        <f t="shared" si="11"/>
        <v>2.4356164383561643</v>
      </c>
      <c r="M183" s="71">
        <f>_xll.ISDACreditCurve.HazardRate($K$25, L183)</f>
        <v>1.7512575595140741E-2</v>
      </c>
      <c r="U183" s="69">
        <v>889</v>
      </c>
      <c r="V183" s="70">
        <f t="shared" si="12"/>
        <v>2.4356164383561643</v>
      </c>
      <c r="W183" s="71" t="e">
        <f>_xll.ISDAYieldCurve.ZeroRate(U$32, V183)</f>
        <v>#NULL!</v>
      </c>
      <c r="AD183" s="69">
        <v>889</v>
      </c>
      <c r="AE183" s="70">
        <f t="shared" si="13"/>
        <v>2.4356164383561643</v>
      </c>
      <c r="AF183" s="71" t="e">
        <f>_xll.ISDACreditCurve.HazardRate(AD$25, AE183)</f>
        <v>#NULL!</v>
      </c>
      <c r="AN183" s="69">
        <v>889</v>
      </c>
      <c r="AO183" s="70">
        <f t="shared" si="14"/>
        <v>2.4356164383561643</v>
      </c>
      <c r="AP183" s="71">
        <f>_xll.ISDAYieldCurve.ZeroRate(AN$32, AO183)</f>
        <v>1.1780457646902448E-2</v>
      </c>
      <c r="AW183" s="69">
        <v>889</v>
      </c>
      <c r="AX183" s="70">
        <f t="shared" si="15"/>
        <v>2.4356164383561643</v>
      </c>
      <c r="AY183" s="71">
        <f>_xll.ISDACreditCurve.HazardRate($AW$25, AX183)</f>
        <v>1.3937645062026154E-2</v>
      </c>
      <c r="BG183" s="69">
        <v>889</v>
      </c>
      <c r="BH183" s="70">
        <f t="shared" si="16"/>
        <v>2.4356164383561643</v>
      </c>
      <c r="BI183" s="71">
        <f>_xll.ISDAYieldCurve.ZeroRate(BG$32, BH183)</f>
        <v>1.8983817120682176E-4</v>
      </c>
      <c r="BP183" s="69">
        <v>889</v>
      </c>
      <c r="BQ183" s="70">
        <f t="shared" si="17"/>
        <v>2.4356164383561643</v>
      </c>
      <c r="BR183" s="71">
        <f>_xll.ISDACreditCurve.HazardRate($BP$25, BQ183)</f>
        <v>1.1168074420822929E-2</v>
      </c>
      <c r="BZ183" s="69">
        <v>889</v>
      </c>
      <c r="CA183" s="70">
        <f t="shared" si="18"/>
        <v>2.4356164383561643</v>
      </c>
      <c r="CB183" s="71">
        <f>_xll.ISDAYieldCurve.ZeroRate(BZ$32, CA183)</f>
        <v>1.6280682169556523E-2</v>
      </c>
      <c r="CI183" s="69">
        <v>889</v>
      </c>
      <c r="CJ183" s="70">
        <f t="shared" si="19"/>
        <v>2.4356164383561643</v>
      </c>
      <c r="CK183" s="71">
        <f>_xll.ISDACreditCurve.HazardRate($CI$25, CJ183)</f>
        <v>1.6934210701178159E-2</v>
      </c>
    </row>
    <row r="184" spans="2:89" x14ac:dyDescent="0.25">
      <c r="B184" s="69">
        <v>896</v>
      </c>
      <c r="C184" s="70">
        <f t="shared" si="10"/>
        <v>2.4547945205479453</v>
      </c>
      <c r="D184" s="71">
        <f>_xll.ISDAYieldCurve.ZeroRate($B$32, C184)</f>
        <v>1.5620731468656758E-2</v>
      </c>
      <c r="K184" s="69">
        <v>896</v>
      </c>
      <c r="L184" s="70">
        <f t="shared" si="11"/>
        <v>2.4547945205479453</v>
      </c>
      <c r="M184" s="71">
        <f>_xll.ISDACreditCurve.HazardRate($K$25, L184)</f>
        <v>1.754338971886775E-2</v>
      </c>
      <c r="U184" s="69">
        <v>896</v>
      </c>
      <c r="V184" s="70">
        <f t="shared" si="12"/>
        <v>2.4547945205479453</v>
      </c>
      <c r="W184" s="71" t="e">
        <f>_xll.ISDAYieldCurve.ZeroRate(U$32, V184)</f>
        <v>#NULL!</v>
      </c>
      <c r="AD184" s="69">
        <v>896</v>
      </c>
      <c r="AE184" s="70">
        <f t="shared" si="13"/>
        <v>2.4547945205479453</v>
      </c>
      <c r="AF184" s="71" t="e">
        <f>_xll.ISDACreditCurve.HazardRate(AD$25, AE184)</f>
        <v>#NULL!</v>
      </c>
      <c r="AN184" s="69">
        <v>896</v>
      </c>
      <c r="AO184" s="70">
        <f t="shared" si="14"/>
        <v>2.4547945205479453</v>
      </c>
      <c r="AP184" s="71">
        <f>_xll.ISDAYieldCurve.ZeroRate(AN$32, AO184)</f>
        <v>1.1846453599301468E-2</v>
      </c>
      <c r="AW184" s="69">
        <v>896</v>
      </c>
      <c r="AX184" s="70">
        <f t="shared" si="15"/>
        <v>2.4547945205479453</v>
      </c>
      <c r="AY184" s="71">
        <f>_xll.ISDACreditCurve.HazardRate($AW$25, AX184)</f>
        <v>1.4002220491580954E-2</v>
      </c>
      <c r="BG184" s="69">
        <v>896</v>
      </c>
      <c r="BH184" s="70">
        <f t="shared" si="16"/>
        <v>2.4547945205479453</v>
      </c>
      <c r="BI184" s="71">
        <f>_xll.ISDAYieldCurve.ZeroRate(BG$32, BH184)</f>
        <v>1.9225116662995156E-4</v>
      </c>
      <c r="BP184" s="69">
        <v>896</v>
      </c>
      <c r="BQ184" s="70">
        <f t="shared" si="17"/>
        <v>2.4547945205479453</v>
      </c>
      <c r="BR184" s="71">
        <f>_xll.ISDACreditCurve.HazardRate($BP$25, BQ184)</f>
        <v>1.1167942545336292E-2</v>
      </c>
      <c r="BZ184" s="69">
        <v>896</v>
      </c>
      <c r="CA184" s="70">
        <f t="shared" si="18"/>
        <v>2.4547945205479453</v>
      </c>
      <c r="CB184" s="71">
        <f>_xll.ISDAYieldCurve.ZeroRate(BZ$32, CA184)</f>
        <v>1.6299918367098834E-2</v>
      </c>
      <c r="CI184" s="69">
        <v>896</v>
      </c>
      <c r="CJ184" s="70">
        <f t="shared" si="19"/>
        <v>2.4547945205479453</v>
      </c>
      <c r="CK184" s="71">
        <f>_xll.ISDACreditCurve.HazardRate($CI$25, CJ184)</f>
        <v>1.6933543559481064E-2</v>
      </c>
    </row>
    <row r="185" spans="2:89" x14ac:dyDescent="0.25">
      <c r="B185" s="69">
        <v>903</v>
      </c>
      <c r="C185" s="70">
        <f t="shared" ref="C185:C248" si="20">B185/365</f>
        <v>2.473972602739726</v>
      </c>
      <c r="D185" s="71">
        <f>_xll.ISDAYieldCurve.ZeroRate($B$32, C185)</f>
        <v>1.5637032889018489E-2</v>
      </c>
      <c r="K185" s="69">
        <v>903</v>
      </c>
      <c r="L185" s="70">
        <f t="shared" ref="L185:L248" si="21">K185/365</f>
        <v>2.473972602739726</v>
      </c>
      <c r="M185" s="71">
        <f>_xll.ISDACreditCurve.HazardRate($K$25, L185)</f>
        <v>1.7573726104242397E-2</v>
      </c>
      <c r="U185" s="69">
        <v>903</v>
      </c>
      <c r="V185" s="70">
        <f t="shared" ref="V185:V248" si="22">U185/365</f>
        <v>2.473972602739726</v>
      </c>
      <c r="W185" s="71" t="e">
        <f>_xll.ISDAYieldCurve.ZeroRate(U$32, V185)</f>
        <v>#NULL!</v>
      </c>
      <c r="AD185" s="69">
        <v>903</v>
      </c>
      <c r="AE185" s="70">
        <f t="shared" ref="AE185:AE248" si="23">AD185/365</f>
        <v>2.473972602739726</v>
      </c>
      <c r="AF185" s="71" t="e">
        <f>_xll.ISDACreditCurve.HazardRate(AD$25, AE185)</f>
        <v>#NULL!</v>
      </c>
      <c r="AN185" s="69">
        <v>903</v>
      </c>
      <c r="AO185" s="70">
        <f t="shared" ref="AO185:AO248" si="24">AN185/365</f>
        <v>2.473972602739726</v>
      </c>
      <c r="AP185" s="71">
        <f>_xll.ISDAYieldCurve.ZeroRate(AN$32, AO185)</f>
        <v>1.1911426358640034E-2</v>
      </c>
      <c r="AW185" s="69">
        <v>903</v>
      </c>
      <c r="AX185" s="70">
        <f t="shared" ref="AX185:AX248" si="25">AW185/365</f>
        <v>2.473972602739726</v>
      </c>
      <c r="AY185" s="71">
        <f>_xll.ISDACreditCurve.HazardRate($AW$25, AX185)</f>
        <v>1.4065794751685292E-2</v>
      </c>
      <c r="BG185" s="69">
        <v>903</v>
      </c>
      <c r="BH185" s="70">
        <f t="shared" ref="BH185:BH248" si="26">BG185/365</f>
        <v>2.473972602739726</v>
      </c>
      <c r="BI185" s="71">
        <f>_xll.ISDAYieldCurve.ZeroRate(BG$32, BH185)</f>
        <v>1.9462675127132731E-4</v>
      </c>
      <c r="BP185" s="69">
        <v>903</v>
      </c>
      <c r="BQ185" s="70">
        <f t="shared" ref="BQ185:BQ248" si="27">BP185/365</f>
        <v>2.473972602739726</v>
      </c>
      <c r="BR185" s="71">
        <f>_xll.ISDACreditCurve.HazardRate($BP$25, BQ185)</f>
        <v>1.116781271443085E-2</v>
      </c>
      <c r="BZ185" s="69">
        <v>903</v>
      </c>
      <c r="CA185" s="70">
        <f t="shared" ref="CA185:CA248" si="28">BZ185/365</f>
        <v>2.473972602739726</v>
      </c>
      <c r="CB185" s="71">
        <f>_xll.ISDAYieldCurve.ZeroRate(BZ$32, CA185)</f>
        <v>1.6318856329020342E-2</v>
      </c>
      <c r="CI185" s="69">
        <v>903</v>
      </c>
      <c r="CJ185" s="70">
        <f t="shared" ref="CJ185:CJ248" si="29">CI185/365</f>
        <v>2.473972602739726</v>
      </c>
      <c r="CK185" s="71">
        <f>_xll.ISDACreditCurve.HazardRate($CI$25, CJ185)</f>
        <v>1.6932886761066086E-2</v>
      </c>
    </row>
    <row r="186" spans="2:89" x14ac:dyDescent="0.25">
      <c r="B186" s="69">
        <v>910</v>
      </c>
      <c r="C186" s="70">
        <f t="shared" si="20"/>
        <v>2.493150684931507</v>
      </c>
      <c r="D186" s="71">
        <f>_xll.ISDAYieldCurve.ZeroRate($B$32, C186)</f>
        <v>1.5653083518297733E-2</v>
      </c>
      <c r="K186" s="69">
        <v>910</v>
      </c>
      <c r="L186" s="70">
        <f t="shared" si="21"/>
        <v>2.493150684931507</v>
      </c>
      <c r="M186" s="71">
        <f>_xll.ISDACreditCurve.HazardRate($K$25, L186)</f>
        <v>1.7603595775995899E-2</v>
      </c>
      <c r="U186" s="69">
        <v>910</v>
      </c>
      <c r="V186" s="70">
        <f t="shared" si="22"/>
        <v>2.493150684931507</v>
      </c>
      <c r="W186" s="71" t="e">
        <f>_xll.ISDAYieldCurve.ZeroRate(U$32, V186)</f>
        <v>#NULL!</v>
      </c>
      <c r="AD186" s="69">
        <v>910</v>
      </c>
      <c r="AE186" s="70">
        <f t="shared" si="23"/>
        <v>2.493150684931507</v>
      </c>
      <c r="AF186" s="71" t="e">
        <f>_xll.ISDACreditCurve.HazardRate(AD$25, AE186)</f>
        <v>#NULL!</v>
      </c>
      <c r="AN186" s="69">
        <v>910</v>
      </c>
      <c r="AO186" s="70">
        <f t="shared" si="24"/>
        <v>2.493150684931507</v>
      </c>
      <c r="AP186" s="71">
        <f>_xll.ISDAYieldCurve.ZeroRate(AN$32, AO186)</f>
        <v>1.1975399537065702E-2</v>
      </c>
      <c r="AW186" s="69">
        <v>910</v>
      </c>
      <c r="AX186" s="70">
        <f t="shared" si="25"/>
        <v>2.493150684931507</v>
      </c>
      <c r="AY186" s="71">
        <f>_xll.ISDACreditCurve.HazardRate($AW$25, AX186)</f>
        <v>1.4128390946249559E-2</v>
      </c>
      <c r="BG186" s="69">
        <v>910</v>
      </c>
      <c r="BH186" s="70">
        <f t="shared" si="26"/>
        <v>2.493150684931507</v>
      </c>
      <c r="BI186" s="71">
        <f>_xll.ISDAYieldCurve.ZeroRate(BG$32, BH186)</f>
        <v>1.9696578845668192E-4</v>
      </c>
      <c r="BP186" s="69">
        <v>910</v>
      </c>
      <c r="BQ186" s="70">
        <f t="shared" si="27"/>
        <v>2.493150684931507</v>
      </c>
      <c r="BR186" s="71">
        <f>_xll.ISDACreditCurve.HazardRate($BP$25, BQ186)</f>
        <v>1.1167684880923949E-2</v>
      </c>
      <c r="BZ186" s="69">
        <v>910</v>
      </c>
      <c r="CA186" s="70">
        <f t="shared" si="28"/>
        <v>2.493150684931507</v>
      </c>
      <c r="CB186" s="71">
        <f>_xll.ISDAYieldCurve.ZeroRate(BZ$32, CA186)</f>
        <v>1.6337502937681509E-2</v>
      </c>
      <c r="CI186" s="69">
        <v>910</v>
      </c>
      <c r="CJ186" s="70">
        <f t="shared" si="29"/>
        <v>2.493150684931507</v>
      </c>
      <c r="CK186" s="71">
        <f>_xll.ISDACreditCurve.HazardRate($CI$25, CJ186)</f>
        <v>1.6932240067242112E-2</v>
      </c>
    </row>
    <row r="187" spans="2:89" x14ac:dyDescent="0.25">
      <c r="B187" s="69">
        <v>917</v>
      </c>
      <c r="C187" s="70">
        <f t="shared" si="20"/>
        <v>2.5123287671232877</v>
      </c>
      <c r="D187" s="71">
        <f>_xll.ISDAYieldCurve.ZeroRate($B$32, C187)</f>
        <v>1.5668889099801721E-2</v>
      </c>
      <c r="K187" s="69">
        <v>917</v>
      </c>
      <c r="L187" s="70">
        <f t="shared" si="21"/>
        <v>2.5123287671232877</v>
      </c>
      <c r="M187" s="71">
        <f>_xll.ISDACreditCurve.HazardRate($K$25, L187)</f>
        <v>1.7633009422226443E-2</v>
      </c>
      <c r="U187" s="69">
        <v>917</v>
      </c>
      <c r="V187" s="70">
        <f t="shared" si="22"/>
        <v>2.5123287671232877</v>
      </c>
      <c r="W187" s="71" t="e">
        <f>_xll.ISDAYieldCurve.ZeroRate(U$32, V187)</f>
        <v>#NULL!</v>
      </c>
      <c r="AD187" s="69">
        <v>917</v>
      </c>
      <c r="AE187" s="70">
        <f t="shared" si="23"/>
        <v>2.5123287671232877</v>
      </c>
      <c r="AF187" s="71" t="e">
        <f>_xll.ISDACreditCurve.HazardRate(AD$25, AE187)</f>
        <v>#NULL!</v>
      </c>
      <c r="AN187" s="69">
        <v>917</v>
      </c>
      <c r="AO187" s="70">
        <f t="shared" si="24"/>
        <v>2.5123287671232877</v>
      </c>
      <c r="AP187" s="71">
        <f>_xll.ISDAYieldCurve.ZeroRate(AN$32, AO187)</f>
        <v>1.203839602574441E-2</v>
      </c>
      <c r="AW187" s="69">
        <v>917</v>
      </c>
      <c r="AX187" s="70">
        <f t="shared" si="25"/>
        <v>2.5123287671232877</v>
      </c>
      <c r="AY187" s="71">
        <f>_xll.ISDACreditCurve.HazardRate($AW$25, AX187)</f>
        <v>1.4190031473721245E-2</v>
      </c>
      <c r="BG187" s="69">
        <v>917</v>
      </c>
      <c r="BH187" s="70">
        <f t="shared" si="26"/>
        <v>2.5123287671232877</v>
      </c>
      <c r="BI187" s="71">
        <f>_xll.ISDAYieldCurve.ZeroRate(BG$32, BH187)</f>
        <v>1.9926911515065707E-4</v>
      </c>
      <c r="BP187" s="69">
        <v>917</v>
      </c>
      <c r="BQ187" s="70">
        <f t="shared" si="27"/>
        <v>2.5123287671232877</v>
      </c>
      <c r="BR187" s="71">
        <f>_xll.ISDACreditCurve.HazardRate($BP$25, BQ187)</f>
        <v>1.1167558999073643E-2</v>
      </c>
      <c r="BZ187" s="69">
        <v>917</v>
      </c>
      <c r="CA187" s="70">
        <f t="shared" si="28"/>
        <v>2.5123287671232877</v>
      </c>
      <c r="CB187" s="71">
        <f>_xll.ISDAYieldCurve.ZeroRate(BZ$32, CA187)</f>
        <v>1.6355864865294421E-2</v>
      </c>
      <c r="CI187" s="69">
        <v>917</v>
      </c>
      <c r="CJ187" s="70">
        <f t="shared" si="29"/>
        <v>2.5123287671232877</v>
      </c>
      <c r="CK187" s="71">
        <f>_xll.ISDACreditCurve.HazardRate($CI$25, CJ187)</f>
        <v>1.6931603246606294E-2</v>
      </c>
    </row>
    <row r="188" spans="2:89" x14ac:dyDescent="0.25">
      <c r="B188" s="69">
        <v>924</v>
      </c>
      <c r="C188" s="70">
        <f t="shared" si="20"/>
        <v>2.5315068493150683</v>
      </c>
      <c r="D188" s="71">
        <f>_xll.ISDAYieldCurve.ZeroRate($B$32, C188)</f>
        <v>1.5684455202798066E-2</v>
      </c>
      <c r="K188" s="69">
        <v>924</v>
      </c>
      <c r="L188" s="70">
        <f t="shared" si="21"/>
        <v>2.5315068493150683</v>
      </c>
      <c r="M188" s="71">
        <f>_xll.ISDACreditCurve.HazardRate($K$25, L188)</f>
        <v>1.7661977407150468E-2</v>
      </c>
      <c r="U188" s="69">
        <v>924</v>
      </c>
      <c r="V188" s="70">
        <f t="shared" si="22"/>
        <v>2.5315068493150683</v>
      </c>
      <c r="W188" s="71" t="e">
        <f>_xll.ISDAYieldCurve.ZeroRate(U$32, V188)</f>
        <v>#NULL!</v>
      </c>
      <c r="AD188" s="69">
        <v>924</v>
      </c>
      <c r="AE188" s="70">
        <f t="shared" si="23"/>
        <v>2.5315068493150683</v>
      </c>
      <c r="AF188" s="71" t="e">
        <f>_xll.ISDACreditCurve.HazardRate(AD$25, AE188)</f>
        <v>#NULL!</v>
      </c>
      <c r="AN188" s="69">
        <v>924</v>
      </c>
      <c r="AO188" s="70">
        <f t="shared" si="24"/>
        <v>2.5315068493150683</v>
      </c>
      <c r="AP188" s="71">
        <f>_xll.ISDAYieldCurve.ZeroRate(AN$32, AO188)</f>
        <v>1.2100438022170413E-2</v>
      </c>
      <c r="AW188" s="69">
        <v>924</v>
      </c>
      <c r="AX188" s="70">
        <f t="shared" si="25"/>
        <v>2.5315068493150683</v>
      </c>
      <c r="AY188" s="71">
        <f>_xll.ISDACreditCurve.HazardRate($AW$25, AX188)</f>
        <v>1.4250738053806998E-2</v>
      </c>
      <c r="BG188" s="69">
        <v>924</v>
      </c>
      <c r="BH188" s="70">
        <f t="shared" si="26"/>
        <v>2.5315068493150683</v>
      </c>
      <c r="BI188" s="71">
        <f>_xll.ISDAYieldCurve.ZeroRate(BG$32, BH188)</f>
        <v>2.0153754295532952E-4</v>
      </c>
      <c r="BP188" s="69">
        <v>924</v>
      </c>
      <c r="BQ188" s="70">
        <f t="shared" si="27"/>
        <v>2.5315068493150683</v>
      </c>
      <c r="BR188" s="71">
        <f>_xll.ISDACreditCurve.HazardRate($BP$25, BQ188)</f>
        <v>1.11674350245241E-2</v>
      </c>
      <c r="BZ188" s="69">
        <v>924</v>
      </c>
      <c r="CA188" s="70">
        <f t="shared" si="28"/>
        <v>2.5315068493150683</v>
      </c>
      <c r="CB188" s="71">
        <f>_xll.ISDAYieldCurve.ZeroRate(BZ$32, CA188)</f>
        <v>1.6373948581882888E-2</v>
      </c>
      <c r="CI188" s="69">
        <v>924</v>
      </c>
      <c r="CJ188" s="70">
        <f t="shared" si="29"/>
        <v>2.5315068493150683</v>
      </c>
      <c r="CK188" s="71">
        <f>_xll.ISDACreditCurve.HazardRate($CI$25, CJ188)</f>
        <v>1.693097607476798E-2</v>
      </c>
    </row>
    <row r="189" spans="2:89" x14ac:dyDescent="0.25">
      <c r="B189" s="69">
        <v>931</v>
      </c>
      <c r="C189" s="70">
        <f t="shared" si="20"/>
        <v>2.5506849315068494</v>
      </c>
      <c r="D189" s="71">
        <f>_xll.ISDAYieldCurve.ZeroRate($B$32, C189)</f>
        <v>1.569978722905763E-2</v>
      </c>
      <c r="K189" s="69">
        <v>931</v>
      </c>
      <c r="L189" s="70">
        <f t="shared" si="21"/>
        <v>2.5506849315068494</v>
      </c>
      <c r="M189" s="71">
        <f>_xll.ISDACreditCurve.HazardRate($K$25, L189)</f>
        <v>1.7690509783278647E-2</v>
      </c>
      <c r="U189" s="69">
        <v>931</v>
      </c>
      <c r="V189" s="70">
        <f t="shared" si="22"/>
        <v>2.5506849315068494</v>
      </c>
      <c r="W189" s="71" t="e">
        <f>_xll.ISDAYieldCurve.ZeroRate(U$32, V189)</f>
        <v>#NULL!</v>
      </c>
      <c r="AD189" s="69">
        <v>931</v>
      </c>
      <c r="AE189" s="70">
        <f t="shared" si="23"/>
        <v>2.5506849315068494</v>
      </c>
      <c r="AF189" s="71" t="e">
        <f>_xll.ISDACreditCurve.HazardRate(AD$25, AE189)</f>
        <v>#NULL!</v>
      </c>
      <c r="AN189" s="69">
        <v>931</v>
      </c>
      <c r="AO189" s="70">
        <f t="shared" si="24"/>
        <v>2.5506849315068494</v>
      </c>
      <c r="AP189" s="71">
        <f>_xll.ISDAYieldCurve.ZeroRate(AN$32, AO189)</f>
        <v>1.2161547056244146E-2</v>
      </c>
      <c r="AW189" s="69">
        <v>931</v>
      </c>
      <c r="AX189" s="70">
        <f t="shared" si="25"/>
        <v>2.5506849315068494</v>
      </c>
      <c r="AY189" s="71">
        <f>_xll.ISDACreditCurve.HazardRate($AW$25, AX189)</f>
        <v>1.4310531752989204E-2</v>
      </c>
      <c r="BG189" s="69">
        <v>931</v>
      </c>
      <c r="BH189" s="70">
        <f t="shared" si="26"/>
        <v>2.5506849315068494</v>
      </c>
      <c r="BI189" s="71">
        <f>_xll.ISDAYieldCurve.ZeroRate(BG$32, BH189)</f>
        <v>2.0377185906369119E-4</v>
      </c>
      <c r="BP189" s="69">
        <v>931</v>
      </c>
      <c r="BQ189" s="70">
        <f t="shared" si="27"/>
        <v>2.5506849315068494</v>
      </c>
      <c r="BR189" s="71">
        <f>_xll.ISDACreditCurve.HazardRate($BP$25, BQ189)</f>
        <v>1.1167312914253495E-2</v>
      </c>
      <c r="BZ189" s="69">
        <v>931</v>
      </c>
      <c r="CA189" s="70">
        <f t="shared" si="28"/>
        <v>2.5506849315068494</v>
      </c>
      <c r="CB189" s="71">
        <f>_xll.ISDAYieldCurve.ZeroRate(BZ$32, CA189)</f>
        <v>1.6391760362883565E-2</v>
      </c>
      <c r="CI189" s="69">
        <v>931</v>
      </c>
      <c r="CJ189" s="70">
        <f t="shared" si="29"/>
        <v>2.5506849315068494</v>
      </c>
      <c r="CK189" s="71">
        <f>_xll.ISDACreditCurve.HazardRate($CI$25, CJ189)</f>
        <v>1.6930358334085138E-2</v>
      </c>
    </row>
    <row r="190" spans="2:89" x14ac:dyDescent="0.25">
      <c r="B190" s="69">
        <v>938</v>
      </c>
      <c r="C190" s="70">
        <f t="shared" si="20"/>
        <v>2.56986301369863</v>
      </c>
      <c r="D190" s="71">
        <f>_xll.ISDAYieldCurve.ZeroRate($B$32, C190)</f>
        <v>1.5714890419104368E-2</v>
      </c>
      <c r="K190" s="69">
        <v>938</v>
      </c>
      <c r="L190" s="70">
        <f t="shared" si="21"/>
        <v>2.56986301369863</v>
      </c>
      <c r="M190" s="71">
        <f>_xll.ISDACreditCurve.HazardRate($K$25, L190)</f>
        <v>1.7718616303046698E-2</v>
      </c>
      <c r="U190" s="69">
        <v>938</v>
      </c>
      <c r="V190" s="70">
        <f t="shared" si="22"/>
        <v>2.56986301369863</v>
      </c>
      <c r="W190" s="71" t="e">
        <f>_xll.ISDAYieldCurve.ZeroRate(U$32, V190)</f>
        <v>#NULL!</v>
      </c>
      <c r="AD190" s="69">
        <v>938</v>
      </c>
      <c r="AE190" s="70">
        <f t="shared" si="23"/>
        <v>2.56986301369863</v>
      </c>
      <c r="AF190" s="71" t="e">
        <f>_xll.ISDACreditCurve.HazardRate(AD$25, AE190)</f>
        <v>#NULL!</v>
      </c>
      <c r="AN190" s="69">
        <v>938</v>
      </c>
      <c r="AO190" s="70">
        <f t="shared" si="24"/>
        <v>2.56986301369863</v>
      </c>
      <c r="AP190" s="71">
        <f>_xll.ISDAYieldCurve.ZeroRate(AN$32, AO190)</f>
        <v>1.2221744015182447E-2</v>
      </c>
      <c r="AW190" s="69">
        <v>938</v>
      </c>
      <c r="AX190" s="70">
        <f t="shared" si="25"/>
        <v>2.56986301369863</v>
      </c>
      <c r="AY190" s="71">
        <f>_xll.ISDACreditCurve.HazardRate($AW$25, AX190)</f>
        <v>1.4369433008900034E-2</v>
      </c>
      <c r="BG190" s="69">
        <v>938</v>
      </c>
      <c r="BH190" s="70">
        <f t="shared" si="26"/>
        <v>2.56986301369863</v>
      </c>
      <c r="BI190" s="71">
        <f>_xll.ISDAYieldCurve.ZeroRate(BG$32, BH190)</f>
        <v>2.0597282717043549E-4</v>
      </c>
      <c r="BP190" s="69">
        <v>938</v>
      </c>
      <c r="BQ190" s="70">
        <f t="shared" si="27"/>
        <v>2.56986301369863</v>
      </c>
      <c r="BR190" s="71">
        <f>_xll.ISDACreditCurve.HazardRate($BP$25, BQ190)</f>
        <v>1.1167192626524245E-2</v>
      </c>
      <c r="BZ190" s="69">
        <v>938</v>
      </c>
      <c r="CA190" s="70">
        <f t="shared" si="28"/>
        <v>2.56986301369863</v>
      </c>
      <c r="CB190" s="71">
        <f>_xll.ISDAYieldCurve.ZeroRate(BZ$32, CA190)</f>
        <v>1.6409306296406617E-2</v>
      </c>
      <c r="CI190" s="69">
        <v>938</v>
      </c>
      <c r="CJ190" s="70">
        <f t="shared" si="29"/>
        <v>2.56986301369863</v>
      </c>
      <c r="CK190" s="71">
        <f>_xll.ISDACreditCurve.HazardRate($CI$25, CJ190)</f>
        <v>1.6929749813412481E-2</v>
      </c>
    </row>
    <row r="191" spans="2:89" x14ac:dyDescent="0.25">
      <c r="B191" s="69">
        <v>945</v>
      </c>
      <c r="C191" s="70">
        <f t="shared" si="20"/>
        <v>2.5890410958904111</v>
      </c>
      <c r="D191" s="71">
        <f>_xll.ISDAYieldCurve.ZeroRate($B$32, C191)</f>
        <v>1.5729769858187446E-2</v>
      </c>
      <c r="K191" s="69">
        <v>945</v>
      </c>
      <c r="L191" s="70">
        <f t="shared" si="21"/>
        <v>2.5890410958904111</v>
      </c>
      <c r="M191" s="71">
        <f>_xll.ISDACreditCurve.HazardRate($K$25, L191)</f>
        <v>1.7746306429929293E-2</v>
      </c>
      <c r="U191" s="69">
        <v>945</v>
      </c>
      <c r="V191" s="70">
        <f t="shared" si="22"/>
        <v>2.5890410958904111</v>
      </c>
      <c r="W191" s="71" t="e">
        <f>_xll.ISDAYieldCurve.ZeroRate(U$32, V191)</f>
        <v>#NULL!</v>
      </c>
      <c r="AD191" s="69">
        <v>945</v>
      </c>
      <c r="AE191" s="70">
        <f t="shared" si="23"/>
        <v>2.5890410958904111</v>
      </c>
      <c r="AF191" s="71" t="e">
        <f>_xll.ISDACreditCurve.HazardRate(AD$25, AE191)</f>
        <v>#NULL!</v>
      </c>
      <c r="AN191" s="69">
        <v>945</v>
      </c>
      <c r="AO191" s="70">
        <f t="shared" si="24"/>
        <v>2.5890410958904111</v>
      </c>
      <c r="AP191" s="71">
        <f>_xll.ISDAYieldCurve.ZeroRate(AN$32, AO191)</f>
        <v>1.2281049167321666E-2</v>
      </c>
      <c r="AW191" s="69">
        <v>945</v>
      </c>
      <c r="AX191" s="70">
        <f t="shared" si="25"/>
        <v>2.5890410958904111</v>
      </c>
      <c r="AY191" s="71">
        <f>_xll.ISDACreditCurve.HazardRate($AW$25, AX191)</f>
        <v>1.4427461653612184E-2</v>
      </c>
      <c r="BG191" s="69">
        <v>945</v>
      </c>
      <c r="BH191" s="70">
        <f t="shared" si="26"/>
        <v>2.5890410958904111</v>
      </c>
      <c r="BI191" s="71">
        <f>_xll.ISDAYieldCurve.ZeroRate(BG$32, BH191)</f>
        <v>2.0814118834226508E-4</v>
      </c>
      <c r="BP191" s="69">
        <v>945</v>
      </c>
      <c r="BQ191" s="70">
        <f t="shared" si="27"/>
        <v>2.5890410958904111</v>
      </c>
      <c r="BR191" s="71">
        <f>_xll.ISDACreditCurve.HazardRate($BP$25, BQ191)</f>
        <v>1.1167074120835428E-2</v>
      </c>
      <c r="BZ191" s="69">
        <v>945</v>
      </c>
      <c r="CA191" s="70">
        <f t="shared" si="28"/>
        <v>2.5890410958904111</v>
      </c>
      <c r="CB191" s="71">
        <f>_xll.ISDAYieldCurve.ZeroRate(BZ$32, CA191)</f>
        <v>1.6426592290173771E-2</v>
      </c>
      <c r="CI191" s="69">
        <v>945</v>
      </c>
      <c r="CJ191" s="70">
        <f t="shared" si="29"/>
        <v>2.5890410958904111</v>
      </c>
      <c r="CK191" s="71">
        <f>_xll.ISDACreditCurve.HazardRate($CI$25, CJ191)</f>
        <v>1.6929150307860904E-2</v>
      </c>
    </row>
    <row r="192" spans="2:89" x14ac:dyDescent="0.25">
      <c r="B192" s="69">
        <v>952</v>
      </c>
      <c r="C192" s="70">
        <f t="shared" si="20"/>
        <v>2.6082191780821917</v>
      </c>
      <c r="D192" s="71">
        <f>_xll.ISDAYieldCurve.ZeroRate($B$32, C192)</f>
        <v>1.5744430481989893E-2</v>
      </c>
      <c r="K192" s="69">
        <v>952</v>
      </c>
      <c r="L192" s="70">
        <f t="shared" si="21"/>
        <v>2.6082191780821917</v>
      </c>
      <c r="M192" s="71">
        <f>_xll.ISDACreditCurve.HazardRate($K$25, L192)</f>
        <v>1.7773589349063621E-2</v>
      </c>
      <c r="U192" s="69">
        <v>952</v>
      </c>
      <c r="V192" s="70">
        <f t="shared" si="22"/>
        <v>2.6082191780821917</v>
      </c>
      <c r="W192" s="71" t="e">
        <f>_xll.ISDAYieldCurve.ZeroRate(U$32, V192)</f>
        <v>#NULL!</v>
      </c>
      <c r="AD192" s="69">
        <v>952</v>
      </c>
      <c r="AE192" s="70">
        <f t="shared" si="23"/>
        <v>2.6082191780821917</v>
      </c>
      <c r="AF192" s="71" t="e">
        <f>_xll.ISDACreditCurve.HazardRate(AD$25, AE192)</f>
        <v>#NULL!</v>
      </c>
      <c r="AN192" s="69">
        <v>952</v>
      </c>
      <c r="AO192" s="70">
        <f t="shared" si="24"/>
        <v>2.6082191780821917</v>
      </c>
      <c r="AP192" s="71">
        <f>_xll.ISDAYieldCurve.ZeroRate(AN$32, AO192)</f>
        <v>1.23394821848706E-2</v>
      </c>
      <c r="AW192" s="69">
        <v>952</v>
      </c>
      <c r="AX192" s="70">
        <f t="shared" si="25"/>
        <v>2.6082191780821917</v>
      </c>
      <c r="AY192" s="71">
        <f>_xll.ISDACreditCurve.HazardRate($AW$25, AX192)</f>
        <v>1.4484636935902098E-2</v>
      </c>
      <c r="BG192" s="69">
        <v>952</v>
      </c>
      <c r="BH192" s="70">
        <f t="shared" si="26"/>
        <v>2.6082191780821917</v>
      </c>
      <c r="BI192" s="71">
        <f>_xll.ISDAYieldCurve.ZeroRate(BG$32, BH192)</f>
        <v>2.1027766184980305E-4</v>
      </c>
      <c r="BP192" s="69">
        <v>952</v>
      </c>
      <c r="BQ192" s="70">
        <f t="shared" si="27"/>
        <v>2.6082191780821917</v>
      </c>
      <c r="BR192" s="71">
        <f>_xll.ISDACreditCurve.HazardRate($BP$25, BQ192)</f>
        <v>1.116695735787733E-2</v>
      </c>
      <c r="BZ192" s="69">
        <v>952</v>
      </c>
      <c r="CA192" s="70">
        <f t="shared" si="28"/>
        <v>2.6082191780821917</v>
      </c>
      <c r="CB192" s="71">
        <f>_xll.ISDAYieldCurve.ZeroRate(BZ$32, CA192)</f>
        <v>1.6443624078150233E-2</v>
      </c>
      <c r="CI192" s="69">
        <v>952</v>
      </c>
      <c r="CJ192" s="70">
        <f t="shared" si="29"/>
        <v>2.6082191780821917</v>
      </c>
      <c r="CK192" s="71">
        <f>_xll.ISDACreditCurve.HazardRate($CI$25, CJ192)</f>
        <v>1.692855961856744E-2</v>
      </c>
    </row>
    <row r="193" spans="2:89" x14ac:dyDescent="0.25">
      <c r="B193" s="69">
        <v>959</v>
      </c>
      <c r="C193" s="70">
        <f t="shared" si="20"/>
        <v>2.6273972602739728</v>
      </c>
      <c r="D193" s="71">
        <f>_xll.ISDAYieldCurve.ZeroRate($B$32, C193)</f>
        <v>1.5758877082087192E-2</v>
      </c>
      <c r="K193" s="69">
        <v>959</v>
      </c>
      <c r="L193" s="70">
        <f t="shared" si="21"/>
        <v>2.6273972602739728</v>
      </c>
      <c r="M193" s="71">
        <f>_xll.ISDACreditCurve.HazardRate($K$25, L193)</f>
        <v>1.7800473977407666E-2</v>
      </c>
      <c r="U193" s="69">
        <v>959</v>
      </c>
      <c r="V193" s="70">
        <f t="shared" si="22"/>
        <v>2.6273972602739728</v>
      </c>
      <c r="W193" s="71" t="e">
        <f>_xll.ISDAYieldCurve.ZeroRate(U$32, V193)</f>
        <v>#NULL!</v>
      </c>
      <c r="AD193" s="69">
        <v>959</v>
      </c>
      <c r="AE193" s="70">
        <f t="shared" si="23"/>
        <v>2.6273972602739728</v>
      </c>
      <c r="AF193" s="71" t="e">
        <f>_xll.ISDACreditCurve.HazardRate(AD$25, AE193)</f>
        <v>#NULL!</v>
      </c>
      <c r="AN193" s="69">
        <v>959</v>
      </c>
      <c r="AO193" s="70">
        <f t="shared" si="24"/>
        <v>2.6273972602739728</v>
      </c>
      <c r="AP193" s="71">
        <f>_xll.ISDAYieldCurve.ZeroRate(AN$32, AO193)</f>
        <v>1.2397062165666994E-2</v>
      </c>
      <c r="AW193" s="69">
        <v>959</v>
      </c>
      <c r="AX193" s="70">
        <f t="shared" si="25"/>
        <v>2.6273972602739728</v>
      </c>
      <c r="AY193" s="71">
        <f>_xll.ISDACreditCurve.HazardRate($AW$25, AX193)</f>
        <v>1.4540977542538145E-2</v>
      </c>
      <c r="BG193" s="69">
        <v>959</v>
      </c>
      <c r="BH193" s="70">
        <f t="shared" si="26"/>
        <v>2.6273972602739728</v>
      </c>
      <c r="BI193" s="71">
        <f>_xll.ISDAYieldCurve.ZeroRate(BG$32, BH193)</f>
        <v>2.1238294596307041E-4</v>
      </c>
      <c r="BP193" s="69">
        <v>959</v>
      </c>
      <c r="BQ193" s="70">
        <f t="shared" si="27"/>
        <v>2.6273972602739728</v>
      </c>
      <c r="BR193" s="71">
        <f>_xll.ISDACreditCurve.HazardRate($BP$25, BQ193)</f>
        <v>1.1166842299487958E-2</v>
      </c>
      <c r="BZ193" s="69">
        <v>959</v>
      </c>
      <c r="CA193" s="70">
        <f t="shared" si="28"/>
        <v>2.6273972602739728</v>
      </c>
      <c r="CB193" s="71">
        <f>_xll.ISDAYieldCurve.ZeroRate(BZ$32, CA193)</f>
        <v>1.6460407226886166E-2</v>
      </c>
      <c r="CI193" s="69">
        <v>959</v>
      </c>
      <c r="CJ193" s="70">
        <f t="shared" si="29"/>
        <v>2.6273972602739728</v>
      </c>
      <c r="CK193" s="71">
        <f>_xll.ISDACreditCurve.HazardRate($CI$25, CJ193)</f>
        <v>1.692797755247534E-2</v>
      </c>
    </row>
    <row r="194" spans="2:89" x14ac:dyDescent="0.25">
      <c r="B194" s="69">
        <v>966</v>
      </c>
      <c r="C194" s="70">
        <f t="shared" si="20"/>
        <v>2.6465753424657534</v>
      </c>
      <c r="D194" s="71">
        <f>_xll.ISDAYieldCurve.ZeroRate($B$32, C194)</f>
        <v>1.5773114311168589E-2</v>
      </c>
      <c r="K194" s="69">
        <v>966</v>
      </c>
      <c r="L194" s="70">
        <f t="shared" si="21"/>
        <v>2.6465753424657534</v>
      </c>
      <c r="M194" s="71">
        <f>_xll.ISDACreditCurve.HazardRate($K$25, L194)</f>
        <v>1.7826968973456866E-2</v>
      </c>
      <c r="U194" s="69">
        <v>966</v>
      </c>
      <c r="V194" s="70">
        <f t="shared" si="22"/>
        <v>2.6465753424657534</v>
      </c>
      <c r="W194" s="71" t="e">
        <f>_xll.ISDAYieldCurve.ZeroRate(U$32, V194)</f>
        <v>#NULL!</v>
      </c>
      <c r="AD194" s="69">
        <v>966</v>
      </c>
      <c r="AE194" s="70">
        <f t="shared" si="23"/>
        <v>2.6465753424657534</v>
      </c>
      <c r="AF194" s="71" t="e">
        <f>_xll.ISDACreditCurve.HazardRate(AD$25, AE194)</f>
        <v>#NULL!</v>
      </c>
      <c r="AN194" s="69">
        <v>966</v>
      </c>
      <c r="AO194" s="70">
        <f t="shared" si="24"/>
        <v>2.6465753424657534</v>
      </c>
      <c r="AP194" s="71">
        <f>_xll.ISDAYieldCurve.ZeroRate(AN$32, AO194)</f>
        <v>1.2453807653988078E-2</v>
      </c>
      <c r="AW194" s="69">
        <v>966</v>
      </c>
      <c r="AX194" s="70">
        <f t="shared" si="25"/>
        <v>2.6465753424657534</v>
      </c>
      <c r="AY194" s="71">
        <f>_xll.ISDACreditCurve.HazardRate($AW$25, AX194)</f>
        <v>1.4596501618643233E-2</v>
      </c>
      <c r="BG194" s="69">
        <v>966</v>
      </c>
      <c r="BH194" s="70">
        <f t="shared" si="26"/>
        <v>2.6465753424657534</v>
      </c>
      <c r="BI194" s="71">
        <f>_xll.ISDAYieldCurve.ZeroRate(BG$32, BH194)</f>
        <v>2.144577187123773E-4</v>
      </c>
      <c r="BP194" s="69">
        <v>966</v>
      </c>
      <c r="BQ194" s="70">
        <f t="shared" si="27"/>
        <v>2.6465753424657534</v>
      </c>
      <c r="BR194" s="71">
        <f>_xll.ISDACreditCurve.HazardRate($BP$25, BQ194)</f>
        <v>1.116672890861148E-2</v>
      </c>
      <c r="BZ194" s="69">
        <v>966</v>
      </c>
      <c r="CA194" s="70">
        <f t="shared" si="28"/>
        <v>2.6465753424657534</v>
      </c>
      <c r="CB194" s="71">
        <f>_xll.ISDAYieldCurve.ZeroRate(BZ$32, CA194)</f>
        <v>1.6476947141582442E-2</v>
      </c>
      <c r="CI194" s="69">
        <v>966</v>
      </c>
      <c r="CJ194" s="70">
        <f t="shared" si="29"/>
        <v>2.6465753424657534</v>
      </c>
      <c r="CK194" s="71">
        <f>_xll.ISDACreditCurve.HazardRate($CI$25, CJ194)</f>
        <v>1.6927403922123701E-2</v>
      </c>
    </row>
    <row r="195" spans="2:89" x14ac:dyDescent="0.25">
      <c r="B195" s="69">
        <v>973</v>
      </c>
      <c r="C195" s="70">
        <f t="shared" si="20"/>
        <v>2.6657534246575341</v>
      </c>
      <c r="D195" s="71">
        <f>_xll.ISDAYieldCurve.ZeroRate($B$32, C195)</f>
        <v>1.578714668803299E-2</v>
      </c>
      <c r="K195" s="69">
        <v>973</v>
      </c>
      <c r="L195" s="70">
        <f t="shared" si="21"/>
        <v>2.6657534246575341</v>
      </c>
      <c r="M195" s="71">
        <f>_xll.ISDACreditCurve.HazardRate($K$25, L195)</f>
        <v>1.7853082746541335E-2</v>
      </c>
      <c r="U195" s="69">
        <v>973</v>
      </c>
      <c r="V195" s="70">
        <f t="shared" si="22"/>
        <v>2.6657534246575341</v>
      </c>
      <c r="W195" s="71" t="e">
        <f>_xll.ISDAYieldCurve.ZeroRate(U$32, V195)</f>
        <v>#NULL!</v>
      </c>
      <c r="AD195" s="69">
        <v>973</v>
      </c>
      <c r="AE195" s="70">
        <f t="shared" si="23"/>
        <v>2.6657534246575341</v>
      </c>
      <c r="AF195" s="71" t="e">
        <f>_xll.ISDACreditCurve.HazardRate(AD$25, AE195)</f>
        <v>#NULL!</v>
      </c>
      <c r="AN195" s="69">
        <v>973</v>
      </c>
      <c r="AO195" s="70">
        <f t="shared" si="24"/>
        <v>2.6657534246575341</v>
      </c>
      <c r="AP195" s="71">
        <f>_xll.ISDAYieldCurve.ZeroRate(AN$32, AO195)</f>
        <v>1.2509736660462815E-2</v>
      </c>
      <c r="AW195" s="69">
        <v>973</v>
      </c>
      <c r="AX195" s="70">
        <f t="shared" si="25"/>
        <v>2.6657534246575341</v>
      </c>
      <c r="AY195" s="71">
        <f>_xll.ISDACreditCurve.HazardRate($AW$25, AX195)</f>
        <v>1.4651226787178466E-2</v>
      </c>
      <c r="BG195" s="69">
        <v>973</v>
      </c>
      <c r="BH195" s="70">
        <f t="shared" si="26"/>
        <v>2.6657534246575341</v>
      </c>
      <c r="BI195" s="71">
        <f>_xll.ISDAYieldCurve.ZeroRate(BG$32, BH195)</f>
        <v>2.1650263861637043E-4</v>
      </c>
      <c r="BP195" s="69">
        <v>973</v>
      </c>
      <c r="BQ195" s="70">
        <f t="shared" si="27"/>
        <v>2.6657534246575341</v>
      </c>
      <c r="BR195" s="71">
        <f>_xll.ISDACreditCurve.HazardRate($BP$25, BQ195)</f>
        <v>1.1166617149258403E-2</v>
      </c>
      <c r="BZ195" s="69">
        <v>973</v>
      </c>
      <c r="CA195" s="70">
        <f t="shared" si="28"/>
        <v>2.6657534246575341</v>
      </c>
      <c r="CB195" s="71">
        <f>_xll.ISDAYieldCurve.ZeroRate(BZ$32, CA195)</f>
        <v>1.6493249071894599E-2</v>
      </c>
      <c r="CI195" s="69">
        <v>973</v>
      </c>
      <c r="CJ195" s="70">
        <f t="shared" si="29"/>
        <v>2.6657534246575341</v>
      </c>
      <c r="CK195" s="71">
        <f>_xll.ISDACreditCurve.HazardRate($CI$25, CJ195)</f>
        <v>1.6926838545446188E-2</v>
      </c>
    </row>
    <row r="196" spans="2:89" x14ac:dyDescent="0.25">
      <c r="B196" s="69">
        <v>980</v>
      </c>
      <c r="C196" s="70">
        <f t="shared" si="20"/>
        <v>2.6849315068493151</v>
      </c>
      <c r="D196" s="71">
        <f>_xll.ISDAYieldCurve.ZeroRate($B$32, C196)</f>
        <v>1.5800978602370754E-2</v>
      </c>
      <c r="K196" s="69">
        <v>980</v>
      </c>
      <c r="L196" s="70">
        <f t="shared" si="21"/>
        <v>2.6849315068493151</v>
      </c>
      <c r="M196" s="71">
        <f>_xll.ISDACreditCurve.HazardRate($K$25, L196)</f>
        <v>1.7878823465724593E-2</v>
      </c>
      <c r="U196" s="69">
        <v>980</v>
      </c>
      <c r="V196" s="70">
        <f t="shared" si="22"/>
        <v>2.6849315068493151</v>
      </c>
      <c r="W196" s="71" t="e">
        <f>_xll.ISDAYieldCurve.ZeroRate(U$32, V196)</f>
        <v>#NULL!</v>
      </c>
      <c r="AD196" s="69">
        <v>980</v>
      </c>
      <c r="AE196" s="70">
        <f t="shared" si="23"/>
        <v>2.6849315068493151</v>
      </c>
      <c r="AF196" s="71" t="e">
        <f>_xll.ISDACreditCurve.HazardRate(AD$25, AE196)</f>
        <v>#NULL!</v>
      </c>
      <c r="AN196" s="69">
        <v>980</v>
      </c>
      <c r="AO196" s="70">
        <f t="shared" si="24"/>
        <v>2.6849315068493151</v>
      </c>
      <c r="AP196" s="71">
        <f>_xll.ISDAYieldCurve.ZeroRate(AN$32, AO196)</f>
        <v>1.2564866681130774E-2</v>
      </c>
      <c r="AW196" s="69">
        <v>980</v>
      </c>
      <c r="AX196" s="70">
        <f t="shared" si="25"/>
        <v>2.6849315068493151</v>
      </c>
      <c r="AY196" s="71">
        <f>_xll.ISDACreditCurve.HazardRate($AW$25, AX196)</f>
        <v>1.4705170167591763E-2</v>
      </c>
      <c r="BG196" s="69">
        <v>980</v>
      </c>
      <c r="BH196" s="70">
        <f t="shared" si="26"/>
        <v>2.6849315068493151</v>
      </c>
      <c r="BI196" s="71">
        <f>_xll.ISDAYieldCurve.ZeroRate(BG$32, BH196)</f>
        <v>2.1851834537887801E-4</v>
      </c>
      <c r="BP196" s="69">
        <v>980</v>
      </c>
      <c r="BQ196" s="70">
        <f t="shared" si="27"/>
        <v>2.6849315068493151</v>
      </c>
      <c r="BR196" s="71">
        <f>_xll.ISDACreditCurve.HazardRate($BP$25, BQ196)</f>
        <v>1.1166506986467513E-2</v>
      </c>
      <c r="BZ196" s="69">
        <v>980</v>
      </c>
      <c r="CA196" s="70">
        <f t="shared" si="28"/>
        <v>2.6849315068493151</v>
      </c>
      <c r="CB196" s="71">
        <f>_xll.ISDAYieldCurve.ZeroRate(BZ$32, CA196)</f>
        <v>1.6509318117488014E-2</v>
      </c>
      <c r="CI196" s="69">
        <v>980</v>
      </c>
      <c r="CJ196" s="70">
        <f t="shared" si="29"/>
        <v>2.6849315068493151</v>
      </c>
      <c r="CK196" s="71">
        <f>_xll.ISDACreditCurve.HazardRate($CI$25, CJ196)</f>
        <v>1.6926281245578354E-2</v>
      </c>
    </row>
    <row r="197" spans="2:89" x14ac:dyDescent="0.25">
      <c r="B197" s="69">
        <v>987</v>
      </c>
      <c r="C197" s="70">
        <f t="shared" si="20"/>
        <v>2.7041095890410958</v>
      </c>
      <c r="D197" s="71">
        <f>_xll.ISDAYieldCurve.ZeroRate($B$32, C197)</f>
        <v>1.5814614319342026E-2</v>
      </c>
      <c r="K197" s="69">
        <v>987</v>
      </c>
      <c r="L197" s="70">
        <f t="shared" si="21"/>
        <v>2.7041095890410958</v>
      </c>
      <c r="M197" s="71">
        <f>_xll.ISDACreditCurve.HazardRate($K$25, L197)</f>
        <v>1.790419906832369E-2</v>
      </c>
      <c r="U197" s="69">
        <v>987</v>
      </c>
      <c r="V197" s="70">
        <f t="shared" si="22"/>
        <v>2.7041095890410958</v>
      </c>
      <c r="W197" s="71" t="e">
        <f>_xll.ISDAYieldCurve.ZeroRate(U$32, V197)</f>
        <v>#NULL!</v>
      </c>
      <c r="AD197" s="69">
        <v>987</v>
      </c>
      <c r="AE197" s="70">
        <f t="shared" si="23"/>
        <v>2.7041095890410958</v>
      </c>
      <c r="AF197" s="71" t="e">
        <f>_xll.ISDACreditCurve.HazardRate(AD$25, AE197)</f>
        <v>#NULL!</v>
      </c>
      <c r="AN197" s="69">
        <v>987</v>
      </c>
      <c r="AO197" s="70">
        <f t="shared" si="24"/>
        <v>2.7041095890410958</v>
      </c>
      <c r="AP197" s="71">
        <f>_xll.ISDAYieldCurve.ZeroRate(AN$32, AO197)</f>
        <v>1.2619214715689964E-2</v>
      </c>
      <c r="AW197" s="69">
        <v>987</v>
      </c>
      <c r="AX197" s="70">
        <f t="shared" si="25"/>
        <v>2.7041095890410958</v>
      </c>
      <c r="AY197" s="71">
        <f>_xll.ISDACreditCurve.HazardRate($AW$25, AX197)</f>
        <v>1.4758348393672962E-2</v>
      </c>
      <c r="BG197" s="69">
        <v>987</v>
      </c>
      <c r="BH197" s="70">
        <f t="shared" si="26"/>
        <v>2.7041095890410958</v>
      </c>
      <c r="BI197" s="71">
        <f>_xll.ISDAYieldCurve.ZeroRate(BG$32, BH197)</f>
        <v>2.2050546055610174E-4</v>
      </c>
      <c r="BP197" s="69">
        <v>987</v>
      </c>
      <c r="BQ197" s="70">
        <f t="shared" si="27"/>
        <v>2.7041095890410958</v>
      </c>
      <c r="BR197" s="71">
        <f>_xll.ISDACreditCurve.HazardRate($BP$25, BQ197)</f>
        <v>1.1166398386269403E-2</v>
      </c>
      <c r="BZ197" s="69">
        <v>987</v>
      </c>
      <c r="CA197" s="70">
        <f t="shared" si="28"/>
        <v>2.7041095890410958</v>
      </c>
      <c r="CB197" s="71">
        <f>_xll.ISDAYieldCurve.ZeroRate(BZ$32, CA197)</f>
        <v>1.65251592333567E-2</v>
      </c>
      <c r="CI197" s="69">
        <v>987</v>
      </c>
      <c r="CJ197" s="70">
        <f t="shared" si="29"/>
        <v>2.7041095890410958</v>
      </c>
      <c r="CK197" s="71">
        <f>_xll.ISDACreditCurve.HazardRate($CI$25, CJ197)</f>
        <v>1.6925731850673188E-2</v>
      </c>
    </row>
    <row r="198" spans="2:89" x14ac:dyDescent="0.25">
      <c r="B198" s="69">
        <v>994</v>
      </c>
      <c r="C198" s="70">
        <f t="shared" si="20"/>
        <v>2.7232876712328768</v>
      </c>
      <c r="D198" s="71">
        <f>_xll.ISDAYieldCurve.ZeroRate($B$32, C198)</f>
        <v>1.5828057983961592E-2</v>
      </c>
      <c r="K198" s="69">
        <v>994</v>
      </c>
      <c r="L198" s="70">
        <f t="shared" si="21"/>
        <v>2.7232876712328768</v>
      </c>
      <c r="M198" s="71">
        <f>_xll.ISDACreditCurve.HazardRate($K$25, L198)</f>
        <v>1.7929217268069286E-2</v>
      </c>
      <c r="U198" s="69">
        <v>994</v>
      </c>
      <c r="V198" s="70">
        <f t="shared" si="22"/>
        <v>2.7232876712328768</v>
      </c>
      <c r="W198" s="71" t="e">
        <f>_xll.ISDAYieldCurve.ZeroRate(U$32, V198)</f>
        <v>#NULL!</v>
      </c>
      <c r="AD198" s="69">
        <v>994</v>
      </c>
      <c r="AE198" s="70">
        <f t="shared" si="23"/>
        <v>2.7232876712328768</v>
      </c>
      <c r="AF198" s="71" t="e">
        <f>_xll.ISDACreditCurve.HazardRate(AD$25, AE198)</f>
        <v>#NULL!</v>
      </c>
      <c r="AN198" s="69">
        <v>994</v>
      </c>
      <c r="AO198" s="70">
        <f t="shared" si="24"/>
        <v>2.7232876712328768</v>
      </c>
      <c r="AP198" s="71">
        <f>_xll.ISDAYieldCurve.ZeroRate(AN$32, AO198)</f>
        <v>1.2672797284973678E-2</v>
      </c>
      <c r="AW198" s="69">
        <v>994</v>
      </c>
      <c r="AX198" s="70">
        <f t="shared" si="25"/>
        <v>2.7232876712328768</v>
      </c>
      <c r="AY198" s="71">
        <f>_xll.ISDACreditCurve.HazardRate($AW$25, AX198)</f>
        <v>1.481077763065442E-2</v>
      </c>
      <c r="BG198" s="69">
        <v>994</v>
      </c>
      <c r="BH198" s="70">
        <f t="shared" si="26"/>
        <v>2.7232876712328768</v>
      </c>
      <c r="BI198" s="71">
        <f>_xll.ISDAYieldCurve.ZeroRate(BG$32, BH198)</f>
        <v>2.2246458819561818E-4</v>
      </c>
      <c r="BP198" s="69">
        <v>994</v>
      </c>
      <c r="BQ198" s="70">
        <f t="shared" si="27"/>
        <v>2.7232876712328768</v>
      </c>
      <c r="BR198" s="71">
        <f>_xll.ISDACreditCurve.HazardRate($BP$25, BQ198)</f>
        <v>1.1166291315651547E-2</v>
      </c>
      <c r="BZ198" s="69">
        <v>994</v>
      </c>
      <c r="CA198" s="70">
        <f t="shared" si="28"/>
        <v>2.7232876712328768</v>
      </c>
      <c r="CB198" s="71">
        <f>_xll.ISDAYieldCurve.ZeroRate(BZ$32, CA198)</f>
        <v>1.6540777234917377E-2</v>
      </c>
      <c r="CI198" s="69">
        <v>994</v>
      </c>
      <c r="CJ198" s="70">
        <f t="shared" si="29"/>
        <v>2.7232876712328768</v>
      </c>
      <c r="CK198" s="71">
        <f>_xll.ISDACreditCurve.HazardRate($CI$25, CJ198)</f>
        <v>1.6925190193724425E-2</v>
      </c>
    </row>
    <row r="199" spans="2:89" x14ac:dyDescent="0.25">
      <c r="B199" s="69">
        <v>1001</v>
      </c>
      <c r="C199" s="70">
        <f t="shared" si="20"/>
        <v>2.7424657534246575</v>
      </c>
      <c r="D199" s="71">
        <f>_xll.ISDAYieldCurve.ZeroRate($B$32, C199)</f>
        <v>1.5841313625299763E-2</v>
      </c>
      <c r="K199" s="69">
        <v>1001</v>
      </c>
      <c r="L199" s="70">
        <f t="shared" si="21"/>
        <v>2.7424657534246575</v>
      </c>
      <c r="M199" s="71">
        <f>_xll.ISDACreditCurve.HazardRate($K$25, L199)</f>
        <v>1.7953885562923325E-2</v>
      </c>
      <c r="U199" s="69">
        <v>1001</v>
      </c>
      <c r="V199" s="70">
        <f t="shared" si="22"/>
        <v>2.7424657534246575</v>
      </c>
      <c r="W199" s="71" t="e">
        <f>_xll.ISDAYieldCurve.ZeroRate(U$32, V199)</f>
        <v>#NULL!</v>
      </c>
      <c r="AD199" s="69">
        <v>1001</v>
      </c>
      <c r="AE199" s="70">
        <f t="shared" si="23"/>
        <v>2.7424657534246575</v>
      </c>
      <c r="AF199" s="71" t="e">
        <f>_xll.ISDACreditCurve.HazardRate(AD$25, AE199)</f>
        <v>#NULL!</v>
      </c>
      <c r="AN199" s="69">
        <v>1001</v>
      </c>
      <c r="AO199" s="70">
        <f t="shared" si="24"/>
        <v>2.7424657534246575</v>
      </c>
      <c r="AP199" s="71">
        <f>_xll.ISDAYieldCurve.ZeroRate(AN$32, AO199)</f>
        <v>1.2725630447693974E-2</v>
      </c>
      <c r="AW199" s="69">
        <v>1001</v>
      </c>
      <c r="AX199" s="70">
        <f t="shared" si="25"/>
        <v>2.7424657534246575</v>
      </c>
      <c r="AY199" s="71">
        <f>_xll.ISDACreditCurve.HazardRate($AW$25, AX199)</f>
        <v>1.4862473591594184E-2</v>
      </c>
      <c r="BG199" s="69">
        <v>1001</v>
      </c>
      <c r="BH199" s="70">
        <f t="shared" si="26"/>
        <v>2.7424657534246575</v>
      </c>
      <c r="BI199" s="71">
        <f>_xll.ISDAYieldCurve.ZeroRate(BG$32, BH199)</f>
        <v>2.2439631544856785E-4</v>
      </c>
      <c r="BP199" s="69">
        <v>1001</v>
      </c>
      <c r="BQ199" s="70">
        <f t="shared" si="27"/>
        <v>2.7424657534246575</v>
      </c>
      <c r="BR199" s="71">
        <f>_xll.ISDACreditCurve.HazardRate($BP$25, BQ199)</f>
        <v>1.1166185742524851E-2</v>
      </c>
      <c r="BZ199" s="69">
        <v>1001</v>
      </c>
      <c r="CA199" s="70">
        <f t="shared" si="28"/>
        <v>2.7424657534246575</v>
      </c>
      <c r="CB199" s="71">
        <f>_xll.ISDAYieldCurve.ZeroRate(BZ$32, CA199)</f>
        <v>1.6556176802889788E-2</v>
      </c>
      <c r="CI199" s="69">
        <v>1001</v>
      </c>
      <c r="CJ199" s="70">
        <f t="shared" si="29"/>
        <v>2.7424657534246575</v>
      </c>
      <c r="CK199" s="71">
        <f>_xll.ISDACreditCurve.HazardRate($CI$25, CJ199)</f>
        <v>1.6924656112397331E-2</v>
      </c>
    </row>
    <row r="200" spans="2:89" x14ac:dyDescent="0.25">
      <c r="B200" s="69">
        <v>1008</v>
      </c>
      <c r="C200" s="70">
        <f t="shared" si="20"/>
        <v>2.7616438356164386</v>
      </c>
      <c r="D200" s="71">
        <f>_xll.ISDAYieldCurve.ZeroRate($B$32, C200)</f>
        <v>1.5854385160508237E-2</v>
      </c>
      <c r="K200" s="69">
        <v>1008</v>
      </c>
      <c r="L200" s="70">
        <f t="shared" si="21"/>
        <v>2.7616438356164386</v>
      </c>
      <c r="M200" s="71">
        <f>_xll.ISDACreditCurve.HazardRate($K$25, L200)</f>
        <v>1.7978211242571065E-2</v>
      </c>
      <c r="U200" s="69">
        <v>1008</v>
      </c>
      <c r="V200" s="70">
        <f t="shared" si="22"/>
        <v>2.7616438356164386</v>
      </c>
      <c r="W200" s="71" t="e">
        <f>_xll.ISDAYieldCurve.ZeroRate(U$32, V200)</f>
        <v>#NULL!</v>
      </c>
      <c r="AD200" s="69">
        <v>1008</v>
      </c>
      <c r="AE200" s="70">
        <f t="shared" si="23"/>
        <v>2.7616438356164386</v>
      </c>
      <c r="AF200" s="71" t="e">
        <f>_xll.ISDACreditCurve.HazardRate(AD$25, AE200)</f>
        <v>#NULL!</v>
      </c>
      <c r="AN200" s="69">
        <v>1008</v>
      </c>
      <c r="AO200" s="70">
        <f t="shared" si="24"/>
        <v>2.7616438356164386</v>
      </c>
      <c r="AP200" s="71">
        <f>_xll.ISDAYieldCurve.ZeroRate(AN$32, AO200)</f>
        <v>1.2777729816487607E-2</v>
      </c>
      <c r="AW200" s="69">
        <v>1008</v>
      </c>
      <c r="AX200" s="70">
        <f t="shared" si="25"/>
        <v>2.7616438356164386</v>
      </c>
      <c r="AY200" s="71">
        <f>_xll.ISDACreditCurve.HazardRate($AW$25, AX200)</f>
        <v>1.491345155307645E-2</v>
      </c>
      <c r="BG200" s="69">
        <v>1008</v>
      </c>
      <c r="BH200" s="70">
        <f t="shared" si="26"/>
        <v>2.7616438356164386</v>
      </c>
      <c r="BI200" s="71">
        <f>_xll.ISDAYieldCurve.ZeroRate(BG$32, BH200)</f>
        <v>2.2630121315633773E-4</v>
      </c>
      <c r="BP200" s="69">
        <v>1008</v>
      </c>
      <c r="BQ200" s="70">
        <f t="shared" si="27"/>
        <v>2.7616438356164386</v>
      </c>
      <c r="BR200" s="71">
        <f>_xll.ISDACreditCurve.HazardRate($BP$25, BQ200)</f>
        <v>1.1166081635691579E-2</v>
      </c>
      <c r="BZ200" s="69">
        <v>1008</v>
      </c>
      <c r="CA200" s="70">
        <f t="shared" si="28"/>
        <v>2.7616438356164386</v>
      </c>
      <c r="CB200" s="71">
        <f>_xll.ISDAYieldCurve.ZeroRate(BZ$32, CA200)</f>
        <v>1.6571362487973699E-2</v>
      </c>
      <c r="CI200" s="69">
        <v>1008</v>
      </c>
      <c r="CJ200" s="70">
        <f t="shared" si="29"/>
        <v>2.7616438356164386</v>
      </c>
      <c r="CK200" s="71">
        <f>_xll.ISDACreditCurve.HazardRate($CI$25, CJ200)</f>
        <v>1.692412944886644E-2</v>
      </c>
    </row>
    <row r="201" spans="2:89" x14ac:dyDescent="0.25">
      <c r="B201" s="69">
        <v>1015</v>
      </c>
      <c r="C201" s="70">
        <f t="shared" si="20"/>
        <v>2.7808219178082192</v>
      </c>
      <c r="D201" s="71">
        <f>_xll.ISDAYieldCurve.ZeroRate($B$32, C201)</f>
        <v>1.5867276398679353E-2</v>
      </c>
      <c r="K201" s="69">
        <v>1015</v>
      </c>
      <c r="L201" s="70">
        <f t="shared" si="21"/>
        <v>2.7808219178082192</v>
      </c>
      <c r="M201" s="71">
        <f>_xll.ISDACreditCurve.HazardRate($K$25, L201)</f>
        <v>1.8002201395602973E-2</v>
      </c>
      <c r="U201" s="69">
        <v>1015</v>
      </c>
      <c r="V201" s="70">
        <f t="shared" si="22"/>
        <v>2.7808219178082192</v>
      </c>
      <c r="W201" s="71" t="e">
        <f>_xll.ISDAYieldCurve.ZeroRate(U$32, V201)</f>
        <v>#NULL!</v>
      </c>
      <c r="AD201" s="69">
        <v>1015</v>
      </c>
      <c r="AE201" s="70">
        <f t="shared" si="23"/>
        <v>2.7808219178082192</v>
      </c>
      <c r="AF201" s="71" t="e">
        <f>_xll.ISDACreditCurve.HazardRate(AD$25, AE201)</f>
        <v>#NULL!</v>
      </c>
      <c r="AN201" s="69">
        <v>1015</v>
      </c>
      <c r="AO201" s="70">
        <f t="shared" si="24"/>
        <v>2.7808219178082192</v>
      </c>
      <c r="AP201" s="71">
        <f>_xll.ISDAYieldCurve.ZeroRate(AN$32, AO201)</f>
        <v>1.2829110573297874E-2</v>
      </c>
      <c r="AW201" s="69">
        <v>1015</v>
      </c>
      <c r="AX201" s="70">
        <f t="shared" si="25"/>
        <v>2.7808219178082192</v>
      </c>
      <c r="AY201" s="71">
        <f>_xll.ISDACreditCurve.HazardRate($AW$25, AX201)</f>
        <v>1.4963726370262408E-2</v>
      </c>
      <c r="BG201" s="69">
        <v>1015</v>
      </c>
      <c r="BH201" s="70">
        <f t="shared" si="26"/>
        <v>2.7808219178082192</v>
      </c>
      <c r="BI201" s="71">
        <f>_xll.ISDAYieldCurve.ZeroRate(BG$32, BH201)</f>
        <v>2.2817983641296592E-4</v>
      </c>
      <c r="BP201" s="69">
        <v>1015</v>
      </c>
      <c r="BQ201" s="70">
        <f t="shared" si="27"/>
        <v>2.7808219178082192</v>
      </c>
      <c r="BR201" s="71">
        <f>_xll.ISDACreditCurve.HazardRate($BP$25, BQ201)</f>
        <v>1.1165978964814629E-2</v>
      </c>
      <c r="BZ201" s="69">
        <v>1015</v>
      </c>
      <c r="CA201" s="70">
        <f t="shared" si="28"/>
        <v>2.7808219178082192</v>
      </c>
      <c r="CB201" s="71">
        <f>_xll.ISDAYieldCurve.ZeroRate(BZ$32, CA201)</f>
        <v>1.658633871533231E-2</v>
      </c>
      <c r="CI201" s="69">
        <v>1015</v>
      </c>
      <c r="CJ201" s="70">
        <f t="shared" si="29"/>
        <v>2.7808219178082192</v>
      </c>
      <c r="CK201" s="71">
        <f>_xll.ISDACreditCurve.HazardRate($CI$25, CJ201)</f>
        <v>1.6923610049660118E-2</v>
      </c>
    </row>
    <row r="202" spans="2:89" x14ac:dyDescent="0.25">
      <c r="B202" s="69">
        <v>1022</v>
      </c>
      <c r="C202" s="70">
        <f t="shared" si="20"/>
        <v>2.8</v>
      </c>
      <c r="D202" s="71">
        <f>_xll.ISDAYieldCurve.ZeroRate($B$32, C202)</f>
        <v>1.5879991044546755E-2</v>
      </c>
      <c r="K202" s="69">
        <v>1022</v>
      </c>
      <c r="L202" s="70">
        <f t="shared" si="21"/>
        <v>2.8</v>
      </c>
      <c r="M202" s="71">
        <f>_xll.ISDACreditCurve.HazardRate($K$25, L202)</f>
        <v>1.8025862916401569E-2</v>
      </c>
      <c r="U202" s="69">
        <v>1022</v>
      </c>
      <c r="V202" s="70">
        <f t="shared" si="22"/>
        <v>2.8</v>
      </c>
      <c r="W202" s="71" t="e">
        <f>_xll.ISDAYieldCurve.ZeroRate(U$32, V202)</f>
        <v>#NULL!</v>
      </c>
      <c r="AD202" s="69">
        <v>1022</v>
      </c>
      <c r="AE202" s="70">
        <f t="shared" si="23"/>
        <v>2.8</v>
      </c>
      <c r="AF202" s="71" t="e">
        <f>_xll.ISDACreditCurve.HazardRate(AD$25, AE202)</f>
        <v>#NULL!</v>
      </c>
      <c r="AN202" s="69">
        <v>1022</v>
      </c>
      <c r="AO202" s="70">
        <f t="shared" si="24"/>
        <v>2.8</v>
      </c>
      <c r="AP202" s="71">
        <f>_xll.ISDAYieldCurve.ZeroRate(AN$32, AO202)</f>
        <v>1.2879787484124444E-2</v>
      </c>
      <c r="AW202" s="69">
        <v>1022</v>
      </c>
      <c r="AX202" s="70">
        <f t="shared" si="25"/>
        <v>2.8</v>
      </c>
      <c r="AY202" s="71">
        <f>_xll.ISDACreditCurve.HazardRate($AW$25, AX202)</f>
        <v>1.5013312491322532E-2</v>
      </c>
      <c r="BG202" s="69">
        <v>1022</v>
      </c>
      <c r="BH202" s="70">
        <f t="shared" si="26"/>
        <v>2.8</v>
      </c>
      <c r="BI202" s="71">
        <f>_xll.ISDAYieldCurve.ZeroRate(BG$32, BH202)</f>
        <v>2.300327251044348E-4</v>
      </c>
      <c r="BP202" s="69">
        <v>1022</v>
      </c>
      <c r="BQ202" s="70">
        <f t="shared" si="27"/>
        <v>2.8</v>
      </c>
      <c r="BR202" s="71">
        <f>_xll.ISDACreditCurve.HazardRate($BP$25, BQ202)</f>
        <v>1.1165877700388049E-2</v>
      </c>
      <c r="BZ202" s="69">
        <v>1022</v>
      </c>
      <c r="CA202" s="70">
        <f t="shared" si="28"/>
        <v>2.8</v>
      </c>
      <c r="CB202" s="71">
        <f>_xll.ISDAYieldCurve.ZeroRate(BZ$32, CA202)</f>
        <v>1.6601109788891493E-2</v>
      </c>
      <c r="CI202" s="69">
        <v>1022</v>
      </c>
      <c r="CJ202" s="70">
        <f t="shared" si="29"/>
        <v>2.8</v>
      </c>
      <c r="CK202" s="71">
        <f>_xll.ISDACreditCurve.HazardRate($CI$25, CJ202)</f>
        <v>1.6923097765511416E-2</v>
      </c>
    </row>
    <row r="203" spans="2:89" x14ac:dyDescent="0.25">
      <c r="B203" s="69">
        <v>1029</v>
      </c>
      <c r="C203" s="70">
        <f t="shared" si="20"/>
        <v>2.8191780821917809</v>
      </c>
      <c r="D203" s="71">
        <f>_xll.ISDAYieldCurve.ZeroRate($B$32, C203)</f>
        <v>1.5892532702035007E-2</v>
      </c>
      <c r="K203" s="69">
        <v>1029</v>
      </c>
      <c r="L203" s="70">
        <f t="shared" si="21"/>
        <v>2.8191780821917809</v>
      </c>
      <c r="M203" s="71">
        <f>_xll.ISDACreditCurve.HazardRate($K$25, L203)</f>
        <v>1.8049202511747117E-2</v>
      </c>
      <c r="U203" s="69">
        <v>1029</v>
      </c>
      <c r="V203" s="70">
        <f t="shared" si="22"/>
        <v>2.8191780821917809</v>
      </c>
      <c r="W203" s="71" t="e">
        <f>_xll.ISDAYieldCurve.ZeroRate(U$32, V203)</f>
        <v>#NULL!</v>
      </c>
      <c r="AD203" s="69">
        <v>1029</v>
      </c>
      <c r="AE203" s="70">
        <f t="shared" si="23"/>
        <v>2.8191780821917809</v>
      </c>
      <c r="AF203" s="71" t="e">
        <f>_xll.ISDACreditCurve.HazardRate(AD$25, AE203)</f>
        <v>#NULL!</v>
      </c>
      <c r="AN203" s="69">
        <v>1029</v>
      </c>
      <c r="AO203" s="70">
        <f t="shared" si="24"/>
        <v>2.8191780821917809</v>
      </c>
      <c r="AP203" s="71">
        <f>_xll.ISDAYieldCurve.ZeroRate(AN$32, AO203)</f>
        <v>1.2929774913171059E-2</v>
      </c>
      <c r="AW203" s="69">
        <v>1029</v>
      </c>
      <c r="AX203" s="70">
        <f t="shared" si="25"/>
        <v>2.8191780821917809</v>
      </c>
      <c r="AY203" s="71">
        <f>_xll.ISDACreditCurve.HazardRate($AW$25, AX203)</f>
        <v>1.5062223971279797E-2</v>
      </c>
      <c r="BG203" s="69">
        <v>1029</v>
      </c>
      <c r="BH203" s="70">
        <f t="shared" si="26"/>
        <v>2.8191780821917809</v>
      </c>
      <c r="BI203" s="71">
        <f>_xll.ISDAYieldCurve.ZeroRate(BG$32, BH203)</f>
        <v>2.3186040442595179E-4</v>
      </c>
      <c r="BP203" s="69">
        <v>1029</v>
      </c>
      <c r="BQ203" s="70">
        <f t="shared" si="27"/>
        <v>2.8191780821917809</v>
      </c>
      <c r="BR203" s="71">
        <f>_xll.ISDACreditCurve.HazardRate($BP$25, BQ203)</f>
        <v>1.116577781370877E-2</v>
      </c>
      <c r="BZ203" s="69">
        <v>1029</v>
      </c>
      <c r="CA203" s="70">
        <f t="shared" si="28"/>
        <v>2.8191780821917809</v>
      </c>
      <c r="CB203" s="71">
        <f>_xll.ISDAYieldCurve.ZeroRate(BZ$32, CA203)</f>
        <v>1.6615679895463469E-2</v>
      </c>
      <c r="CI203" s="69">
        <v>1029</v>
      </c>
      <c r="CJ203" s="70">
        <f t="shared" si="29"/>
        <v>2.8191780821917809</v>
      </c>
      <c r="CK203" s="71">
        <f>_xll.ISDACreditCurve.HazardRate($CI$25, CJ203)</f>
        <v>1.6922592451215076E-2</v>
      </c>
    </row>
    <row r="204" spans="2:89" x14ac:dyDescent="0.25">
      <c r="B204" s="69">
        <v>1036</v>
      </c>
      <c r="C204" s="70">
        <f t="shared" si="20"/>
        <v>2.8383561643835615</v>
      </c>
      <c r="D204" s="71">
        <f>_xll.ISDAYieldCurve.ZeroRate($B$32, C204)</f>
        <v>1.5904904877665309E-2</v>
      </c>
      <c r="K204" s="69">
        <v>1036</v>
      </c>
      <c r="L204" s="70">
        <f t="shared" si="21"/>
        <v>2.8383561643835615</v>
      </c>
      <c r="M204" s="71">
        <f>_xll.ISDACreditCurve.HazardRate($K$25, L204)</f>
        <v>1.8072226707155567E-2</v>
      </c>
      <c r="U204" s="69">
        <v>1036</v>
      </c>
      <c r="V204" s="70">
        <f t="shared" si="22"/>
        <v>2.8383561643835615</v>
      </c>
      <c r="W204" s="71" t="e">
        <f>_xll.ISDAYieldCurve.ZeroRate(U$32, V204)</f>
        <v>#NULL!</v>
      </c>
      <c r="AD204" s="69">
        <v>1036</v>
      </c>
      <c r="AE204" s="70">
        <f t="shared" si="23"/>
        <v>2.8383561643835615</v>
      </c>
      <c r="AF204" s="71" t="e">
        <f>_xll.ISDACreditCurve.HazardRate(AD$25, AE204)</f>
        <v>#NULL!</v>
      </c>
      <c r="AN204" s="69">
        <v>1036</v>
      </c>
      <c r="AO204" s="70">
        <f t="shared" si="24"/>
        <v>2.8383561643835615</v>
      </c>
      <c r="AP204" s="71">
        <f>_xll.ISDAYieldCurve.ZeroRate(AN$32, AO204)</f>
        <v>1.2979086836419745E-2</v>
      </c>
      <c r="AW204" s="69">
        <v>1036</v>
      </c>
      <c r="AX204" s="70">
        <f t="shared" si="25"/>
        <v>2.8383561643835615</v>
      </c>
      <c r="AY204" s="71">
        <f>_xll.ISDACreditCurve.HazardRate($AW$25, AX204)</f>
        <v>1.5110474485291689E-2</v>
      </c>
      <c r="BG204" s="69">
        <v>1036</v>
      </c>
      <c r="BH204" s="70">
        <f t="shared" si="26"/>
        <v>2.8383561643835615</v>
      </c>
      <c r="BI204" s="71">
        <f>_xll.ISDAYieldCurve.ZeroRate(BG$32, BH204)</f>
        <v>2.3366338537825904E-4</v>
      </c>
      <c r="BP204" s="69">
        <v>1036</v>
      </c>
      <c r="BQ204" s="70">
        <f t="shared" si="27"/>
        <v>2.8383561643835615</v>
      </c>
      <c r="BR204" s="71">
        <f>_xll.ISDACreditCurve.HazardRate($BP$25, BQ204)</f>
        <v>1.1165679276849479E-2</v>
      </c>
      <c r="BZ204" s="69">
        <v>1036</v>
      </c>
      <c r="CA204" s="70">
        <f t="shared" si="28"/>
        <v>2.8383561643835615</v>
      </c>
      <c r="CB204" s="71">
        <f>_xll.ISDAYieldCurve.ZeroRate(BZ$32, CA204)</f>
        <v>1.6630053108703396E-2</v>
      </c>
      <c r="CI204" s="69">
        <v>1036</v>
      </c>
      <c r="CJ204" s="70">
        <f t="shared" si="29"/>
        <v>2.8383561643835615</v>
      </c>
      <c r="CK204" s="71">
        <f>_xll.ISDACreditCurve.HazardRate($CI$25, CJ204)</f>
        <v>1.6922093965490305E-2</v>
      </c>
    </row>
    <row r="205" spans="2:89" x14ac:dyDescent="0.25">
      <c r="B205" s="69">
        <v>1043</v>
      </c>
      <c r="C205" s="70">
        <f t="shared" si="20"/>
        <v>2.8575342465753426</v>
      </c>
      <c r="D205" s="71">
        <f>_xll.ISDAYieldCurve.ZeroRate($B$32, C205)</f>
        <v>1.5917110983824069E-2</v>
      </c>
      <c r="K205" s="69">
        <v>1043</v>
      </c>
      <c r="L205" s="70">
        <f t="shared" si="21"/>
        <v>2.8575342465753426</v>
      </c>
      <c r="M205" s="71">
        <f>_xll.ISDACreditCurve.HazardRate($K$25, L205)</f>
        <v>1.8094941852961222E-2</v>
      </c>
      <c r="U205" s="69">
        <v>1043</v>
      </c>
      <c r="V205" s="70">
        <f t="shared" si="22"/>
        <v>2.8575342465753426</v>
      </c>
      <c r="W205" s="71" t="e">
        <f>_xll.ISDAYieldCurve.ZeroRate(U$32, V205)</f>
        <v>#NULL!</v>
      </c>
      <c r="AD205" s="69">
        <v>1043</v>
      </c>
      <c r="AE205" s="70">
        <f t="shared" si="23"/>
        <v>2.8575342465753426</v>
      </c>
      <c r="AF205" s="71" t="e">
        <f>_xll.ISDACreditCurve.HazardRate(AD$25, AE205)</f>
        <v>#NULL!</v>
      </c>
      <c r="AN205" s="69">
        <v>1043</v>
      </c>
      <c r="AO205" s="70">
        <f t="shared" si="24"/>
        <v>2.8575342465753426</v>
      </c>
      <c r="AP205" s="71">
        <f>_xll.ISDAYieldCurve.ZeroRate(AN$32, AO205)</f>
        <v>1.3027736854658382E-2</v>
      </c>
      <c r="AW205" s="69">
        <v>1043</v>
      </c>
      <c r="AX205" s="70">
        <f t="shared" si="25"/>
        <v>2.8575342465753426</v>
      </c>
      <c r="AY205" s="71">
        <f>_xll.ISDACreditCurve.HazardRate($AW$25, AX205)</f>
        <v>1.515807734139739E-2</v>
      </c>
      <c r="BG205" s="69">
        <v>1043</v>
      </c>
      <c r="BH205" s="70">
        <f t="shared" si="26"/>
        <v>2.8575342465753426</v>
      </c>
      <c r="BI205" s="71">
        <f>_xll.ISDAYieldCurve.ZeroRate(BG$32, BH205)</f>
        <v>2.3544216524395818E-4</v>
      </c>
      <c r="BP205" s="69">
        <v>1043</v>
      </c>
      <c r="BQ205" s="70">
        <f t="shared" si="27"/>
        <v>2.8575342465753426</v>
      </c>
      <c r="BR205" s="71">
        <f>_xll.ISDACreditCurve.HazardRate($BP$25, BQ205)</f>
        <v>1.1165582062632596E-2</v>
      </c>
      <c r="BZ205" s="69">
        <v>1043</v>
      </c>
      <c r="CA205" s="70">
        <f t="shared" si="28"/>
        <v>2.8575342465753426</v>
      </c>
      <c r="CB205" s="71">
        <f>_xll.ISDAYieldCurve.ZeroRate(BZ$32, CA205)</f>
        <v>1.6644233392906545E-2</v>
      </c>
      <c r="CI205" s="69">
        <v>1043</v>
      </c>
      <c r="CJ205" s="70">
        <f t="shared" si="29"/>
        <v>2.8575342465753426</v>
      </c>
      <c r="CK205" s="71">
        <f>_xll.ISDACreditCurve.HazardRate($CI$25, CJ205)</f>
        <v>1.6921602170849096E-2</v>
      </c>
    </row>
    <row r="206" spans="2:89" x14ac:dyDescent="0.25">
      <c r="B206" s="69">
        <v>1050</v>
      </c>
      <c r="C206" s="70">
        <f t="shared" si="20"/>
        <v>2.8767123287671232</v>
      </c>
      <c r="D206" s="71">
        <f>_xll.ISDAYieldCurve.ZeroRate($B$32, C206)</f>
        <v>1.592915434190071E-2</v>
      </c>
      <c r="K206" s="69">
        <v>1050</v>
      </c>
      <c r="L206" s="70">
        <f t="shared" si="21"/>
        <v>2.8767123287671232</v>
      </c>
      <c r="M206" s="71">
        <f>_xll.ISDACreditCurve.HazardRate($K$25, L206)</f>
        <v>1.8117354130156128E-2</v>
      </c>
      <c r="U206" s="69">
        <v>1050</v>
      </c>
      <c r="V206" s="70">
        <f t="shared" si="22"/>
        <v>2.8767123287671232</v>
      </c>
      <c r="W206" s="71" t="e">
        <f>_xll.ISDAYieldCurve.ZeroRate(U$32, V206)</f>
        <v>#NULL!</v>
      </c>
      <c r="AD206" s="69">
        <v>1050</v>
      </c>
      <c r="AE206" s="70">
        <f t="shared" si="23"/>
        <v>2.8767123287671232</v>
      </c>
      <c r="AF206" s="71" t="e">
        <f>_xll.ISDACreditCurve.HazardRate(AD$25, AE206)</f>
        <v>#NULL!</v>
      </c>
      <c r="AN206" s="69">
        <v>1050</v>
      </c>
      <c r="AO206" s="70">
        <f t="shared" si="24"/>
        <v>2.8767123287671232</v>
      </c>
      <c r="AP206" s="71">
        <f>_xll.ISDAYieldCurve.ZeroRate(AN$32, AO206)</f>
        <v>1.3075738205987172E-2</v>
      </c>
      <c r="AW206" s="69">
        <v>1050</v>
      </c>
      <c r="AX206" s="70">
        <f t="shared" si="25"/>
        <v>2.8767123287671232</v>
      </c>
      <c r="AY206" s="71">
        <f>_xll.ISDACreditCurve.HazardRate($AW$25, AX206)</f>
        <v>1.5205045492755006E-2</v>
      </c>
      <c r="BG206" s="69">
        <v>1050</v>
      </c>
      <c r="BH206" s="70">
        <f t="shared" si="26"/>
        <v>2.8767123287671232</v>
      </c>
      <c r="BI206" s="71">
        <f>_xll.ISDAYieldCurve.ZeroRate(BG$32, BH206)</f>
        <v>2.3719722804478127E-4</v>
      </c>
      <c r="BP206" s="69">
        <v>1050</v>
      </c>
      <c r="BQ206" s="70">
        <f t="shared" si="27"/>
        <v>2.8767123287671232</v>
      </c>
      <c r="BR206" s="71">
        <f>_xll.ISDACreditCurve.HazardRate($BP$25, BQ206)</f>
        <v>1.1165486144605269E-2</v>
      </c>
      <c r="BZ206" s="69">
        <v>1050</v>
      </c>
      <c r="CA206" s="70">
        <f t="shared" si="28"/>
        <v>2.8767123287671232</v>
      </c>
      <c r="CB206" s="71">
        <f>_xll.ISDAYieldCurve.ZeroRate(BZ$32, CA206)</f>
        <v>1.6658224606653654E-2</v>
      </c>
      <c r="CI206" s="69">
        <v>1050</v>
      </c>
      <c r="CJ206" s="70">
        <f t="shared" si="29"/>
        <v>2.8767123287671232</v>
      </c>
      <c r="CK206" s="71">
        <f>_xll.ISDACreditCurve.HazardRate($CI$25, CJ206)</f>
        <v>1.6921116933469763E-2</v>
      </c>
    </row>
    <row r="207" spans="2:89" x14ac:dyDescent="0.25">
      <c r="B207" s="69">
        <v>1057</v>
      </c>
      <c r="C207" s="70">
        <f t="shared" si="20"/>
        <v>2.8958904109589043</v>
      </c>
      <c r="D207" s="71">
        <f>_xll.ISDAYieldCurve.ZeroRate($B$32, C207)</f>
        <v>1.5941038185300835E-2</v>
      </c>
      <c r="K207" s="69">
        <v>1057</v>
      </c>
      <c r="L207" s="70">
        <f t="shared" si="21"/>
        <v>2.8958904109589043</v>
      </c>
      <c r="M207" s="71">
        <f>_xll.ISDACreditCurve.HazardRate($K$25, L207)</f>
        <v>1.8139469555997462E-2</v>
      </c>
      <c r="U207" s="69">
        <v>1057</v>
      </c>
      <c r="V207" s="70">
        <f t="shared" si="22"/>
        <v>2.8958904109589043</v>
      </c>
      <c r="W207" s="71" t="e">
        <f>_xll.ISDAYieldCurve.ZeroRate(U$32, V207)</f>
        <v>#NULL!</v>
      </c>
      <c r="AD207" s="69">
        <v>1057</v>
      </c>
      <c r="AE207" s="70">
        <f t="shared" si="23"/>
        <v>2.8958904109589043</v>
      </c>
      <c r="AF207" s="71" t="e">
        <f>_xll.ISDACreditCurve.HazardRate(AD$25, AE207)</f>
        <v>#NULL!</v>
      </c>
      <c r="AN207" s="69">
        <v>1057</v>
      </c>
      <c r="AO207" s="70">
        <f t="shared" si="24"/>
        <v>2.8958904109589043</v>
      </c>
      <c r="AP207" s="71">
        <f>_xll.ISDAYieldCurve.ZeroRate(AN$32, AO207)</f>
        <v>1.3123103777828162E-2</v>
      </c>
      <c r="AW207" s="69">
        <v>1057</v>
      </c>
      <c r="AX207" s="70">
        <f t="shared" si="25"/>
        <v>2.8958904109589043</v>
      </c>
      <c r="AY207" s="71">
        <f>_xll.ISDACreditCurve.HazardRate($AW$25, AX207)</f>
        <v>1.5251391549392659E-2</v>
      </c>
      <c r="BG207" s="69">
        <v>1057</v>
      </c>
      <c r="BH207" s="70">
        <f t="shared" si="26"/>
        <v>2.8958904109589043</v>
      </c>
      <c r="BI207" s="71">
        <f>_xll.ISDAYieldCurve.ZeroRate(BG$32, BH207)</f>
        <v>2.3892904498069289E-4</v>
      </c>
      <c r="BP207" s="69">
        <v>1057</v>
      </c>
      <c r="BQ207" s="70">
        <f t="shared" si="27"/>
        <v>2.8958904109589043</v>
      </c>
      <c r="BR207" s="71">
        <f>_xll.ISDACreditCurve.HazardRate($BP$25, BQ207)</f>
        <v>1.1165391497015394E-2</v>
      </c>
      <c r="BZ207" s="69">
        <v>1057</v>
      </c>
      <c r="CA207" s="70">
        <f t="shared" si="28"/>
        <v>2.8958904109589043</v>
      </c>
      <c r="CB207" s="71">
        <f>_xll.ISDAYieldCurve.ZeroRate(BZ$32, CA207)</f>
        <v>1.6672030506311396E-2</v>
      </c>
      <c r="CI207" s="69">
        <v>1057</v>
      </c>
      <c r="CJ207" s="70">
        <f t="shared" si="29"/>
        <v>2.8958904109589043</v>
      </c>
      <c r="CK207" s="71">
        <f>_xll.ISDACreditCurve.HazardRate($CI$25, CJ207)</f>
        <v>1.692063812307559E-2</v>
      </c>
    </row>
    <row r="208" spans="2:89" x14ac:dyDescent="0.25">
      <c r="B208" s="69">
        <v>1064</v>
      </c>
      <c r="C208" s="70">
        <f t="shared" si="20"/>
        <v>2.9150684931506849</v>
      </c>
      <c r="D208" s="71">
        <f>_xll.ISDAYieldCurve.ZeroRate($B$32, C208)</f>
        <v>1.5952765662340433E-2</v>
      </c>
      <c r="K208" s="69">
        <v>1064</v>
      </c>
      <c r="L208" s="70">
        <f t="shared" si="21"/>
        <v>2.9150684931506849</v>
      </c>
      <c r="M208" s="71">
        <f>_xll.ISDACreditCurve.HazardRate($K$25, L208)</f>
        <v>1.8161293989393514E-2</v>
      </c>
      <c r="U208" s="69">
        <v>1064</v>
      </c>
      <c r="V208" s="70">
        <f t="shared" si="22"/>
        <v>2.9150684931506849</v>
      </c>
      <c r="W208" s="71" t="e">
        <f>_xll.ISDAYieldCurve.ZeroRate(U$32, V208)</f>
        <v>#NULL!</v>
      </c>
      <c r="AD208" s="69">
        <v>1064</v>
      </c>
      <c r="AE208" s="70">
        <f t="shared" si="23"/>
        <v>2.9150684931506849</v>
      </c>
      <c r="AF208" s="71" t="e">
        <f>_xll.ISDACreditCurve.HazardRate(AD$25, AE208)</f>
        <v>#NULL!</v>
      </c>
      <c r="AN208" s="69">
        <v>1064</v>
      </c>
      <c r="AO208" s="70">
        <f t="shared" si="24"/>
        <v>2.9150684931506849</v>
      </c>
      <c r="AP208" s="71">
        <f>_xll.ISDAYieldCurve.ZeroRate(AN$32, AO208)</f>
        <v>1.3169846118460716E-2</v>
      </c>
      <c r="AW208" s="69">
        <v>1064</v>
      </c>
      <c r="AX208" s="70">
        <f t="shared" si="25"/>
        <v>2.9150684931506849</v>
      </c>
      <c r="AY208" s="71">
        <f>_xll.ISDACreditCurve.HazardRate($AW$25, AX208)</f>
        <v>1.5297127789495607E-2</v>
      </c>
      <c r="BG208" s="69">
        <v>1064</v>
      </c>
      <c r="BH208" s="70">
        <f t="shared" si="26"/>
        <v>2.9150684931506849</v>
      </c>
      <c r="BI208" s="71">
        <f>_xll.ISDAYieldCurve.ZeroRate(BG$32, BH208)</f>
        <v>2.4063807485165821E-4</v>
      </c>
      <c r="BP208" s="69">
        <v>1064</v>
      </c>
      <c r="BQ208" s="70">
        <f t="shared" si="27"/>
        <v>2.9150684931506849</v>
      </c>
      <c r="BR208" s="71">
        <f>_xll.ISDACreditCurve.HazardRate($BP$25, BQ208)</f>
        <v>1.1165298094788542E-2</v>
      </c>
      <c r="BZ208" s="69">
        <v>1064</v>
      </c>
      <c r="CA208" s="70">
        <f t="shared" si="28"/>
        <v>2.9150684931506849</v>
      </c>
      <c r="CB208" s="71">
        <f>_xll.ISDAYieldCurve.ZeroRate(BZ$32, CA208)</f>
        <v>1.6685654749394693E-2</v>
      </c>
      <c r="CI208" s="69">
        <v>1064</v>
      </c>
      <c r="CJ208" s="70">
        <f t="shared" si="29"/>
        <v>2.9150684931506849</v>
      </c>
      <c r="CK208" s="71">
        <f>_xll.ISDACreditCurve.HazardRate($CI$25, CJ208)</f>
        <v>1.6920165612818179E-2</v>
      </c>
    </row>
    <row r="209" spans="2:89" x14ac:dyDescent="0.25">
      <c r="B209" s="69">
        <v>1071</v>
      </c>
      <c r="C209" s="70">
        <f t="shared" si="20"/>
        <v>2.9342465753424656</v>
      </c>
      <c r="D209" s="71">
        <f>_xll.ISDAYieldCurve.ZeroRate($B$32, C209)</f>
        <v>1.5964339839026578E-2</v>
      </c>
      <c r="K209" s="69">
        <v>1071</v>
      </c>
      <c r="L209" s="70">
        <f t="shared" si="21"/>
        <v>2.9342465753424656</v>
      </c>
      <c r="M209" s="71">
        <f>_xll.ISDACreditCurve.HazardRate($K$25, L209)</f>
        <v>1.8182833136078509E-2</v>
      </c>
      <c r="U209" s="69">
        <v>1071</v>
      </c>
      <c r="V209" s="70">
        <f t="shared" si="22"/>
        <v>2.9342465753424656</v>
      </c>
      <c r="W209" s="71" t="e">
        <f>_xll.ISDAYieldCurve.ZeroRate(U$32, V209)</f>
        <v>#NULL!</v>
      </c>
      <c r="AD209" s="69">
        <v>1071</v>
      </c>
      <c r="AE209" s="70">
        <f t="shared" si="23"/>
        <v>2.9342465753424656</v>
      </c>
      <c r="AF209" s="71" t="e">
        <f>_xll.ISDACreditCurve.HazardRate(AD$25, AE209)</f>
        <v>#NULL!</v>
      </c>
      <c r="AN209" s="69">
        <v>1071</v>
      </c>
      <c r="AO209" s="70">
        <f t="shared" si="24"/>
        <v>2.9342465753424656</v>
      </c>
      <c r="AP209" s="71">
        <f>_xll.ISDAYieldCurve.ZeroRate(AN$32, AO209)</f>
        <v>1.3215977448104613E-2</v>
      </c>
      <c r="AW209" s="69">
        <v>1071</v>
      </c>
      <c r="AX209" s="70">
        <f t="shared" si="25"/>
        <v>2.9342465753424656</v>
      </c>
      <c r="AY209" s="71">
        <f>_xll.ISDACreditCurve.HazardRate($AW$25, AX209)</f>
        <v>1.5342266170250802E-2</v>
      </c>
      <c r="BG209" s="69">
        <v>1071</v>
      </c>
      <c r="BH209" s="70">
        <f t="shared" si="26"/>
        <v>2.9342465753424656</v>
      </c>
      <c r="BI209" s="71">
        <f>_xll.ISDAYieldCurve.ZeroRate(BG$32, BH209)</f>
        <v>2.4232476446287238E-4</v>
      </c>
      <c r="BP209" s="69">
        <v>1071</v>
      </c>
      <c r="BQ209" s="70">
        <f t="shared" si="27"/>
        <v>2.9342465753424656</v>
      </c>
      <c r="BR209" s="71">
        <f>_xll.ISDACreditCurve.HazardRate($BP$25, BQ209)</f>
        <v>1.1165205913505831E-2</v>
      </c>
      <c r="BZ209" s="69">
        <v>1071</v>
      </c>
      <c r="CA209" s="70">
        <f t="shared" si="28"/>
        <v>2.9342465753424656</v>
      </c>
      <c r="CB209" s="71">
        <f>_xll.ISDAYieldCurve.ZeroRate(BZ$32, CA209)</f>
        <v>1.6699100897797164E-2</v>
      </c>
      <c r="CI209" s="69">
        <v>1071</v>
      </c>
      <c r="CJ209" s="70">
        <f t="shared" si="29"/>
        <v>2.9342465753424656</v>
      </c>
      <c r="CK209" s="71">
        <f>_xll.ISDACreditCurve.HazardRate($CI$25, CJ209)</f>
        <v>1.6919699279165444E-2</v>
      </c>
    </row>
    <row r="210" spans="2:89" x14ac:dyDescent="0.25">
      <c r="B210" s="69">
        <v>1078</v>
      </c>
      <c r="C210" s="70">
        <f t="shared" si="20"/>
        <v>2.9534246575342467</v>
      </c>
      <c r="D210" s="71">
        <f>_xll.ISDAYieldCurve.ZeroRate($B$32, C210)</f>
        <v>1.5975763701729782E-2</v>
      </c>
      <c r="K210" s="69">
        <v>1078</v>
      </c>
      <c r="L210" s="70">
        <f t="shared" si="21"/>
        <v>2.9534246575342467</v>
      </c>
      <c r="M210" s="71">
        <f>_xll.ISDACreditCurve.HazardRate($K$25, L210)</f>
        <v>1.8204092553585779E-2</v>
      </c>
      <c r="U210" s="69">
        <v>1078</v>
      </c>
      <c r="V210" s="70">
        <f t="shared" si="22"/>
        <v>2.9534246575342467</v>
      </c>
      <c r="W210" s="71" t="e">
        <f>_xll.ISDAYieldCurve.ZeroRate(U$32, V210)</f>
        <v>#NULL!</v>
      </c>
      <c r="AD210" s="69">
        <v>1078</v>
      </c>
      <c r="AE210" s="70">
        <f t="shared" si="23"/>
        <v>2.9534246575342467</v>
      </c>
      <c r="AF210" s="71" t="e">
        <f>_xll.ISDACreditCurve.HazardRate(AD$25, AE210)</f>
        <v>#NULL!</v>
      </c>
      <c r="AN210" s="69">
        <v>1078</v>
      </c>
      <c r="AO210" s="70">
        <f t="shared" si="24"/>
        <v>2.9534246575342467</v>
      </c>
      <c r="AP210" s="71">
        <f>_xll.ISDAYieldCurve.ZeroRate(AN$32, AO210)</f>
        <v>1.3261509669571315E-2</v>
      </c>
      <c r="AW210" s="69">
        <v>1078</v>
      </c>
      <c r="AX210" s="70">
        <f t="shared" si="25"/>
        <v>2.9534246575342467</v>
      </c>
      <c r="AY210" s="71">
        <f>_xll.ISDACreditCurve.HazardRate($AW$25, AX210)</f>
        <v>1.5386818338268916E-2</v>
      </c>
      <c r="BG210" s="69">
        <v>1078</v>
      </c>
      <c r="BH210" s="70">
        <f t="shared" si="26"/>
        <v>2.9534246575342467</v>
      </c>
      <c r="BI210" s="71">
        <f>_xll.ISDAYieldCurve.ZeroRate(BG$32, BH210)</f>
        <v>2.439895490142007E-4</v>
      </c>
      <c r="BP210" s="69">
        <v>1078</v>
      </c>
      <c r="BQ210" s="70">
        <f t="shared" si="27"/>
        <v>2.9534246575342467</v>
      </c>
      <c r="BR210" s="71">
        <f>_xll.ISDACreditCurve.HazardRate($BP$25, BQ210)</f>
        <v>1.1165114929382637E-2</v>
      </c>
      <c r="BZ210" s="69">
        <v>1078</v>
      </c>
      <c r="CA210" s="70">
        <f t="shared" si="28"/>
        <v>2.9534246575342467</v>
      </c>
      <c r="CB210" s="71">
        <f>_xll.ISDAYieldCurve.ZeroRate(BZ$32, CA210)</f>
        <v>1.6712372420895703E-2</v>
      </c>
      <c r="CI210" s="69">
        <v>1078</v>
      </c>
      <c r="CJ210" s="70">
        <f t="shared" si="29"/>
        <v>2.9534246575342467</v>
      </c>
      <c r="CK210" s="71">
        <f>_xll.ISDACreditCurve.HazardRate($CI$25, CJ210)</f>
        <v>1.6919239001793915E-2</v>
      </c>
    </row>
    <row r="211" spans="2:89" x14ac:dyDescent="0.25">
      <c r="B211" s="69">
        <v>1085</v>
      </c>
      <c r="C211" s="70">
        <f t="shared" si="20"/>
        <v>2.9726027397260273</v>
      </c>
      <c r="D211" s="71">
        <f>_xll.ISDAYieldCurve.ZeroRate($B$32, C211)</f>
        <v>1.5987040159752944E-2</v>
      </c>
      <c r="K211" s="69">
        <v>1085</v>
      </c>
      <c r="L211" s="70">
        <f t="shared" si="21"/>
        <v>2.9726027397260273</v>
      </c>
      <c r="M211" s="71">
        <f>_xll.ISDACreditCurve.HazardRate($K$25, L211)</f>
        <v>1.8225077656028432E-2</v>
      </c>
      <c r="U211" s="69">
        <v>1085</v>
      </c>
      <c r="V211" s="70">
        <f t="shared" si="22"/>
        <v>2.9726027397260273</v>
      </c>
      <c r="W211" s="71" t="e">
        <f>_xll.ISDAYieldCurve.ZeroRate(U$32, V211)</f>
        <v>#NULL!</v>
      </c>
      <c r="AD211" s="69">
        <v>1085</v>
      </c>
      <c r="AE211" s="70">
        <f t="shared" si="23"/>
        <v>2.9726027397260273</v>
      </c>
      <c r="AF211" s="71" t="e">
        <f>_xll.ISDACreditCurve.HazardRate(AD$25, AE211)</f>
        <v>#NULL!</v>
      </c>
      <c r="AN211" s="69">
        <v>1085</v>
      </c>
      <c r="AO211" s="70">
        <f t="shared" si="24"/>
        <v>2.9726027397260273</v>
      </c>
      <c r="AP211" s="71">
        <f>_xll.ISDAYieldCurve.ZeroRate(AN$32, AO211)</f>
        <v>1.3306454378502962E-2</v>
      </c>
      <c r="AW211" s="69">
        <v>1085</v>
      </c>
      <c r="AX211" s="70">
        <f t="shared" si="25"/>
        <v>2.9726027397260273</v>
      </c>
      <c r="AY211" s="71">
        <f>_xll.ISDACreditCurve.HazardRate($AW$25, AX211)</f>
        <v>1.5430795639602925E-2</v>
      </c>
      <c r="BG211" s="69">
        <v>1085</v>
      </c>
      <c r="BH211" s="70">
        <f t="shared" si="26"/>
        <v>2.9726027397260273</v>
      </c>
      <c r="BI211" s="71">
        <f>_xll.ISDAYieldCurve.ZeroRate(BG$32, BH211)</f>
        <v>2.4563285247454405E-4</v>
      </c>
      <c r="BP211" s="69">
        <v>1085</v>
      </c>
      <c r="BQ211" s="70">
        <f t="shared" si="27"/>
        <v>2.9726027397260273</v>
      </c>
      <c r="BR211" s="71">
        <f>_xll.ISDACreditCurve.HazardRate($BP$25, BQ211)</f>
        <v>1.1165025119248129E-2</v>
      </c>
      <c r="BZ211" s="69">
        <v>1085</v>
      </c>
      <c r="CA211" s="70">
        <f t="shared" si="28"/>
        <v>2.9726027397260273</v>
      </c>
      <c r="CB211" s="71">
        <f>_xll.ISDAYieldCurve.ZeroRate(BZ$32, CA211)</f>
        <v>1.6725472698534909E-2</v>
      </c>
      <c r="CI211" s="69">
        <v>1085</v>
      </c>
      <c r="CJ211" s="70">
        <f t="shared" si="29"/>
        <v>2.9726027397260273</v>
      </c>
      <c r="CK211" s="71">
        <f>_xll.ISDACreditCurve.HazardRate($CI$25, CJ211)</f>
        <v>1.6918784663485238E-2</v>
      </c>
    </row>
    <row r="212" spans="2:89" x14ac:dyDescent="0.25">
      <c r="B212" s="69">
        <v>1092</v>
      </c>
      <c r="C212" s="70">
        <f t="shared" si="20"/>
        <v>2.9917808219178084</v>
      </c>
      <c r="D212" s="71">
        <f>_xll.ISDAYieldCurve.ZeroRate($B$32, C212)</f>
        <v>1.5998172047801452E-2</v>
      </c>
      <c r="K212" s="69">
        <v>1092</v>
      </c>
      <c r="L212" s="70">
        <f t="shared" si="21"/>
        <v>2.9917808219178084</v>
      </c>
      <c r="M212" s="71">
        <f>_xll.ISDACreditCurve.HazardRate($K$25, L212)</f>
        <v>1.8245793718696186E-2</v>
      </c>
      <c r="U212" s="69">
        <v>1092</v>
      </c>
      <c r="V212" s="70">
        <f t="shared" si="22"/>
        <v>2.9917808219178084</v>
      </c>
      <c r="W212" s="71" t="e">
        <f>_xll.ISDAYieldCurve.ZeroRate(U$32, V212)</f>
        <v>#NULL!</v>
      </c>
      <c r="AD212" s="69">
        <v>1092</v>
      </c>
      <c r="AE212" s="70">
        <f t="shared" si="23"/>
        <v>2.9917808219178084</v>
      </c>
      <c r="AF212" s="71" t="e">
        <f>_xll.ISDACreditCurve.HazardRate(AD$25, AE212)</f>
        <v>#NULL!</v>
      </c>
      <c r="AN212" s="69">
        <v>1092</v>
      </c>
      <c r="AO212" s="70">
        <f t="shared" si="24"/>
        <v>2.9917808219178084</v>
      </c>
      <c r="AP212" s="71">
        <f>_xll.ISDAYieldCurve.ZeroRate(AN$32, AO212)</f>
        <v>1.3350822873217538E-2</v>
      </c>
      <c r="AW212" s="69">
        <v>1092</v>
      </c>
      <c r="AX212" s="70">
        <f t="shared" si="25"/>
        <v>2.9917808219178084</v>
      </c>
      <c r="AY212" s="71">
        <f>_xll.ISDACreditCurve.HazardRate($AW$25, AX212)</f>
        <v>1.5474209129381373E-2</v>
      </c>
      <c r="BG212" s="69">
        <v>1092</v>
      </c>
      <c r="BH212" s="70">
        <f t="shared" si="26"/>
        <v>2.9917808219178084</v>
      </c>
      <c r="BI212" s="71">
        <f>_xll.ISDAYieldCurve.ZeroRate(BG$32, BH212)</f>
        <v>2.4725508794180617E-4</v>
      </c>
      <c r="BP212" s="69">
        <v>1092</v>
      </c>
      <c r="BQ212" s="70">
        <f t="shared" si="27"/>
        <v>2.9917808219178084</v>
      </c>
      <c r="BR212" s="71">
        <f>_xll.ISDACreditCurve.HazardRate($BP$25, BQ212)</f>
        <v>1.1164936460525602E-2</v>
      </c>
      <c r="BZ212" s="69">
        <v>1092</v>
      </c>
      <c r="CA212" s="70">
        <f t="shared" si="28"/>
        <v>2.9917808219178084</v>
      </c>
      <c r="CB212" s="71">
        <f>_xll.ISDAYieldCurve.ZeroRate(BZ$32, CA212)</f>
        <v>1.6738405023896688E-2</v>
      </c>
      <c r="CI212" s="69">
        <v>1092</v>
      </c>
      <c r="CJ212" s="70">
        <f t="shared" si="29"/>
        <v>2.9917808219178084</v>
      </c>
      <c r="CK212" s="71">
        <f>_xll.ISDACreditCurve.HazardRate($CI$25, CJ212)</f>
        <v>1.6918336150026674E-2</v>
      </c>
    </row>
    <row r="213" spans="2:89" x14ac:dyDescent="0.25">
      <c r="B213" s="69">
        <v>1099</v>
      </c>
      <c r="C213" s="70">
        <f t="shared" si="20"/>
        <v>3.010958904109589</v>
      </c>
      <c r="D213" s="71">
        <f>_xll.ISDAYieldCurve.ZeroRate($B$32, C213)</f>
        <v>1.6009162128358897E-2</v>
      </c>
      <c r="K213" s="69">
        <v>1099</v>
      </c>
      <c r="L213" s="70">
        <f t="shared" si="21"/>
        <v>3.010958904109589</v>
      </c>
      <c r="M213" s="71">
        <f>_xll.ISDACreditCurve.HazardRate($K$25, L213)</f>
        <v>1.826624588247645E-2</v>
      </c>
      <c r="U213" s="69">
        <v>1099</v>
      </c>
      <c r="V213" s="70">
        <f t="shared" si="22"/>
        <v>3.010958904109589</v>
      </c>
      <c r="W213" s="71" t="e">
        <f>_xll.ISDAYieldCurve.ZeroRate(U$32, V213)</f>
        <v>#NULL!</v>
      </c>
      <c r="AD213" s="69">
        <v>1099</v>
      </c>
      <c r="AE213" s="70">
        <f t="shared" si="23"/>
        <v>3.010958904109589</v>
      </c>
      <c r="AF213" s="71" t="e">
        <f>_xll.ISDACreditCurve.HazardRate(AD$25, AE213)</f>
        <v>#NULL!</v>
      </c>
      <c r="AN213" s="69">
        <v>1099</v>
      </c>
      <c r="AO213" s="70">
        <f t="shared" si="24"/>
        <v>3.010958904109589</v>
      </c>
      <c r="AP213" s="71">
        <f>_xll.ISDAYieldCurve.ZeroRate(AN$32, AO213)</f>
        <v>1.3394626164177789E-2</v>
      </c>
      <c r="AW213" s="69">
        <v>1099</v>
      </c>
      <c r="AX213" s="70">
        <f t="shared" si="25"/>
        <v>3.010958904109589</v>
      </c>
      <c r="AY213" s="71">
        <f>_xll.ISDACreditCurve.HazardRate($AW$25, AX213)</f>
        <v>1.5517069581073465E-2</v>
      </c>
      <c r="BG213" s="69">
        <v>1099</v>
      </c>
      <c r="BH213" s="70">
        <f t="shared" si="26"/>
        <v>3.010958904109589</v>
      </c>
      <c r="BI213" s="71">
        <f>_xll.ISDAYieldCurve.ZeroRate(BG$32, BH213)</f>
        <v>2.4885665798910308E-4</v>
      </c>
      <c r="BP213" s="69">
        <v>1099</v>
      </c>
      <c r="BQ213" s="70">
        <f t="shared" si="27"/>
        <v>3.010958904109589</v>
      </c>
      <c r="BR213" s="71">
        <f>_xll.ISDACreditCurve.HazardRate($BP$25, BQ213)</f>
        <v>1.1164848931213552E-2</v>
      </c>
      <c r="BZ213" s="69">
        <v>1099</v>
      </c>
      <c r="CA213" s="70">
        <f t="shared" si="28"/>
        <v>3.010958904109589</v>
      </c>
      <c r="CB213" s="71">
        <f>_xll.ISDAYieldCurve.ZeroRate(BZ$32, CA213)</f>
        <v>1.6751172606260231E-2</v>
      </c>
      <c r="CI213" s="69">
        <v>1099</v>
      </c>
      <c r="CJ213" s="70">
        <f t="shared" si="29"/>
        <v>3.010958904109589</v>
      </c>
      <c r="CK213" s="71">
        <f>_xll.ISDACreditCurve.HazardRate($CI$25, CJ213)</f>
        <v>1.6917893350115357E-2</v>
      </c>
    </row>
    <row r="214" spans="2:89" x14ac:dyDescent="0.25">
      <c r="B214" s="69">
        <v>1106</v>
      </c>
      <c r="C214" s="70">
        <f t="shared" si="20"/>
        <v>3.0301369863013701</v>
      </c>
      <c r="D214" s="71">
        <f>_xll.ISDAYieldCurve.ZeroRate($B$32, C214)</f>
        <v>1.6029220513891315E-2</v>
      </c>
      <c r="K214" s="69">
        <v>1106</v>
      </c>
      <c r="L214" s="70">
        <f t="shared" si="21"/>
        <v>3.0301369863013701</v>
      </c>
      <c r="M214" s="71">
        <f>_xll.ISDACreditCurve.HazardRate($K$25, L214)</f>
        <v>1.8286439158107595E-2</v>
      </c>
      <c r="U214" s="69">
        <v>1106</v>
      </c>
      <c r="V214" s="70">
        <f t="shared" si="22"/>
        <v>3.0301369863013701</v>
      </c>
      <c r="W214" s="71" t="e">
        <f>_xll.ISDAYieldCurve.ZeroRate(U$32, V214)</f>
        <v>#NULL!</v>
      </c>
      <c r="AD214" s="69">
        <v>1106</v>
      </c>
      <c r="AE214" s="70">
        <f t="shared" si="23"/>
        <v>3.0301369863013701</v>
      </c>
      <c r="AF214" s="71" t="e">
        <f>_xll.ISDACreditCurve.HazardRate(AD$25, AE214)</f>
        <v>#NULL!</v>
      </c>
      <c r="AN214" s="69">
        <v>1106</v>
      </c>
      <c r="AO214" s="70">
        <f t="shared" si="24"/>
        <v>3.0301369863013701</v>
      </c>
      <c r="AP214" s="71">
        <f>_xll.ISDAYieldCurve.ZeroRate(AN$32, AO214)</f>
        <v>1.3513959568176467E-2</v>
      </c>
      <c r="AW214" s="69">
        <v>1106</v>
      </c>
      <c r="AX214" s="70">
        <f t="shared" si="25"/>
        <v>3.0301369863013701</v>
      </c>
      <c r="AY214" s="71">
        <f>_xll.ISDACreditCurve.HazardRate($AW$25, AX214)</f>
        <v>1.5559387495402373E-2</v>
      </c>
      <c r="BG214" s="69">
        <v>1106</v>
      </c>
      <c r="BH214" s="70">
        <f t="shared" si="26"/>
        <v>3.0301369863013701</v>
      </c>
      <c r="BI214" s="71">
        <f>_xll.ISDAYieldCurve.ZeroRate(BG$32, BH214)</f>
        <v>2.5331198502185422E-4</v>
      </c>
      <c r="BP214" s="69">
        <v>1106</v>
      </c>
      <c r="BQ214" s="70">
        <f t="shared" si="27"/>
        <v>3.0301369863013701</v>
      </c>
      <c r="BR214" s="71">
        <f>_xll.ISDACreditCurve.HazardRate($BP$25, BQ214)</f>
        <v>1.1164762509867478E-2</v>
      </c>
      <c r="BZ214" s="69">
        <v>1106</v>
      </c>
      <c r="CA214" s="70">
        <f t="shared" si="28"/>
        <v>3.0301369863013701</v>
      </c>
      <c r="CB214" s="71">
        <f>_xll.ISDAYieldCurve.ZeroRate(BZ$32, CA214)</f>
        <v>1.6772070995553966E-2</v>
      </c>
      <c r="CI214" s="69">
        <v>1106</v>
      </c>
      <c r="CJ214" s="70">
        <f t="shared" si="29"/>
        <v>3.0301369863013701</v>
      </c>
      <c r="CK214" s="71">
        <f>_xll.ISDACreditCurve.HazardRate($CI$25, CJ214)</f>
        <v>1.6917456155266207E-2</v>
      </c>
    </row>
    <row r="215" spans="2:89" x14ac:dyDescent="0.25">
      <c r="B215" s="69">
        <v>1113</v>
      </c>
      <c r="C215" s="70">
        <f t="shared" si="20"/>
        <v>3.0493150684931507</v>
      </c>
      <c r="D215" s="71">
        <f>_xll.ISDAYieldCurve.ZeroRate($B$32, C215)</f>
        <v>1.6049026592687473E-2</v>
      </c>
      <c r="K215" s="69">
        <v>1113</v>
      </c>
      <c r="L215" s="70">
        <f t="shared" si="21"/>
        <v>3.0493150684931507</v>
      </c>
      <c r="M215" s="71">
        <f>_xll.ISDACreditCurve.HazardRate($K$25, L215)</f>
        <v>1.8306378430271684E-2</v>
      </c>
      <c r="U215" s="69">
        <v>1113</v>
      </c>
      <c r="V215" s="70">
        <f t="shared" si="22"/>
        <v>3.0493150684931507</v>
      </c>
      <c r="W215" s="71" t="e">
        <f>_xll.ISDAYieldCurve.ZeroRate(U$32, V215)</f>
        <v>#NULL!</v>
      </c>
      <c r="AD215" s="69">
        <v>1113</v>
      </c>
      <c r="AE215" s="70">
        <f t="shared" si="23"/>
        <v>3.0493150684931507</v>
      </c>
      <c r="AF215" s="71" t="e">
        <f>_xll.ISDACreditCurve.HazardRate(AD$25, AE215)</f>
        <v>#NULL!</v>
      </c>
      <c r="AN215" s="69">
        <v>1113</v>
      </c>
      <c r="AO215" s="70">
        <f t="shared" si="24"/>
        <v>3.0493150684931507</v>
      </c>
      <c r="AP215" s="71">
        <f>_xll.ISDAYieldCurve.ZeroRate(AN$32, AO215)</f>
        <v>1.3631791923068244E-2</v>
      </c>
      <c r="AW215" s="69">
        <v>1113</v>
      </c>
      <c r="AX215" s="70">
        <f t="shared" si="25"/>
        <v>3.0493150684931507</v>
      </c>
      <c r="AY215" s="71">
        <f>_xll.ISDACreditCurve.HazardRate($AW$25, AX215)</f>
        <v>1.5601173108922105E-2</v>
      </c>
      <c r="BG215" s="69">
        <v>1113</v>
      </c>
      <c r="BH215" s="70">
        <f t="shared" si="26"/>
        <v>3.0493150684931507</v>
      </c>
      <c r="BI215" s="71">
        <f>_xll.ISDAYieldCurve.ZeroRate(BG$32, BH215)</f>
        <v>2.5771127020513673E-4</v>
      </c>
      <c r="BP215" s="69">
        <v>1113</v>
      </c>
      <c r="BQ215" s="70">
        <f t="shared" si="27"/>
        <v>3.0493150684931507</v>
      </c>
      <c r="BR215" s="71">
        <f>_xll.ISDACreditCurve.HazardRate($BP$25, BQ215)</f>
        <v>1.1164677175582361E-2</v>
      </c>
      <c r="BZ215" s="69">
        <v>1113</v>
      </c>
      <c r="CA215" s="70">
        <f t="shared" si="28"/>
        <v>3.0493150684931507</v>
      </c>
      <c r="CB215" s="71">
        <f>_xll.ISDAYieldCurve.ZeroRate(BZ$32, CA215)</f>
        <v>1.6792706512026398E-2</v>
      </c>
      <c r="CI215" s="69">
        <v>1113</v>
      </c>
      <c r="CJ215" s="70">
        <f t="shared" si="29"/>
        <v>3.0493150684931507</v>
      </c>
      <c r="CK215" s="71">
        <f>_xll.ISDACreditCurve.HazardRate($CI$25, CJ215)</f>
        <v>1.6917024459723328E-2</v>
      </c>
    </row>
    <row r="216" spans="2:89" x14ac:dyDescent="0.25">
      <c r="B216" s="69">
        <v>1120</v>
      </c>
      <c r="C216" s="70">
        <f t="shared" si="20"/>
        <v>3.0684931506849313</v>
      </c>
      <c r="D216" s="71">
        <f>_xll.ISDAYieldCurve.ZeroRate($B$32, C216)</f>
        <v>1.6068585095498685E-2</v>
      </c>
      <c r="K216" s="69">
        <v>1120</v>
      </c>
      <c r="L216" s="70">
        <f t="shared" si="21"/>
        <v>3.0684931506849313</v>
      </c>
      <c r="M216" s="71">
        <f>_xll.ISDACreditCurve.HazardRate($K$25, L216)</f>
        <v>1.8326068461533722E-2</v>
      </c>
      <c r="U216" s="69">
        <v>1120</v>
      </c>
      <c r="V216" s="70">
        <f t="shared" si="22"/>
        <v>3.0684931506849313</v>
      </c>
      <c r="W216" s="71" t="e">
        <f>_xll.ISDAYieldCurve.ZeroRate(U$32, V216)</f>
        <v>#NULL!</v>
      </c>
      <c r="AD216" s="69">
        <v>1120</v>
      </c>
      <c r="AE216" s="70">
        <f t="shared" si="23"/>
        <v>3.0684931506849313</v>
      </c>
      <c r="AF216" s="71" t="e">
        <f>_xll.ISDACreditCurve.HazardRate(AD$25, AE216)</f>
        <v>#NULL!</v>
      </c>
      <c r="AN216" s="69">
        <v>1120</v>
      </c>
      <c r="AO216" s="70">
        <f t="shared" si="24"/>
        <v>3.0684931506849313</v>
      </c>
      <c r="AP216" s="71">
        <f>_xll.ISDAYieldCurve.ZeroRate(AN$32, AO216)</f>
        <v>1.3748151373523875E-2</v>
      </c>
      <c r="AW216" s="69">
        <v>1120</v>
      </c>
      <c r="AX216" s="70">
        <f t="shared" si="25"/>
        <v>3.0684931506849313</v>
      </c>
      <c r="AY216" s="71">
        <f>_xll.ISDACreditCurve.HazardRate($AW$25, AX216)</f>
        <v>1.5642436402272846E-2</v>
      </c>
      <c r="BG216" s="69">
        <v>1120</v>
      </c>
      <c r="BH216" s="70">
        <f t="shared" si="26"/>
        <v>3.0684931506849313</v>
      </c>
      <c r="BI216" s="71">
        <f>_xll.ISDAYieldCurve.ZeroRate(BG$32, BH216)</f>
        <v>2.6205556432362816E-4</v>
      </c>
      <c r="BP216" s="69">
        <v>1120</v>
      </c>
      <c r="BQ216" s="70">
        <f t="shared" si="27"/>
        <v>3.0684931506849313</v>
      </c>
      <c r="BR216" s="71">
        <f>_xll.ISDACreditCurve.HazardRate($BP$25, BQ216)</f>
        <v>1.1164592907975807E-2</v>
      </c>
      <c r="BZ216" s="69">
        <v>1120</v>
      </c>
      <c r="CA216" s="70">
        <f t="shared" si="28"/>
        <v>3.0684931506849313</v>
      </c>
      <c r="CB216" s="71">
        <f>_xll.ISDAYieldCurve.ZeroRate(BZ$32, CA216)</f>
        <v>1.6813084084542927E-2</v>
      </c>
      <c r="CI216" s="69">
        <v>1120</v>
      </c>
      <c r="CJ216" s="70">
        <f t="shared" si="29"/>
        <v>3.0684931506849313</v>
      </c>
      <c r="CK216" s="71">
        <f>_xll.ISDACreditCurve.HazardRate($CI$25, CJ216)</f>
        <v>1.6916598160374743E-2</v>
      </c>
    </row>
    <row r="217" spans="2:89" x14ac:dyDescent="0.25">
      <c r="B217" s="69">
        <v>1127</v>
      </c>
      <c r="C217" s="70">
        <f t="shared" si="20"/>
        <v>3.0876712328767124</v>
      </c>
      <c r="D217" s="71">
        <f>_xll.ISDAYieldCurve.ZeroRate($B$32, C217)</f>
        <v>1.6087900635542055E-2</v>
      </c>
      <c r="K217" s="69">
        <v>1127</v>
      </c>
      <c r="L217" s="70">
        <f t="shared" si="21"/>
        <v>3.0876712328767124</v>
      </c>
      <c r="M217" s="71">
        <f>_xll.ISDACreditCurve.HazardRate($K$25, L217)</f>
        <v>1.8345513896134116E-2</v>
      </c>
      <c r="U217" s="69">
        <v>1127</v>
      </c>
      <c r="V217" s="70">
        <f t="shared" si="22"/>
        <v>3.0876712328767124</v>
      </c>
      <c r="W217" s="71" t="e">
        <f>_xll.ISDAYieldCurve.ZeroRate(U$32, V217)</f>
        <v>#NULL!</v>
      </c>
      <c r="AD217" s="69">
        <v>1127</v>
      </c>
      <c r="AE217" s="70">
        <f t="shared" si="23"/>
        <v>3.0876712328767124</v>
      </c>
      <c r="AF217" s="71" t="e">
        <f>_xll.ISDACreditCurve.HazardRate(AD$25, AE217)</f>
        <v>#NULL!</v>
      </c>
      <c r="AN217" s="69">
        <v>1127</v>
      </c>
      <c r="AO217" s="70">
        <f t="shared" si="24"/>
        <v>3.0876712328767124</v>
      </c>
      <c r="AP217" s="71">
        <f>_xll.ISDAYieldCurve.ZeroRate(AN$32, AO217)</f>
        <v>1.3863065364967639E-2</v>
      </c>
      <c r="AW217" s="69">
        <v>1127</v>
      </c>
      <c r="AX217" s="70">
        <f t="shared" si="25"/>
        <v>3.0876712328767124</v>
      </c>
      <c r="AY217" s="71">
        <f>_xll.ISDACreditCurve.HazardRate($AW$25, AX217)</f>
        <v>1.5683187108128546E-2</v>
      </c>
      <c r="BG217" s="69">
        <v>1127</v>
      </c>
      <c r="BH217" s="70">
        <f t="shared" si="26"/>
        <v>3.0876712328767124</v>
      </c>
      <c r="BI217" s="71">
        <f>_xll.ISDAYieldCurve.ZeroRate(BG$32, BH217)</f>
        <v>2.6634589205555467E-4</v>
      </c>
      <c r="BP217" s="69">
        <v>1127</v>
      </c>
      <c r="BQ217" s="70">
        <f t="shared" si="27"/>
        <v>3.0876712328767124</v>
      </c>
      <c r="BR217" s="71">
        <f>_xll.ISDACreditCurve.HazardRate($BP$25, BQ217)</f>
        <v>1.1164509687171821E-2</v>
      </c>
      <c r="BZ217" s="69">
        <v>1127</v>
      </c>
      <c r="CA217" s="70">
        <f t="shared" si="28"/>
        <v>3.0876712328767124</v>
      </c>
      <c r="CB217" s="71">
        <f>_xll.ISDAYieldCurve.ZeroRate(BZ$32, CA217)</f>
        <v>1.6833208519512661E-2</v>
      </c>
      <c r="CI217" s="69">
        <v>1127</v>
      </c>
      <c r="CJ217" s="70">
        <f t="shared" si="29"/>
        <v>3.0876712328767124</v>
      </c>
      <c r="CK217" s="71">
        <f>_xll.ISDACreditCurve.HazardRate($CI$25, CJ217)</f>
        <v>1.691617715667024E-2</v>
      </c>
    </row>
    <row r="218" spans="2:89" x14ac:dyDescent="0.25">
      <c r="B218" s="69">
        <v>1134</v>
      </c>
      <c r="C218" s="70">
        <f t="shared" si="20"/>
        <v>3.106849315068493</v>
      </c>
      <c r="D218" s="71">
        <f>_xll.ISDAYieldCurve.ZeroRate($B$32, C218)</f>
        <v>1.6106977712128098E-2</v>
      </c>
      <c r="K218" s="69">
        <v>1134</v>
      </c>
      <c r="L218" s="70">
        <f t="shared" si="21"/>
        <v>3.106849315068493</v>
      </c>
      <c r="M218" s="71">
        <f>_xll.ISDACreditCurve.HazardRate($K$25, L218)</f>
        <v>1.836471926364068E-2</v>
      </c>
      <c r="U218" s="69">
        <v>1134</v>
      </c>
      <c r="V218" s="70">
        <f t="shared" si="22"/>
        <v>3.106849315068493</v>
      </c>
      <c r="W218" s="71" t="e">
        <f>_xll.ISDAYieldCurve.ZeroRate(U$32, V218)</f>
        <v>#NULL!</v>
      </c>
      <c r="AD218" s="69">
        <v>1134</v>
      </c>
      <c r="AE218" s="70">
        <f t="shared" si="23"/>
        <v>3.106849315068493</v>
      </c>
      <c r="AF218" s="71" t="e">
        <f>_xll.ISDACreditCurve.HazardRate(AD$25, AE218)</f>
        <v>#NULL!</v>
      </c>
      <c r="AN218" s="69">
        <v>1134</v>
      </c>
      <c r="AO218" s="70">
        <f t="shared" si="24"/>
        <v>3.106849315068493</v>
      </c>
      <c r="AP218" s="71">
        <f>_xll.ISDAYieldCurve.ZeroRate(AN$32, AO218)</f>
        <v>1.3976560665159003E-2</v>
      </c>
      <c r="AW218" s="69">
        <v>1134</v>
      </c>
      <c r="AX218" s="70">
        <f t="shared" si="25"/>
        <v>3.106849315068493</v>
      </c>
      <c r="AY218" s="71">
        <f>_xll.ISDACreditCurve.HazardRate($AW$25, AX218)</f>
        <v>1.5723434718850224E-2</v>
      </c>
      <c r="BG218" s="69">
        <v>1134</v>
      </c>
      <c r="BH218" s="70">
        <f t="shared" si="26"/>
        <v>3.106849315068493</v>
      </c>
      <c r="BI218" s="71">
        <f>_xll.ISDAYieldCurve.ZeroRate(BG$32, BH218)</f>
        <v>2.705832527784449E-4</v>
      </c>
      <c r="BP218" s="69">
        <v>1134</v>
      </c>
      <c r="BQ218" s="70">
        <f t="shared" si="27"/>
        <v>3.106849315068493</v>
      </c>
      <c r="BR218" s="71">
        <f>_xll.ISDACreditCurve.HazardRate($BP$25, BQ218)</f>
        <v>1.1164427493785168E-2</v>
      </c>
      <c r="BZ218" s="69">
        <v>1134</v>
      </c>
      <c r="CA218" s="70">
        <f t="shared" si="28"/>
        <v>3.106849315068493</v>
      </c>
      <c r="CB218" s="71">
        <f>_xll.ISDAYieldCurve.ZeroRate(BZ$32, CA218)</f>
        <v>1.6853084504667961E-2</v>
      </c>
      <c r="CI218" s="69">
        <v>1134</v>
      </c>
      <c r="CJ218" s="70">
        <f t="shared" si="29"/>
        <v>3.106849315068493</v>
      </c>
      <c r="CK218" s="71">
        <f>_xll.ISDACreditCurve.HazardRate($CI$25, CJ218)</f>
        <v>1.6915761350542333E-2</v>
      </c>
    </row>
    <row r="219" spans="2:89" x14ac:dyDescent="0.25">
      <c r="B219" s="69">
        <v>1141</v>
      </c>
      <c r="C219" s="70">
        <f t="shared" si="20"/>
        <v>3.1260273972602741</v>
      </c>
      <c r="D219" s="71">
        <f>_xll.ISDAYieldCurve.ZeroRate($B$32, C219)</f>
        <v>1.61258207141548E-2</v>
      </c>
      <c r="K219" s="69">
        <v>1141</v>
      </c>
      <c r="L219" s="70">
        <f t="shared" si="21"/>
        <v>3.1260273972602741</v>
      </c>
      <c r="M219" s="71">
        <f>_xll.ISDACreditCurve.HazardRate($K$25, L219)</f>
        <v>1.8383688982466187E-2</v>
      </c>
      <c r="U219" s="69">
        <v>1141</v>
      </c>
      <c r="V219" s="70">
        <f t="shared" si="22"/>
        <v>3.1260273972602741</v>
      </c>
      <c r="W219" s="71" t="e">
        <f>_xll.ISDAYieldCurve.ZeroRate(U$32, V219)</f>
        <v>#NULL!</v>
      </c>
      <c r="AD219" s="69">
        <v>1141</v>
      </c>
      <c r="AE219" s="70">
        <f t="shared" si="23"/>
        <v>3.1260273972602741</v>
      </c>
      <c r="AF219" s="71" t="e">
        <f>_xll.ISDACreditCurve.HazardRate(AD$25, AE219)</f>
        <v>#NULL!</v>
      </c>
      <c r="AN219" s="69">
        <v>1141</v>
      </c>
      <c r="AO219" s="70">
        <f t="shared" si="24"/>
        <v>3.1260273972602741</v>
      </c>
      <c r="AP219" s="71">
        <f>_xll.ISDAYieldCurve.ZeroRate(AN$32, AO219)</f>
        <v>1.4088663384979922E-2</v>
      </c>
      <c r="AW219" s="69">
        <v>1141</v>
      </c>
      <c r="AX219" s="70">
        <f t="shared" si="25"/>
        <v>3.1260273972602741</v>
      </c>
      <c r="AY219" s="71">
        <f>_xll.ISDACreditCurve.HazardRate($AW$25, AX219)</f>
        <v>1.5763188493857525E-2</v>
      </c>
      <c r="BG219" s="69">
        <v>1141</v>
      </c>
      <c r="BH219" s="70">
        <f t="shared" si="26"/>
        <v>3.1260273972602741</v>
      </c>
      <c r="BI219" s="71">
        <f>_xll.ISDAYieldCurve.ZeroRate(BG$32, BH219)</f>
        <v>2.7476862134522608E-4</v>
      </c>
      <c r="BP219" s="69">
        <v>1141</v>
      </c>
      <c r="BQ219" s="70">
        <f t="shared" si="27"/>
        <v>3.1260273972602741</v>
      </c>
      <c r="BR219" s="71">
        <f>_xll.ISDACreditCurve.HazardRate($BP$25, BQ219)</f>
        <v>1.1164346308906324E-2</v>
      </c>
      <c r="BZ219" s="69">
        <v>1141</v>
      </c>
      <c r="CA219" s="70">
        <f t="shared" si="28"/>
        <v>3.1260273972602741</v>
      </c>
      <c r="CB219" s="71">
        <f>_xll.ISDAYieldCurve.ZeroRate(BZ$32, CA219)</f>
        <v>1.6872716612704786E-2</v>
      </c>
      <c r="CI219" s="69">
        <v>1141</v>
      </c>
      <c r="CJ219" s="70">
        <f t="shared" si="29"/>
        <v>3.1260273972602741</v>
      </c>
      <c r="CK219" s="71">
        <f>_xll.ISDACreditCurve.HazardRate($CI$25, CJ219)</f>
        <v>1.6915350646330107E-2</v>
      </c>
    </row>
    <row r="220" spans="2:89" x14ac:dyDescent="0.25">
      <c r="B220" s="69">
        <v>1148</v>
      </c>
      <c r="C220" s="70">
        <f t="shared" si="20"/>
        <v>3.1452054794520548</v>
      </c>
      <c r="D220" s="71">
        <f>_xll.ISDAYieldCurve.ZeroRate($B$32, C220)</f>
        <v>1.6144433923473863E-2</v>
      </c>
      <c r="K220" s="69">
        <v>1148</v>
      </c>
      <c r="L220" s="70">
        <f t="shared" si="21"/>
        <v>3.1452054794520548</v>
      </c>
      <c r="M220" s="71">
        <f>_xll.ISDACreditCurve.HazardRate($K$25, L220)</f>
        <v>1.8402427363257229E-2</v>
      </c>
      <c r="U220" s="69">
        <v>1148</v>
      </c>
      <c r="V220" s="70">
        <f t="shared" si="22"/>
        <v>3.1452054794520548</v>
      </c>
      <c r="W220" s="71" t="e">
        <f>_xll.ISDAYieldCurve.ZeroRate(U$32, V220)</f>
        <v>#NULL!</v>
      </c>
      <c r="AD220" s="69">
        <v>1148</v>
      </c>
      <c r="AE220" s="70">
        <f t="shared" si="23"/>
        <v>3.1452054794520548</v>
      </c>
      <c r="AF220" s="71" t="e">
        <f>_xll.ISDACreditCurve.HazardRate(AD$25, AE220)</f>
        <v>#NULL!</v>
      </c>
      <c r="AN220" s="69">
        <v>1148</v>
      </c>
      <c r="AO220" s="70">
        <f t="shared" si="24"/>
        <v>3.1452054794520548</v>
      </c>
      <c r="AP220" s="71">
        <f>_xll.ISDAYieldCurve.ZeroRate(AN$32, AO220)</f>
        <v>1.4199398998461565E-2</v>
      </c>
      <c r="AW220" s="69">
        <v>1148</v>
      </c>
      <c r="AX220" s="70">
        <f t="shared" si="25"/>
        <v>3.1452054794520548</v>
      </c>
      <c r="AY220" s="71">
        <f>_xll.ISDACreditCurve.HazardRate($AW$25, AX220)</f>
        <v>1.5802457466730594E-2</v>
      </c>
      <c r="BG220" s="69">
        <v>1148</v>
      </c>
      <c r="BH220" s="70">
        <f t="shared" si="26"/>
        <v>3.1452054794520548</v>
      </c>
      <c r="BI220" s="71">
        <f>_xll.ISDAYieldCurve.ZeroRate(BG$32, BH220)</f>
        <v>2.7890294883192458E-4</v>
      </c>
      <c r="BP220" s="69">
        <v>1148</v>
      </c>
      <c r="BQ220" s="70">
        <f t="shared" si="27"/>
        <v>3.1452054794520548</v>
      </c>
      <c r="BR220" s="71">
        <f>_xll.ISDACreditCurve.HazardRate($BP$25, BQ220)</f>
        <v>1.1164266114086979E-2</v>
      </c>
      <c r="BZ220" s="69">
        <v>1148</v>
      </c>
      <c r="CA220" s="70">
        <f t="shared" si="28"/>
        <v>3.1452054794520548</v>
      </c>
      <c r="CB220" s="71">
        <f>_xll.ISDAYieldCurve.ZeroRate(BZ$32, CA220)</f>
        <v>1.6892109304789946E-2</v>
      </c>
      <c r="CI220" s="69">
        <v>1148</v>
      </c>
      <c r="CJ220" s="70">
        <f t="shared" si="29"/>
        <v>3.1452054794520548</v>
      </c>
      <c r="CK220" s="71">
        <f>_xll.ISDACreditCurve.HazardRate($CI$25, CJ220)</f>
        <v>1.6914944950705838E-2</v>
      </c>
    </row>
    <row r="221" spans="2:89" x14ac:dyDescent="0.25">
      <c r="B221" s="69">
        <v>1155</v>
      </c>
      <c r="C221" s="70">
        <f t="shared" si="20"/>
        <v>3.1643835616438358</v>
      </c>
      <c r="D221" s="71">
        <f>_xll.ISDAYieldCurve.ZeroRate($B$32, C221)</f>
        <v>1.6162821518134515E-2</v>
      </c>
      <c r="K221" s="69">
        <v>1155</v>
      </c>
      <c r="L221" s="70">
        <f t="shared" si="21"/>
        <v>3.1643835616438358</v>
      </c>
      <c r="M221" s="71">
        <f>_xll.ISDACreditCurve.HazardRate($K$25, L221)</f>
        <v>1.84209386121599E-2</v>
      </c>
      <c r="U221" s="69">
        <v>1155</v>
      </c>
      <c r="V221" s="70">
        <f t="shared" si="22"/>
        <v>3.1643835616438358</v>
      </c>
      <c r="W221" s="71" t="e">
        <f>_xll.ISDAYieldCurve.ZeroRate(U$32, V221)</f>
        <v>#NULL!</v>
      </c>
      <c r="AD221" s="69">
        <v>1155</v>
      </c>
      <c r="AE221" s="70">
        <f t="shared" si="23"/>
        <v>3.1643835616438358</v>
      </c>
      <c r="AF221" s="71" t="e">
        <f>_xll.ISDACreditCurve.HazardRate(AD$25, AE221)</f>
        <v>#NULL!</v>
      </c>
      <c r="AN221" s="69">
        <v>1155</v>
      </c>
      <c r="AO221" s="70">
        <f t="shared" si="24"/>
        <v>3.1643835616438358</v>
      </c>
      <c r="AP221" s="71">
        <f>_xll.ISDAYieldCurve.ZeroRate(AN$32, AO221)</f>
        <v>1.4308792362082826E-2</v>
      </c>
      <c r="AW221" s="69">
        <v>1155</v>
      </c>
      <c r="AX221" s="70">
        <f t="shared" si="25"/>
        <v>3.1643835616438358</v>
      </c>
      <c r="AY221" s="71">
        <f>_xll.ISDACreditCurve.HazardRate($AW$25, AX221)</f>
        <v>1.5841250452053684E-2</v>
      </c>
      <c r="BG221" s="69">
        <v>1155</v>
      </c>
      <c r="BH221" s="70">
        <f t="shared" si="26"/>
        <v>3.1643835616438358</v>
      </c>
      <c r="BI221" s="71">
        <f>_xll.ISDAYieldCurve.ZeroRate(BG$32, BH221)</f>
        <v>2.8298716325817825E-4</v>
      </c>
      <c r="BP221" s="69">
        <v>1155</v>
      </c>
      <c r="BQ221" s="70">
        <f t="shared" si="27"/>
        <v>3.1643835616438358</v>
      </c>
      <c r="BR221" s="71">
        <f>_xll.ISDACreditCurve.HazardRate($BP$25, BQ221)</f>
        <v>1.1164186891326052E-2</v>
      </c>
      <c r="BZ221" s="69">
        <v>1155</v>
      </c>
      <c r="CA221" s="70">
        <f t="shared" si="28"/>
        <v>3.1643835616438358</v>
      </c>
      <c r="CB221" s="71">
        <f>_xll.ISDAYieldCurve.ZeroRate(BZ$32, CA221)</f>
        <v>1.6911266933940735E-2</v>
      </c>
      <c r="CI221" s="69">
        <v>1155</v>
      </c>
      <c r="CJ221" s="70">
        <f t="shared" si="29"/>
        <v>3.1643835616438358</v>
      </c>
      <c r="CK221" s="71">
        <f>_xll.ISDACreditCurve.HazardRate($CI$25, CJ221)</f>
        <v>1.6914544172604285E-2</v>
      </c>
    </row>
    <row r="222" spans="2:89" x14ac:dyDescent="0.25">
      <c r="B222" s="69">
        <v>1162</v>
      </c>
      <c r="C222" s="70">
        <f t="shared" si="20"/>
        <v>3.1835616438356165</v>
      </c>
      <c r="D222" s="71">
        <f>_xll.ISDAYieldCurve.ZeroRate($B$32, C222)</f>
        <v>1.6180987575510095E-2</v>
      </c>
      <c r="K222" s="69">
        <v>1162</v>
      </c>
      <c r="L222" s="70">
        <f t="shared" si="21"/>
        <v>3.1835616438356165</v>
      </c>
      <c r="M222" s="71">
        <f>_xll.ISDACreditCurve.HazardRate($K$25, L222)</f>
        <v>1.8439226833967357E-2</v>
      </c>
      <c r="U222" s="69">
        <v>1162</v>
      </c>
      <c r="V222" s="70">
        <f t="shared" si="22"/>
        <v>3.1835616438356165</v>
      </c>
      <c r="W222" s="71" t="e">
        <f>_xll.ISDAYieldCurve.ZeroRate(U$32, V222)</f>
        <v>#NULL!</v>
      </c>
      <c r="AD222" s="69">
        <v>1162</v>
      </c>
      <c r="AE222" s="70">
        <f t="shared" si="23"/>
        <v>3.1835616438356165</v>
      </c>
      <c r="AF222" s="71" t="e">
        <f>_xll.ISDACreditCurve.HazardRate(AD$25, AE222)</f>
        <v>#NULL!</v>
      </c>
      <c r="AN222" s="69">
        <v>1162</v>
      </c>
      <c r="AO222" s="70">
        <f t="shared" si="24"/>
        <v>3.1835616438356165</v>
      </c>
      <c r="AP222" s="71">
        <f>_xll.ISDAYieldCurve.ZeroRate(AN$32, AO222)</f>
        <v>1.4416867733371299E-2</v>
      </c>
      <c r="AW222" s="69">
        <v>1162</v>
      </c>
      <c r="AX222" s="70">
        <f t="shared" si="25"/>
        <v>3.1835616438356165</v>
      </c>
      <c r="AY222" s="71">
        <f>_xll.ISDACreditCurve.HazardRate($AW$25, AX222)</f>
        <v>1.5879576052011433E-2</v>
      </c>
      <c r="BG222" s="69">
        <v>1162</v>
      </c>
      <c r="BH222" s="70">
        <f t="shared" si="26"/>
        <v>3.1835616438356165</v>
      </c>
      <c r="BI222" s="71">
        <f>_xll.ISDAYieldCurve.ZeroRate(BG$32, BH222)</f>
        <v>2.8702217028170595E-4</v>
      </c>
      <c r="BP222" s="69">
        <v>1162</v>
      </c>
      <c r="BQ222" s="70">
        <f t="shared" si="27"/>
        <v>3.1835616438356165</v>
      </c>
      <c r="BR222" s="71">
        <f>_xll.ISDACreditCurve.HazardRate($BP$25, BQ222)</f>
        <v>1.116410862305622E-2</v>
      </c>
      <c r="BZ222" s="69">
        <v>1162</v>
      </c>
      <c r="CA222" s="70">
        <f t="shared" si="28"/>
        <v>3.1835616438356165</v>
      </c>
      <c r="CB222" s="71">
        <f>_xll.ISDAYieldCurve.ZeroRate(BZ$32, CA222)</f>
        <v>1.6930193748282484E-2</v>
      </c>
      <c r="CI222" s="69">
        <v>1162</v>
      </c>
      <c r="CJ222" s="70">
        <f t="shared" si="29"/>
        <v>3.1835616438356165</v>
      </c>
      <c r="CK222" s="71">
        <f>_xll.ISDACreditCurve.HazardRate($CI$25, CJ222)</f>
        <v>1.6914148223154554E-2</v>
      </c>
    </row>
    <row r="223" spans="2:89" x14ac:dyDescent="0.25">
      <c r="B223" s="69">
        <v>1169</v>
      </c>
      <c r="C223" s="70">
        <f t="shared" si="20"/>
        <v>3.2027397260273971</v>
      </c>
      <c r="D223" s="71">
        <f>_xll.ISDAYieldCurve.ZeroRate($B$32, C223)</f>
        <v>1.6198936075312316E-2</v>
      </c>
      <c r="K223" s="69">
        <v>1169</v>
      </c>
      <c r="L223" s="70">
        <f t="shared" si="21"/>
        <v>3.2027397260273971</v>
      </c>
      <c r="M223" s="71">
        <f>_xll.ISDACreditCurve.HazardRate($K$25, L223)</f>
        <v>1.8457296035154364E-2</v>
      </c>
      <c r="U223" s="69">
        <v>1169</v>
      </c>
      <c r="V223" s="70">
        <f t="shared" si="22"/>
        <v>3.2027397260273971</v>
      </c>
      <c r="W223" s="71" t="e">
        <f>_xll.ISDAYieldCurve.ZeroRate(U$32, V223)</f>
        <v>#NULL!</v>
      </c>
      <c r="AD223" s="69">
        <v>1169</v>
      </c>
      <c r="AE223" s="70">
        <f t="shared" si="23"/>
        <v>3.2027397260273971</v>
      </c>
      <c r="AF223" s="71" t="e">
        <f>_xll.ISDACreditCurve.HazardRate(AD$25, AE223)</f>
        <v>#NULL!</v>
      </c>
      <c r="AN223" s="69">
        <v>1169</v>
      </c>
      <c r="AO223" s="70">
        <f t="shared" si="24"/>
        <v>3.2027397260273971</v>
      </c>
      <c r="AP223" s="71">
        <f>_xll.ISDAYieldCurve.ZeroRate(AN$32, AO223)</f>
        <v>1.4523648788835955E-2</v>
      </c>
      <c r="AW223" s="69">
        <v>1169</v>
      </c>
      <c r="AX223" s="70">
        <f t="shared" si="25"/>
        <v>3.2027397260273971</v>
      </c>
      <c r="AY223" s="71">
        <f>_xll.ISDACreditCurve.HazardRate($AW$25, AX223)</f>
        <v>1.5917442662748135E-2</v>
      </c>
      <c r="BG223" s="69">
        <v>1169</v>
      </c>
      <c r="BH223" s="70">
        <f t="shared" si="26"/>
        <v>3.2027397260273971</v>
      </c>
      <c r="BI223" s="71">
        <f>_xll.ISDAYieldCurve.ZeroRate(BG$32, BH223)</f>
        <v>2.910088538678261E-4</v>
      </c>
      <c r="BP223" s="69">
        <v>1169</v>
      </c>
      <c r="BQ223" s="70">
        <f t="shared" si="27"/>
        <v>3.2027397260273971</v>
      </c>
      <c r="BR223" s="71">
        <f>_xll.ISDACreditCurve.HazardRate($BP$25, BQ223)</f>
        <v>1.1164031292130937E-2</v>
      </c>
      <c r="BZ223" s="69">
        <v>1169</v>
      </c>
      <c r="CA223" s="70">
        <f t="shared" si="28"/>
        <v>3.2027397260273971</v>
      </c>
      <c r="CB223" s="71">
        <f>_xll.ISDAYieldCurve.ZeroRate(BZ$32, CA223)</f>
        <v>1.6948893894189E-2</v>
      </c>
      <c r="CI223" s="69">
        <v>1169</v>
      </c>
      <c r="CJ223" s="70">
        <f t="shared" si="29"/>
        <v>3.2027397260273971</v>
      </c>
      <c r="CK223" s="71">
        <f>_xll.ISDACreditCurve.HazardRate($CI$25, CJ223)</f>
        <v>1.6913757015614407E-2</v>
      </c>
    </row>
    <row r="224" spans="2:89" x14ac:dyDescent="0.25">
      <c r="B224" s="69">
        <v>1176</v>
      </c>
      <c r="C224" s="70">
        <f t="shared" si="20"/>
        <v>3.2219178082191782</v>
      </c>
      <c r="D224" s="71">
        <f>_xll.ISDAYieldCurve.ZeroRate($B$32, C224)</f>
        <v>1.6216670902497843E-2</v>
      </c>
      <c r="K224" s="69">
        <v>1176</v>
      </c>
      <c r="L224" s="70">
        <f t="shared" si="21"/>
        <v>3.2219178082191782</v>
      </c>
      <c r="M224" s="71">
        <f>_xll.ISDACreditCurve.HazardRate($K$25, L224)</f>
        <v>1.8475150126803432E-2</v>
      </c>
      <c r="U224" s="69">
        <v>1176</v>
      </c>
      <c r="V224" s="70">
        <f t="shared" si="22"/>
        <v>3.2219178082191782</v>
      </c>
      <c r="W224" s="71" t="e">
        <f>_xll.ISDAYieldCurve.ZeroRate(U$32, V224)</f>
        <v>#NULL!</v>
      </c>
      <c r="AD224" s="69">
        <v>1176</v>
      </c>
      <c r="AE224" s="70">
        <f t="shared" si="23"/>
        <v>3.2219178082191782</v>
      </c>
      <c r="AF224" s="71" t="e">
        <f>_xll.ISDACreditCurve.HazardRate(AD$25, AE224)</f>
        <v>#NULL!</v>
      </c>
      <c r="AN224" s="69">
        <v>1176</v>
      </c>
      <c r="AO224" s="70">
        <f t="shared" si="24"/>
        <v>3.2219178082191782</v>
      </c>
      <c r="AP224" s="71">
        <f>_xll.ISDAYieldCurve.ZeroRate(AN$32, AO224)</f>
        <v>1.462915864125937E-2</v>
      </c>
      <c r="AW224" s="69">
        <v>1176</v>
      </c>
      <c r="AX224" s="70">
        <f t="shared" si="25"/>
        <v>3.2219178082191782</v>
      </c>
      <c r="AY224" s="71">
        <f>_xll.ISDACreditCurve.HazardRate($AW$25, AX224)</f>
        <v>1.5954858480499875E-2</v>
      </c>
      <c r="BG224" s="69">
        <v>1176</v>
      </c>
      <c r="BH224" s="70">
        <f t="shared" si="26"/>
        <v>3.2219178082191782</v>
      </c>
      <c r="BI224" s="71">
        <f>_xll.ISDAYieldCurve.ZeroRate(BG$32, BH224)</f>
        <v>2.9494807693506396E-4</v>
      </c>
      <c r="BP224" s="69">
        <v>1176</v>
      </c>
      <c r="BQ224" s="70">
        <f t="shared" si="27"/>
        <v>3.2219178082191782</v>
      </c>
      <c r="BR224" s="71">
        <f>_xll.ISDACreditCurve.HazardRate($BP$25, BQ224)</f>
        <v>1.1163954881811903E-2</v>
      </c>
      <c r="BZ224" s="69">
        <v>1176</v>
      </c>
      <c r="CA224" s="70">
        <f t="shared" si="28"/>
        <v>3.2219178082191782</v>
      </c>
      <c r="CB224" s="71">
        <f>_xll.ISDAYieldCurve.ZeroRate(BZ$32, CA224)</f>
        <v>1.6967371419310914E-2</v>
      </c>
      <c r="CI224" s="69">
        <v>1176</v>
      </c>
      <c r="CJ224" s="70">
        <f t="shared" si="29"/>
        <v>3.2219178082191782</v>
      </c>
      <c r="CK224" s="71">
        <f>_xll.ISDACreditCurve.HazardRate($CI$25, CJ224)</f>
        <v>1.6913370465306873E-2</v>
      </c>
    </row>
    <row r="225" spans="2:89" x14ac:dyDescent="0.25">
      <c r="B225" s="69">
        <v>1183</v>
      </c>
      <c r="C225" s="70">
        <f t="shared" si="20"/>
        <v>3.2410958904109588</v>
      </c>
      <c r="D225" s="71">
        <f>_xll.ISDAYieldCurve.ZeroRate($B$32, C225)</f>
        <v>1.6234195850071707E-2</v>
      </c>
      <c r="K225" s="69">
        <v>1183</v>
      </c>
      <c r="L225" s="70">
        <f t="shared" si="21"/>
        <v>3.2410958904109588</v>
      </c>
      <c r="M225" s="71">
        <f>_xll.ISDACreditCurve.HazardRate($K$25, L225)</f>
        <v>1.8492792927427067E-2</v>
      </c>
      <c r="U225" s="69">
        <v>1183</v>
      </c>
      <c r="V225" s="70">
        <f t="shared" si="22"/>
        <v>3.2410958904109588</v>
      </c>
      <c r="W225" s="71" t="e">
        <f>_xll.ISDAYieldCurve.ZeroRate(U$32, V225)</f>
        <v>#NULL!</v>
      </c>
      <c r="AD225" s="69">
        <v>1183</v>
      </c>
      <c r="AE225" s="70">
        <f t="shared" si="23"/>
        <v>3.2410958904109588</v>
      </c>
      <c r="AF225" s="71" t="e">
        <f>_xll.ISDACreditCurve.HazardRate(AD$25, AE225)</f>
        <v>#NULL!</v>
      </c>
      <c r="AN225" s="69">
        <v>1183</v>
      </c>
      <c r="AO225" s="70">
        <f t="shared" si="24"/>
        <v>3.2410958904109588</v>
      </c>
      <c r="AP225" s="71">
        <f>_xll.ISDAYieldCurve.ZeroRate(AN$32, AO225)</f>
        <v>1.4733419856375994E-2</v>
      </c>
      <c r="AW225" s="69">
        <v>1183</v>
      </c>
      <c r="AX225" s="70">
        <f t="shared" si="25"/>
        <v>3.2410958904109588</v>
      </c>
      <c r="AY225" s="71">
        <f>_xll.ISDACreditCurve.HazardRate($AW$25, AX225)</f>
        <v>1.5991831507508991E-2</v>
      </c>
      <c r="BG225" s="69">
        <v>1183</v>
      </c>
      <c r="BH225" s="70">
        <f t="shared" si="26"/>
        <v>3.2410958904109588</v>
      </c>
      <c r="BI225" s="71">
        <f>_xll.ISDAYieldCurve.ZeroRate(BG$32, BH225)</f>
        <v>2.9884068197783741E-4</v>
      </c>
      <c r="BP225" s="69">
        <v>1183</v>
      </c>
      <c r="BQ225" s="70">
        <f t="shared" si="27"/>
        <v>3.2410958904109588</v>
      </c>
      <c r="BR225" s="71">
        <f>_xll.ISDACreditCurve.HazardRate($BP$25, BQ225)</f>
        <v>1.1163879375757007E-2</v>
      </c>
      <c r="BZ225" s="69">
        <v>1183</v>
      </c>
      <c r="CA225" s="70">
        <f t="shared" si="28"/>
        <v>3.2410958904109588</v>
      </c>
      <c r="CB225" s="71">
        <f>_xll.ISDAYieldCurve.ZeroRate(BZ$32, CA225)</f>
        <v>1.6985630275496471E-2</v>
      </c>
      <c r="CI225" s="69">
        <v>1183</v>
      </c>
      <c r="CJ225" s="70">
        <f t="shared" si="29"/>
        <v>3.2410958904109588</v>
      </c>
      <c r="CK225" s="71">
        <f>_xll.ISDACreditCurve.HazardRate($CI$25, CJ225)</f>
        <v>1.6912988489559199E-2</v>
      </c>
    </row>
    <row r="226" spans="2:89" x14ac:dyDescent="0.25">
      <c r="B226" s="69">
        <v>1190</v>
      </c>
      <c r="C226" s="70">
        <f t="shared" si="20"/>
        <v>3.2602739726027399</v>
      </c>
      <c r="D226" s="71">
        <f>_xll.ISDAYieldCurve.ZeroRate($B$32, C226)</f>
        <v>1.6251514621791762E-2</v>
      </c>
      <c r="K226" s="69">
        <v>1190</v>
      </c>
      <c r="L226" s="70">
        <f t="shared" si="21"/>
        <v>3.2602739726027399</v>
      </c>
      <c r="M226" s="71">
        <f>_xll.ISDACreditCurve.HazardRate($K$25, L226)</f>
        <v>1.851022816569042E-2</v>
      </c>
      <c r="U226" s="69">
        <v>1190</v>
      </c>
      <c r="V226" s="70">
        <f t="shared" si="22"/>
        <v>3.2602739726027399</v>
      </c>
      <c r="W226" s="71" t="e">
        <f>_xll.ISDAYieldCurve.ZeroRate(U$32, V226)</f>
        <v>#NULL!</v>
      </c>
      <c r="AD226" s="69">
        <v>1190</v>
      </c>
      <c r="AE226" s="70">
        <f t="shared" si="23"/>
        <v>3.2602739726027399</v>
      </c>
      <c r="AF226" s="71" t="e">
        <f>_xll.ISDACreditCurve.HazardRate(AD$25, AE226)</f>
        <v>#NULL!</v>
      </c>
      <c r="AN226" s="69">
        <v>1190</v>
      </c>
      <c r="AO226" s="70">
        <f t="shared" si="24"/>
        <v>3.2602739726027399</v>
      </c>
      <c r="AP226" s="71">
        <f>_xll.ISDAYieldCurve.ZeroRate(AN$32, AO226)</f>
        <v>1.4836454468961839E-2</v>
      </c>
      <c r="AW226" s="69">
        <v>1190</v>
      </c>
      <c r="AX226" s="70">
        <f t="shared" si="25"/>
        <v>3.2602739726027399</v>
      </c>
      <c r="AY226" s="71">
        <f>_xll.ISDACreditCurve.HazardRate($AW$25, AX226)</f>
        <v>1.6028369557729762E-2</v>
      </c>
      <c r="BG226" s="69">
        <v>1190</v>
      </c>
      <c r="BH226" s="70">
        <f t="shared" si="26"/>
        <v>3.2602739726027399</v>
      </c>
      <c r="BI226" s="71">
        <f>_xll.ISDAYieldCurve.ZeroRate(BG$32, BH226)</f>
        <v>3.026874916671665E-4</v>
      </c>
      <c r="BP226" s="69">
        <v>1190</v>
      </c>
      <c r="BQ226" s="70">
        <f t="shared" si="27"/>
        <v>3.2602739726027399</v>
      </c>
      <c r="BR226" s="71">
        <f>_xll.ISDACreditCurve.HazardRate($BP$25, BQ226)</f>
        <v>1.1163804758008634E-2</v>
      </c>
      <c r="BZ226" s="69">
        <v>1190</v>
      </c>
      <c r="CA226" s="70">
        <f t="shared" si="28"/>
        <v>3.2602739726027399</v>
      </c>
      <c r="CB226" s="71">
        <f>_xll.ISDAYieldCurve.ZeroRate(BZ$32, CA226)</f>
        <v>1.7003674321609267E-2</v>
      </c>
      <c r="CI226" s="69">
        <v>1190</v>
      </c>
      <c r="CJ226" s="70">
        <f t="shared" si="29"/>
        <v>3.2602739726027399</v>
      </c>
      <c r="CK226" s="71">
        <f>_xll.ISDACreditCurve.HazardRate($CI$25, CJ226)</f>
        <v>1.6912611007643845E-2</v>
      </c>
    </row>
    <row r="227" spans="2:89" x14ac:dyDescent="0.25">
      <c r="B227" s="69">
        <v>1197</v>
      </c>
      <c r="C227" s="70">
        <f t="shared" si="20"/>
        <v>3.2794520547945205</v>
      </c>
      <c r="D227" s="71">
        <f>_xll.ISDAYieldCurve.ZeroRate($B$32, C227)</f>
        <v>1.6268630834778253E-2</v>
      </c>
      <c r="K227" s="69">
        <v>1197</v>
      </c>
      <c r="L227" s="70">
        <f t="shared" si="21"/>
        <v>3.2794520547945205</v>
      </c>
      <c r="M227" s="71">
        <f>_xll.ISDACreditCurve.HazardRate($K$25, L227)</f>
        <v>1.8527459483038414E-2</v>
      </c>
      <c r="U227" s="69">
        <v>1197</v>
      </c>
      <c r="V227" s="70">
        <f t="shared" si="22"/>
        <v>3.2794520547945205</v>
      </c>
      <c r="W227" s="71" t="e">
        <f>_xll.ISDAYieldCurve.ZeroRate(U$32, V227)</f>
        <v>#NULL!</v>
      </c>
      <c r="AD227" s="69">
        <v>1197</v>
      </c>
      <c r="AE227" s="70">
        <f t="shared" si="23"/>
        <v>3.2794520547945205</v>
      </c>
      <c r="AF227" s="71" t="e">
        <f>_xll.ISDACreditCurve.HazardRate(AD$25, AE227)</f>
        <v>#NULL!</v>
      </c>
      <c r="AN227" s="69">
        <v>1197</v>
      </c>
      <c r="AO227" s="70">
        <f t="shared" si="24"/>
        <v>3.2794520547945205</v>
      </c>
      <c r="AP227" s="71">
        <f>_xll.ISDAYieldCurve.ZeroRate(AN$32, AO227)</f>
        <v>1.4938283998359543E-2</v>
      </c>
      <c r="AW227" s="69">
        <v>1197</v>
      </c>
      <c r="AX227" s="70">
        <f t="shared" si="25"/>
        <v>3.2794520547945205</v>
      </c>
      <c r="AY227" s="71">
        <f>_xll.ISDACreditCurve.HazardRate($AW$25, AX227)</f>
        <v>1.6064480262333918E-2</v>
      </c>
      <c r="BG227" s="69">
        <v>1197</v>
      </c>
      <c r="BH227" s="70">
        <f t="shared" si="26"/>
        <v>3.2794520547945205</v>
      </c>
      <c r="BI227" s="71">
        <f>_xll.ISDAYieldCurve.ZeroRate(BG$32, BH227)</f>
        <v>3.0648930943030453E-4</v>
      </c>
      <c r="BP227" s="69">
        <v>1197</v>
      </c>
      <c r="BQ227" s="70">
        <f t="shared" si="27"/>
        <v>3.2794520547945205</v>
      </c>
      <c r="BR227" s="71">
        <f>_xll.ISDACreditCurve.HazardRate($BP$25, BQ227)</f>
        <v>1.1163731012982467E-2</v>
      </c>
      <c r="BZ227" s="69">
        <v>1197</v>
      </c>
      <c r="CA227" s="70">
        <f t="shared" si="28"/>
        <v>3.2794520547945205</v>
      </c>
      <c r="CB227" s="71">
        <f>_xll.ISDAYieldCurve.ZeroRate(BZ$32, CA227)</f>
        <v>1.7021507326247052E-2</v>
      </c>
      <c r="CI227" s="69">
        <v>1197</v>
      </c>
      <c r="CJ227" s="70">
        <f t="shared" si="29"/>
        <v>3.2794520547945205</v>
      </c>
      <c r="CK227" s="71">
        <f>_xll.ISDACreditCurve.HazardRate($CI$25, CJ227)</f>
        <v>1.691223794072166E-2</v>
      </c>
    </row>
    <row r="228" spans="2:89" x14ac:dyDescent="0.25">
      <c r="B228" s="69">
        <v>1204</v>
      </c>
      <c r="C228" s="70">
        <f t="shared" si="20"/>
        <v>3.2986301369863016</v>
      </c>
      <c r="D228" s="71">
        <f>_xll.ISDAYieldCurve.ZeroRate($B$32, C228)</f>
        <v>1.6285548022032338E-2</v>
      </c>
      <c r="K228" s="69">
        <v>1204</v>
      </c>
      <c r="L228" s="70">
        <f t="shared" si="21"/>
        <v>3.2986301369863016</v>
      </c>
      <c r="M228" s="71">
        <f>_xll.ISDACreditCurve.HazardRate($K$25, L228)</f>
        <v>1.8544490436231204E-2</v>
      </c>
      <c r="U228" s="69">
        <v>1204</v>
      </c>
      <c r="V228" s="70">
        <f t="shared" si="22"/>
        <v>3.2986301369863016</v>
      </c>
      <c r="W228" s="71" t="e">
        <f>_xll.ISDAYieldCurve.ZeroRate(U$32, V228)</f>
        <v>#NULL!</v>
      </c>
      <c r="AD228" s="69">
        <v>1204</v>
      </c>
      <c r="AE228" s="70">
        <f t="shared" si="23"/>
        <v>3.2986301369863016</v>
      </c>
      <c r="AF228" s="71" t="e">
        <f>_xll.ISDACreditCurve.HazardRate(AD$25, AE228)</f>
        <v>#NULL!</v>
      </c>
      <c r="AN228" s="69">
        <v>1204</v>
      </c>
      <c r="AO228" s="70">
        <f t="shared" si="24"/>
        <v>3.2986301369863016</v>
      </c>
      <c r="AP228" s="71">
        <f>_xll.ISDAYieldCurve.ZeroRate(AN$32, AO228)</f>
        <v>1.5038929463461925E-2</v>
      </c>
      <c r="AW228" s="69">
        <v>1204</v>
      </c>
      <c r="AX228" s="70">
        <f t="shared" si="25"/>
        <v>3.2986301369863016</v>
      </c>
      <c r="AY228" s="71">
        <f>_xll.ISDACreditCurve.HazardRate($AW$25, AX228)</f>
        <v>1.6100171075024074E-2</v>
      </c>
      <c r="BG228" s="69">
        <v>1204</v>
      </c>
      <c r="BH228" s="70">
        <f t="shared" si="26"/>
        <v>3.2986301369863016</v>
      </c>
      <c r="BI228" s="71">
        <f>_xll.ISDAYieldCurve.ZeroRate(BG$32, BH228)</f>
        <v>3.1024692001015034E-4</v>
      </c>
      <c r="BP228" s="69">
        <v>1204</v>
      </c>
      <c r="BQ228" s="70">
        <f t="shared" si="27"/>
        <v>3.2986301369863016</v>
      </c>
      <c r="BR228" s="71">
        <f>_xll.ISDACreditCurve.HazardRate($BP$25, BQ228)</f>
        <v>1.1163658125456602E-2</v>
      </c>
      <c r="BZ228" s="69">
        <v>1204</v>
      </c>
      <c r="CA228" s="70">
        <f t="shared" si="28"/>
        <v>3.2986301369863016</v>
      </c>
      <c r="CB228" s="71">
        <f>_xll.ISDAYieldCurve.ZeroRate(BZ$32, CA228)</f>
        <v>1.7039132970365793E-2</v>
      </c>
      <c r="CI228" s="69">
        <v>1204</v>
      </c>
      <c r="CJ228" s="70">
        <f t="shared" si="29"/>
        <v>3.2986301369863016</v>
      </c>
      <c r="CK228" s="71">
        <f>_xll.ISDACreditCurve.HazardRate($CI$25, CJ228)</f>
        <v>1.6911869211786938E-2</v>
      </c>
    </row>
    <row r="229" spans="2:89" x14ac:dyDescent="0.25">
      <c r="B229" s="69">
        <v>1211</v>
      </c>
      <c r="C229" s="70">
        <f t="shared" si="20"/>
        <v>3.3178082191780822</v>
      </c>
      <c r="D229" s="71">
        <f>_xll.ISDAYieldCurve.ZeroRate($B$32, C229)</f>
        <v>1.6302269634867302E-2</v>
      </c>
      <c r="K229" s="69">
        <v>1211</v>
      </c>
      <c r="L229" s="70">
        <f t="shared" si="21"/>
        <v>3.3178082191780822</v>
      </c>
      <c r="M229" s="71">
        <f>_xll.ISDACreditCurve.HazardRate($K$25, L229)</f>
        <v>1.8561324499791698E-2</v>
      </c>
      <c r="U229" s="69">
        <v>1211</v>
      </c>
      <c r="V229" s="70">
        <f t="shared" si="22"/>
        <v>3.3178082191780822</v>
      </c>
      <c r="W229" s="71" t="e">
        <f>_xll.ISDAYieldCurve.ZeroRate(U$32, V229)</f>
        <v>#NULL!</v>
      </c>
      <c r="AD229" s="69">
        <v>1211</v>
      </c>
      <c r="AE229" s="70">
        <f t="shared" si="23"/>
        <v>3.3178082191780822</v>
      </c>
      <c r="AF229" s="71" t="e">
        <f>_xll.ISDACreditCurve.HazardRate(AD$25, AE229)</f>
        <v>#NULL!</v>
      </c>
      <c r="AN229" s="69">
        <v>1211</v>
      </c>
      <c r="AO229" s="70">
        <f t="shared" si="24"/>
        <v>3.3178082191780822</v>
      </c>
      <c r="AP229" s="71">
        <f>_xll.ISDAYieldCurve.ZeroRate(AN$32, AO229)</f>
        <v>1.5138411397175838E-2</v>
      </c>
      <c r="AW229" s="69">
        <v>1211</v>
      </c>
      <c r="AX229" s="70">
        <f t="shared" si="25"/>
        <v>3.3178082191780822</v>
      </c>
      <c r="AY229" s="71">
        <f>_xll.ISDACreditCurve.HazardRate($AW$25, AX229)</f>
        <v>1.6135449277162896E-2</v>
      </c>
      <c r="BG229" s="69">
        <v>1211</v>
      </c>
      <c r="BH229" s="70">
        <f t="shared" si="26"/>
        <v>3.3178082191780822</v>
      </c>
      <c r="BI229" s="71">
        <f>_xll.ISDAYieldCurve.ZeroRate(BG$32, BH229)</f>
        <v>3.1396109000525799E-4</v>
      </c>
      <c r="BP229" s="69">
        <v>1211</v>
      </c>
      <c r="BQ229" s="70">
        <f t="shared" si="27"/>
        <v>3.3178082191780822</v>
      </c>
      <c r="BR229" s="71">
        <f>_xll.ISDACreditCurve.HazardRate($BP$25, BQ229)</f>
        <v>1.1163586080561096E-2</v>
      </c>
      <c r="BZ229" s="69">
        <v>1211</v>
      </c>
      <c r="CA229" s="70">
        <f t="shared" si="28"/>
        <v>3.3178082191780822</v>
      </c>
      <c r="CB229" s="71">
        <f>_xll.ISDAYieldCurve.ZeroRate(BZ$32, CA229)</f>
        <v>1.7056554849812642E-2</v>
      </c>
      <c r="CI229" s="69">
        <v>1211</v>
      </c>
      <c r="CJ229" s="70">
        <f t="shared" si="29"/>
        <v>3.3178082191780822</v>
      </c>
      <c r="CK229" s="71">
        <f>_xll.ISDACreditCurve.HazardRate($CI$25, CJ229)</f>
        <v>1.6911504745614467E-2</v>
      </c>
    </row>
    <row r="230" spans="2:89" x14ac:dyDescent="0.25">
      <c r="B230" s="69">
        <v>1218</v>
      </c>
      <c r="C230" s="70">
        <f t="shared" si="20"/>
        <v>3.3369863013698629</v>
      </c>
      <c r="D230" s="71">
        <f>_xll.ISDAYieldCurve.ZeroRate($B$32, C230)</f>
        <v>1.6318799045255884E-2</v>
      </c>
      <c r="K230" s="69">
        <v>1218</v>
      </c>
      <c r="L230" s="70">
        <f t="shared" si="21"/>
        <v>3.3369863013698629</v>
      </c>
      <c r="M230" s="71">
        <f>_xll.ISDACreditCurve.HazardRate($K$25, L230)</f>
        <v>1.8577965068368747E-2</v>
      </c>
      <c r="U230" s="69">
        <v>1218</v>
      </c>
      <c r="V230" s="70">
        <f t="shared" si="22"/>
        <v>3.3369863013698629</v>
      </c>
      <c r="W230" s="71" t="e">
        <f>_xll.ISDAYieldCurve.ZeroRate(U$32, V230)</f>
        <v>#NULL!</v>
      </c>
      <c r="AD230" s="69">
        <v>1218</v>
      </c>
      <c r="AE230" s="70">
        <f t="shared" si="23"/>
        <v>3.3369863013698629</v>
      </c>
      <c r="AF230" s="71" t="e">
        <f>_xll.ISDACreditCurve.HazardRate(AD$25, AE230)</f>
        <v>#NULL!</v>
      </c>
      <c r="AN230" s="69">
        <v>1218</v>
      </c>
      <c r="AO230" s="70">
        <f t="shared" si="24"/>
        <v>3.3369863013698629</v>
      </c>
      <c r="AP230" s="71">
        <f>_xll.ISDAYieldCurve.ZeroRate(AN$32, AO230)</f>
        <v>1.5236749860387292E-2</v>
      </c>
      <c r="AW230" s="69">
        <v>1218</v>
      </c>
      <c r="AX230" s="70">
        <f t="shared" si="25"/>
        <v>3.3369863013698629</v>
      </c>
      <c r="AY230" s="71">
        <f>_xll.ISDACreditCurve.HazardRate($AW$25, AX230)</f>
        <v>1.6170321982725406E-2</v>
      </c>
      <c r="BG230" s="69">
        <v>1218</v>
      </c>
      <c r="BH230" s="70">
        <f t="shared" si="26"/>
        <v>3.3369863013698629</v>
      </c>
      <c r="BI230" s="71">
        <f>_xll.ISDAYieldCurve.ZeroRate(BG$32, BH230)</f>
        <v>3.1763256839122648E-4</v>
      </c>
      <c r="BP230" s="69">
        <v>1218</v>
      </c>
      <c r="BQ230" s="70">
        <f t="shared" si="27"/>
        <v>3.3369863013698629</v>
      </c>
      <c r="BR230" s="71">
        <f>_xll.ISDACreditCurve.HazardRate($BP$25, BQ230)</f>
        <v>1.1163514863767834E-2</v>
      </c>
      <c r="BZ230" s="69">
        <v>1218</v>
      </c>
      <c r="CA230" s="70">
        <f t="shared" si="28"/>
        <v>3.3369863013698629</v>
      </c>
      <c r="CB230" s="71">
        <f>_xll.ISDAYieldCurve.ZeroRate(BZ$32, CA230)</f>
        <v>1.7073776477771595E-2</v>
      </c>
      <c r="CI230" s="69">
        <v>1218</v>
      </c>
      <c r="CJ230" s="70">
        <f t="shared" si="29"/>
        <v>3.3369863013698629</v>
      </c>
      <c r="CK230" s="71">
        <f>_xll.ISDACreditCurve.HazardRate($CI$25, CJ230)</f>
        <v>1.6911144468708346E-2</v>
      </c>
    </row>
    <row r="231" spans="2:89" x14ac:dyDescent="0.25">
      <c r="B231" s="69">
        <v>1225</v>
      </c>
      <c r="C231" s="70">
        <f t="shared" si="20"/>
        <v>3.3561643835616439</v>
      </c>
      <c r="D231" s="71">
        <f>_xll.ISDAYieldCurve.ZeroRate($B$32, C231)</f>
        <v>1.633513954809717E-2</v>
      </c>
      <c r="K231" s="69">
        <v>1225</v>
      </c>
      <c r="L231" s="70">
        <f t="shared" si="21"/>
        <v>3.3561643835616439</v>
      </c>
      <c r="M231" s="71">
        <f>_xll.ISDACreditCurve.HazardRate($K$25, L231)</f>
        <v>1.8594415459019197E-2</v>
      </c>
      <c r="U231" s="69">
        <v>1225</v>
      </c>
      <c r="V231" s="70">
        <f t="shared" si="22"/>
        <v>3.3561643835616439</v>
      </c>
      <c r="W231" s="71" t="e">
        <f>_xll.ISDAYieldCurve.ZeroRate(U$32, V231)</f>
        <v>#NULL!</v>
      </c>
      <c r="AD231" s="69">
        <v>1225</v>
      </c>
      <c r="AE231" s="70">
        <f t="shared" si="23"/>
        <v>3.3561643835616439</v>
      </c>
      <c r="AF231" s="71" t="e">
        <f>_xll.ISDACreditCurve.HazardRate(AD$25, AE231)</f>
        <v>#NULL!</v>
      </c>
      <c r="AN231" s="69">
        <v>1225</v>
      </c>
      <c r="AO231" s="70">
        <f t="shared" si="24"/>
        <v>3.3561643835616439</v>
      </c>
      <c r="AP231" s="71">
        <f>_xll.ISDAYieldCurve.ZeroRate(AN$32, AO231)</f>
        <v>1.5333964455447761E-2</v>
      </c>
      <c r="AW231" s="69">
        <v>1225</v>
      </c>
      <c r="AX231" s="70">
        <f t="shared" si="25"/>
        <v>3.3561643835616439</v>
      </c>
      <c r="AY231" s="71">
        <f>_xll.ISDACreditCurve.HazardRate($AW$25, AX231)</f>
        <v>1.6204796143081495E-2</v>
      </c>
      <c r="BG231" s="69">
        <v>1225</v>
      </c>
      <c r="BH231" s="70">
        <f t="shared" si="26"/>
        <v>3.3561643835616439</v>
      </c>
      <c r="BI231" s="71">
        <f>_xll.ISDAYieldCurve.ZeroRate(BG$32, BH231)</f>
        <v>3.2126208702421254E-4</v>
      </c>
      <c r="BP231" s="69">
        <v>1225</v>
      </c>
      <c r="BQ231" s="70">
        <f t="shared" si="27"/>
        <v>3.3561643835616439</v>
      </c>
      <c r="BR231" s="71">
        <f>_xll.ISDACreditCurve.HazardRate($BP$25, BQ231)</f>
        <v>1.1163444460880785E-2</v>
      </c>
      <c r="BZ231" s="69">
        <v>1225</v>
      </c>
      <c r="CA231" s="70">
        <f t="shared" si="28"/>
        <v>3.3561643835616439</v>
      </c>
      <c r="CB231" s="71">
        <f>_xll.ISDAYieldCurve.ZeroRate(BZ$32, CA231)</f>
        <v>1.7090801287125305E-2</v>
      </c>
      <c r="CI231" s="69">
        <v>1225</v>
      </c>
      <c r="CJ231" s="70">
        <f t="shared" si="29"/>
        <v>3.3561643835616439</v>
      </c>
      <c r="CK231" s="71">
        <f>_xll.ISDACreditCurve.HazardRate($CI$25, CJ231)</f>
        <v>1.6910788309252581E-2</v>
      </c>
    </row>
    <row r="232" spans="2:89" x14ac:dyDescent="0.25">
      <c r="B232" s="69">
        <v>1232</v>
      </c>
      <c r="C232" s="70">
        <f t="shared" si="20"/>
        <v>3.3753424657534246</v>
      </c>
      <c r="D232" s="71">
        <f>_xll.ISDAYieldCurve.ZeroRate($B$32, C232)</f>
        <v>1.6351294363406172E-2</v>
      </c>
      <c r="K232" s="69">
        <v>1232</v>
      </c>
      <c r="L232" s="70">
        <f t="shared" si="21"/>
        <v>3.3753424657534246</v>
      </c>
      <c r="M232" s="71">
        <f>_xll.ISDACreditCurve.HazardRate($K$25, L232)</f>
        <v>1.8610678913412258E-2</v>
      </c>
      <c r="U232" s="69">
        <v>1232</v>
      </c>
      <c r="V232" s="70">
        <f t="shared" si="22"/>
        <v>3.3753424657534246</v>
      </c>
      <c r="W232" s="71" t="e">
        <f>_xll.ISDAYieldCurve.ZeroRate(U$32, V232)</f>
        <v>#NULL!</v>
      </c>
      <c r="AD232" s="69">
        <v>1232</v>
      </c>
      <c r="AE232" s="70">
        <f t="shared" si="23"/>
        <v>3.3753424657534246</v>
      </c>
      <c r="AF232" s="71" t="e">
        <f>_xll.ISDACreditCurve.HazardRate(AD$25, AE232)</f>
        <v>#NULL!</v>
      </c>
      <c r="AN232" s="69">
        <v>1232</v>
      </c>
      <c r="AO232" s="70">
        <f t="shared" si="24"/>
        <v>3.3753424657534246</v>
      </c>
      <c r="AP232" s="71">
        <f>_xll.ISDAYieldCurve.ZeroRate(AN$32, AO232)</f>
        <v>1.5430074339200725E-2</v>
      </c>
      <c r="AW232" s="69">
        <v>1232</v>
      </c>
      <c r="AX232" s="70">
        <f t="shared" si="25"/>
        <v>3.3753424657534246</v>
      </c>
      <c r="AY232" s="71">
        <f>_xll.ISDACreditCurve.HazardRate($AW$25, AX232)</f>
        <v>1.6238878551615352E-2</v>
      </c>
      <c r="BG232" s="69">
        <v>1232</v>
      </c>
      <c r="BH232" s="70">
        <f t="shared" si="26"/>
        <v>3.3753424657534246</v>
      </c>
      <c r="BI232" s="71">
        <f>_xll.ISDAYieldCurve.ZeroRate(BG$32, BH232)</f>
        <v>3.2485036112727826E-4</v>
      </c>
      <c r="BP232" s="69">
        <v>1232</v>
      </c>
      <c r="BQ232" s="70">
        <f t="shared" si="27"/>
        <v>3.3753424657534246</v>
      </c>
      <c r="BR232" s="71">
        <f>_xll.ISDACreditCurve.HazardRate($BP$25, BQ232)</f>
        <v>1.1163374858026539E-2</v>
      </c>
      <c r="BZ232" s="69">
        <v>1232</v>
      </c>
      <c r="CA232" s="70">
        <f t="shared" si="28"/>
        <v>3.3753424657534246</v>
      </c>
      <c r="CB232" s="71">
        <f>_xll.ISDAYieldCurve.ZeroRate(BZ$32, CA232)</f>
        <v>1.7107632632736354E-2</v>
      </c>
      <c r="CI232" s="69">
        <v>1232</v>
      </c>
      <c r="CJ232" s="70">
        <f t="shared" si="29"/>
        <v>3.3753424657534246</v>
      </c>
      <c r="CK232" s="71">
        <f>_xll.ISDACreditCurve.HazardRate($CI$25, CJ232)</f>
        <v>1.691043619706336E-2</v>
      </c>
    </row>
    <row r="233" spans="2:89" x14ac:dyDescent="0.25">
      <c r="B233" s="69">
        <v>1239</v>
      </c>
      <c r="C233" s="70">
        <f t="shared" si="20"/>
        <v>3.3945205479452056</v>
      </c>
      <c r="D233" s="71">
        <f>_xll.ISDAYieldCurve.ZeroRate($B$32, C233)</f>
        <v>1.6367266638429193E-2</v>
      </c>
      <c r="K233" s="69">
        <v>1239</v>
      </c>
      <c r="L233" s="70">
        <f t="shared" si="21"/>
        <v>3.3945205479452056</v>
      </c>
      <c r="M233" s="71">
        <f>_xll.ISDACreditCurve.HazardRate($K$25, L233)</f>
        <v>1.8626758599959069E-2</v>
      </c>
      <c r="U233" s="69">
        <v>1239</v>
      </c>
      <c r="V233" s="70">
        <f t="shared" si="22"/>
        <v>3.3945205479452056</v>
      </c>
      <c r="W233" s="71" t="e">
        <f>_xll.ISDAYieldCurve.ZeroRate(U$32, V233)</f>
        <v>#NULL!</v>
      </c>
      <c r="AD233" s="69">
        <v>1239</v>
      </c>
      <c r="AE233" s="70">
        <f t="shared" si="23"/>
        <v>3.3945205479452056</v>
      </c>
      <c r="AF233" s="71" t="e">
        <f>_xll.ISDACreditCurve.HazardRate(AD$25, AE233)</f>
        <v>#NULL!</v>
      </c>
      <c r="AN233" s="69">
        <v>1239</v>
      </c>
      <c r="AO233" s="70">
        <f t="shared" si="24"/>
        <v>3.3945205479452056</v>
      </c>
      <c r="AP233" s="71">
        <f>_xll.ISDAYieldCurve.ZeroRate(AN$32, AO233)</f>
        <v>1.5525098235566651E-2</v>
      </c>
      <c r="AW233" s="69">
        <v>1239</v>
      </c>
      <c r="AX233" s="70">
        <f t="shared" si="25"/>
        <v>3.3945205479452056</v>
      </c>
      <c r="AY233" s="71">
        <f>_xll.ISDACreditCurve.HazardRate($AW$25, AX233)</f>
        <v>1.6272575848188375E-2</v>
      </c>
      <c r="BG233" s="69">
        <v>1239</v>
      </c>
      <c r="BH233" s="70">
        <f t="shared" si="26"/>
        <v>3.3945205479452056</v>
      </c>
      <c r="BI233" s="71">
        <f>_xll.ISDAYieldCurve.ZeroRate(BG$32, BH233)</f>
        <v>3.2839808976025281E-4</v>
      </c>
      <c r="BP233" s="69">
        <v>1239</v>
      </c>
      <c r="BQ233" s="70">
        <f t="shared" si="27"/>
        <v>3.3945205479452056</v>
      </c>
      <c r="BR233" s="71">
        <f>_xll.ISDACreditCurve.HazardRate($BP$25, BQ233)</f>
        <v>1.1163306041645225E-2</v>
      </c>
      <c r="BZ233" s="69">
        <v>1239</v>
      </c>
      <c r="CA233" s="70">
        <f t="shared" si="28"/>
        <v>3.3945205479452056</v>
      </c>
      <c r="CB233" s="71">
        <f>_xll.ISDAYieldCurve.ZeroRate(BZ$32, CA233)</f>
        <v>1.7124273793651241E-2</v>
      </c>
      <c r="CI233" s="69">
        <v>1239</v>
      </c>
      <c r="CJ233" s="70">
        <f t="shared" si="29"/>
        <v>3.3945205479452056</v>
      </c>
      <c r="CK233" s="71">
        <f>_xll.ISDACreditCurve.HazardRate($CI$25, CJ233)</f>
        <v>1.6910088063542942E-2</v>
      </c>
    </row>
    <row r="234" spans="2:89" x14ac:dyDescent="0.25">
      <c r="B234" s="69">
        <v>1246</v>
      </c>
      <c r="C234" s="70">
        <f t="shared" si="20"/>
        <v>3.4136986301369863</v>
      </c>
      <c r="D234" s="71">
        <f>_xll.ISDAYieldCurve.ZeroRate($B$32, C234)</f>
        <v>1.638305944968791E-2</v>
      </c>
      <c r="K234" s="69">
        <v>1246</v>
      </c>
      <c r="L234" s="70">
        <f t="shared" si="21"/>
        <v>3.4136986301369863</v>
      </c>
      <c r="M234" s="71">
        <f>_xll.ISDACreditCurve.HazardRate($K$25, L234)</f>
        <v>1.8642657615870521E-2</v>
      </c>
      <c r="U234" s="69">
        <v>1246</v>
      </c>
      <c r="V234" s="70">
        <f t="shared" si="22"/>
        <v>3.4136986301369863</v>
      </c>
      <c r="W234" s="71" t="e">
        <f>_xll.ISDAYieldCurve.ZeroRate(U$32, V234)</f>
        <v>#NULL!</v>
      </c>
      <c r="AD234" s="69">
        <v>1246</v>
      </c>
      <c r="AE234" s="70">
        <f t="shared" si="23"/>
        <v>3.4136986301369863</v>
      </c>
      <c r="AF234" s="71" t="e">
        <f>_xll.ISDACreditCurve.HazardRate(AD$25, AE234)</f>
        <v>#NULL!</v>
      </c>
      <c r="AN234" s="69">
        <v>1246</v>
      </c>
      <c r="AO234" s="70">
        <f t="shared" si="24"/>
        <v>3.4136986301369863</v>
      </c>
      <c r="AP234" s="71">
        <f>_xll.ISDAYieldCurve.ZeroRate(AN$32, AO234)</f>
        <v>1.5619054447703742E-2</v>
      </c>
      <c r="AW234" s="69">
        <v>1246</v>
      </c>
      <c r="AX234" s="70">
        <f t="shared" si="25"/>
        <v>3.4136986301369863</v>
      </c>
      <c r="AY234" s="71">
        <f>_xll.ISDACreditCurve.HazardRate($AW$25, AX234)</f>
        <v>1.6305894523451589E-2</v>
      </c>
      <c r="BG234" s="69">
        <v>1246</v>
      </c>
      <c r="BH234" s="70">
        <f t="shared" si="26"/>
        <v>3.4136986301369863</v>
      </c>
      <c r="BI234" s="71">
        <f>_xll.ISDAYieldCurve.ZeroRate(BG$32, BH234)</f>
        <v>3.3190595627375578E-4</v>
      </c>
      <c r="BP234" s="69">
        <v>1246</v>
      </c>
      <c r="BQ234" s="70">
        <f t="shared" si="27"/>
        <v>3.4136986301369863</v>
      </c>
      <c r="BR234" s="71">
        <f>_xll.ISDACreditCurve.HazardRate($BP$25, BQ234)</f>
        <v>1.1163237998481679E-2</v>
      </c>
      <c r="BZ234" s="69">
        <v>1246</v>
      </c>
      <c r="CA234" s="70">
        <f t="shared" si="28"/>
        <v>3.4136986301369863</v>
      </c>
      <c r="CB234" s="71">
        <f>_xll.ISDAYieldCurve.ZeroRate(BZ$32, CA234)</f>
        <v>1.7140727975230002E-2</v>
      </c>
      <c r="CI234" s="69">
        <v>1246</v>
      </c>
      <c r="CJ234" s="70">
        <f t="shared" si="29"/>
        <v>3.4136986301369863</v>
      </c>
      <c r="CK234" s="71">
        <f>_xll.ISDACreditCurve.HazardRate($CI$25, CJ234)</f>
        <v>1.690974384163511E-2</v>
      </c>
    </row>
    <row r="235" spans="2:89" x14ac:dyDescent="0.25">
      <c r="B235" s="69">
        <v>1253</v>
      </c>
      <c r="C235" s="70">
        <f t="shared" si="20"/>
        <v>3.4328767123287673</v>
      </c>
      <c r="D235" s="71">
        <f>_xll.ISDAYieldCurve.ZeroRate($B$32, C235)</f>
        <v>1.6398675804954913E-2</v>
      </c>
      <c r="K235" s="69">
        <v>1253</v>
      </c>
      <c r="L235" s="70">
        <f t="shared" si="21"/>
        <v>3.4328767123287673</v>
      </c>
      <c r="M235" s="71">
        <f>_xll.ISDACreditCurve.HazardRate($K$25, L235)</f>
        <v>1.8658378989146091E-2</v>
      </c>
      <c r="U235" s="69">
        <v>1253</v>
      </c>
      <c r="V235" s="70">
        <f t="shared" si="22"/>
        <v>3.4328767123287673</v>
      </c>
      <c r="W235" s="71" t="e">
        <f>_xll.ISDAYieldCurve.ZeroRate(U$32, V235)</f>
        <v>#NULL!</v>
      </c>
      <c r="AD235" s="69">
        <v>1253</v>
      </c>
      <c r="AE235" s="70">
        <f t="shared" si="23"/>
        <v>3.4328767123287673</v>
      </c>
      <c r="AF235" s="71" t="e">
        <f>_xll.ISDACreditCurve.HazardRate(AD$25, AE235)</f>
        <v>#NULL!</v>
      </c>
      <c r="AN235" s="69">
        <v>1253</v>
      </c>
      <c r="AO235" s="70">
        <f t="shared" si="24"/>
        <v>3.4328767123287673</v>
      </c>
      <c r="AP235" s="71">
        <f>_xll.ISDAYieldCurve.ZeroRate(AN$32, AO235)</f>
        <v>1.571196086976109E-2</v>
      </c>
      <c r="AW235" s="69">
        <v>1253</v>
      </c>
      <c r="AX235" s="70">
        <f t="shared" si="25"/>
        <v>3.4328767123287673</v>
      </c>
      <c r="AY235" s="71">
        <f>_xll.ISDACreditCurve.HazardRate($AW$25, AX235)</f>
        <v>1.6338840923013537E-2</v>
      </c>
      <c r="BG235" s="69">
        <v>1253</v>
      </c>
      <c r="BH235" s="70">
        <f t="shared" si="26"/>
        <v>3.4328767123287673</v>
      </c>
      <c r="BI235" s="71">
        <f>_xll.ISDAYieldCurve.ZeroRate(BG$32, BH235)</f>
        <v>3.3537462874800184E-4</v>
      </c>
      <c r="BP235" s="69">
        <v>1253</v>
      </c>
      <c r="BQ235" s="70">
        <f t="shared" si="27"/>
        <v>3.4328767123287673</v>
      </c>
      <c r="BR235" s="71">
        <f>_xll.ISDACreditCurve.HazardRate($BP$25, BQ235)</f>
        <v>1.1163170715576943E-2</v>
      </c>
      <c r="BZ235" s="69">
        <v>1253</v>
      </c>
      <c r="CA235" s="70">
        <f t="shared" si="28"/>
        <v>3.4328767123287673</v>
      </c>
      <c r="CB235" s="71">
        <f>_xll.ISDAYieldCurve.ZeroRate(BZ$32, CA235)</f>
        <v>1.7156998311204531E-2</v>
      </c>
      <c r="CI235" s="69">
        <v>1253</v>
      </c>
      <c r="CJ235" s="70">
        <f t="shared" si="29"/>
        <v>3.4328767123287673</v>
      </c>
      <c r="CK235" s="71">
        <f>_xll.ISDACreditCurve.HazardRate($CI$25, CJ235)</f>
        <v>1.6909403465782121E-2</v>
      </c>
    </row>
    <row r="236" spans="2:89" x14ac:dyDescent="0.25">
      <c r="B236" s="69">
        <v>1260</v>
      </c>
      <c r="C236" s="70">
        <f t="shared" si="20"/>
        <v>3.452054794520548</v>
      </c>
      <c r="D236" s="71">
        <f>_xll.ISDAYieldCurve.ZeroRate($B$32, C236)</f>
        <v>1.641411864516339E-2</v>
      </c>
      <c r="K236" s="69">
        <v>1260</v>
      </c>
      <c r="L236" s="70">
        <f t="shared" si="21"/>
        <v>3.452054794520548</v>
      </c>
      <c r="M236" s="71">
        <f>_xll.ISDACreditCurve.HazardRate($K$25, L236)</f>
        <v>1.8673925680496375E-2</v>
      </c>
      <c r="U236" s="69">
        <v>1260</v>
      </c>
      <c r="V236" s="70">
        <f t="shared" si="22"/>
        <v>3.452054794520548</v>
      </c>
      <c r="W236" s="71" t="e">
        <f>_xll.ISDAYieldCurve.ZeroRate(U$32, V236)</f>
        <v>#NULL!</v>
      </c>
      <c r="AD236" s="69">
        <v>1260</v>
      </c>
      <c r="AE236" s="70">
        <f t="shared" si="23"/>
        <v>3.452054794520548</v>
      </c>
      <c r="AF236" s="71" t="e">
        <f>_xll.ISDACreditCurve.HazardRate(AD$25, AE236)</f>
        <v>#NULL!</v>
      </c>
      <c r="AN236" s="69">
        <v>1260</v>
      </c>
      <c r="AO236" s="70">
        <f t="shared" si="24"/>
        <v>3.452054794520548</v>
      </c>
      <c r="AP236" s="71">
        <f>_xll.ISDAYieldCurve.ZeroRate(AN$32, AO236)</f>
        <v>1.5803834998240025E-2</v>
      </c>
      <c r="AW236" s="69">
        <v>1260</v>
      </c>
      <c r="AX236" s="70">
        <f t="shared" si="25"/>
        <v>3.452054794520548</v>
      </c>
      <c r="AY236" s="71">
        <f>_xll.ISDACreditCurve.HazardRate($AW$25, AX236)</f>
        <v>1.6371421251469245E-2</v>
      </c>
      <c r="BG236" s="69">
        <v>1260</v>
      </c>
      <c r="BH236" s="70">
        <f t="shared" si="26"/>
        <v>3.452054794520548</v>
      </c>
      <c r="BI236" s="71">
        <f>_xll.ISDAYieldCurve.ZeroRate(BG$32, BH236)</f>
        <v>3.3880476041697825E-4</v>
      </c>
      <c r="BP236" s="69">
        <v>1260</v>
      </c>
      <c r="BQ236" s="70">
        <f t="shared" si="27"/>
        <v>3.452054794520548</v>
      </c>
      <c r="BR236" s="71">
        <f>_xll.ISDACreditCurve.HazardRate($BP$25, BQ236)</f>
        <v>1.1163104180260036E-2</v>
      </c>
      <c r="BZ236" s="69">
        <v>1260</v>
      </c>
      <c r="CA236" s="70">
        <f t="shared" si="28"/>
        <v>3.452054794520548</v>
      </c>
      <c r="CB236" s="71">
        <f>_xll.ISDAYieldCurve.ZeroRate(BZ$32, CA236)</f>
        <v>1.7173087865668232E-2</v>
      </c>
      <c r="CI236" s="69">
        <v>1260</v>
      </c>
      <c r="CJ236" s="70">
        <f t="shared" si="29"/>
        <v>3.452054794520548</v>
      </c>
      <c r="CK236" s="71">
        <f>_xll.ISDACreditCurve.HazardRate($CI$25, CJ236)</f>
        <v>1.6909066871883052E-2</v>
      </c>
    </row>
    <row r="237" spans="2:89" x14ac:dyDescent="0.25">
      <c r="B237" s="69">
        <v>1267</v>
      </c>
      <c r="C237" s="70">
        <f t="shared" si="20"/>
        <v>3.4712328767123286</v>
      </c>
      <c r="D237" s="71">
        <f>_xll.ISDAYieldCurve.ZeroRate($B$32, C237)</f>
        <v>1.6429390846253542E-2</v>
      </c>
      <c r="K237" s="69">
        <v>1267</v>
      </c>
      <c r="L237" s="70">
        <f t="shared" si="21"/>
        <v>3.4712328767123286</v>
      </c>
      <c r="M237" s="71">
        <f>_xll.ISDACreditCurve.HazardRate($K$25, L237)</f>
        <v>1.8689300585201907E-2</v>
      </c>
      <c r="U237" s="69">
        <v>1267</v>
      </c>
      <c r="V237" s="70">
        <f t="shared" si="22"/>
        <v>3.4712328767123286</v>
      </c>
      <c r="W237" s="71" t="e">
        <f>_xll.ISDAYieldCurve.ZeroRate(U$32, V237)</f>
        <v>#NULL!</v>
      </c>
      <c r="AD237" s="69">
        <v>1267</v>
      </c>
      <c r="AE237" s="70">
        <f t="shared" si="23"/>
        <v>3.4712328767123286</v>
      </c>
      <c r="AF237" s="71" t="e">
        <f>_xll.ISDACreditCurve.HazardRate(AD$25, AE237)</f>
        <v>#NULL!</v>
      </c>
      <c r="AN237" s="69">
        <v>1267</v>
      </c>
      <c r="AO237" s="70">
        <f t="shared" si="24"/>
        <v>3.4712328767123286</v>
      </c>
      <c r="AP237" s="71">
        <f>_xll.ISDAYieldCurve.ZeroRate(AN$32, AO237)</f>
        <v>1.589469394297886E-2</v>
      </c>
      <c r="AW237" s="69">
        <v>1267</v>
      </c>
      <c r="AX237" s="70">
        <f t="shared" si="25"/>
        <v>3.4712328767123286</v>
      </c>
      <c r="AY237" s="71">
        <f>_xll.ISDACreditCurve.HazardRate($AW$25, AX237)</f>
        <v>1.6403641576295602E-2</v>
      </c>
      <c r="BG237" s="69">
        <v>1267</v>
      </c>
      <c r="BH237" s="70">
        <f t="shared" si="26"/>
        <v>3.4712328767123286</v>
      </c>
      <c r="BI237" s="71">
        <f>_xll.ISDAYieldCurve.ZeroRate(BG$32, BH237)</f>
        <v>3.4219699007856277E-4</v>
      </c>
      <c r="BP237" s="69">
        <v>1267</v>
      </c>
      <c r="BQ237" s="70">
        <f t="shared" si="27"/>
        <v>3.4712328767123286</v>
      </c>
      <c r="BR237" s="71">
        <f>_xll.ISDACreditCurve.HazardRate($BP$25, BQ237)</f>
        <v>1.1163038380140003E-2</v>
      </c>
      <c r="BZ237" s="69">
        <v>1267</v>
      </c>
      <c r="CA237" s="70">
        <f t="shared" si="28"/>
        <v>3.4712328767123286</v>
      </c>
      <c r="CB237" s="71">
        <f>_xll.ISDAYieldCurve.ZeroRate(BZ$32, CA237)</f>
        <v>1.7188999634999737E-2</v>
      </c>
      <c r="CI237" s="69">
        <v>1267</v>
      </c>
      <c r="CJ237" s="70">
        <f t="shared" si="29"/>
        <v>3.4712328767123286</v>
      </c>
      <c r="CK237" s="71">
        <f>_xll.ISDACreditCurve.HazardRate($CI$25, CJ237)</f>
        <v>1.6908733997253581E-2</v>
      </c>
    </row>
    <row r="238" spans="2:89" x14ac:dyDescent="0.25">
      <c r="B238" s="69">
        <v>1274</v>
      </c>
      <c r="C238" s="70">
        <f t="shared" si="20"/>
        <v>3.4904109589041097</v>
      </c>
      <c r="D238" s="71">
        <f>_xll.ISDAYieldCurve.ZeroRate($B$32, C238)</f>
        <v>1.6444495220958089E-2</v>
      </c>
      <c r="K238" s="69">
        <v>1274</v>
      </c>
      <c r="L238" s="70">
        <f t="shared" si="21"/>
        <v>3.4904109589041097</v>
      </c>
      <c r="M238" s="71">
        <f>_xll.ISDACreditCurve.HazardRate($K$25, L238)</f>
        <v>1.8704506534910677E-2</v>
      </c>
      <c r="U238" s="69">
        <v>1274</v>
      </c>
      <c r="V238" s="70">
        <f t="shared" si="22"/>
        <v>3.4904109589041097</v>
      </c>
      <c r="W238" s="71" t="e">
        <f>_xll.ISDAYieldCurve.ZeroRate(U$32, V238)</f>
        <v>#NULL!</v>
      </c>
      <c r="AD238" s="69">
        <v>1274</v>
      </c>
      <c r="AE238" s="70">
        <f t="shared" si="23"/>
        <v>3.4904109589041097</v>
      </c>
      <c r="AF238" s="71" t="e">
        <f>_xll.ISDACreditCurve.HazardRate(AD$25, AE238)</f>
        <v>#NULL!</v>
      </c>
      <c r="AN238" s="69">
        <v>1274</v>
      </c>
      <c r="AO238" s="70">
        <f t="shared" si="24"/>
        <v>3.4904109589041097</v>
      </c>
      <c r="AP238" s="71">
        <f>_xll.ISDAYieldCurve.ZeroRate(AN$32, AO238)</f>
        <v>1.5984554437775512E-2</v>
      </c>
      <c r="AW238" s="69">
        <v>1274</v>
      </c>
      <c r="AX238" s="70">
        <f t="shared" si="25"/>
        <v>3.4904109589041097</v>
      </c>
      <c r="AY238" s="71">
        <f>_xll.ISDACreditCurve.HazardRate($AW$25, AX238)</f>
        <v>1.6435507831618377E-2</v>
      </c>
      <c r="BG238" s="69">
        <v>1274</v>
      </c>
      <c r="BH238" s="70">
        <f t="shared" si="26"/>
        <v>3.4904109589041097</v>
      </c>
      <c r="BI238" s="71">
        <f>_xll.ISDAYieldCurve.ZeroRate(BG$32, BH238)</f>
        <v>3.4555194249111899E-4</v>
      </c>
      <c r="BP238" s="69">
        <v>1274</v>
      </c>
      <c r="BQ238" s="70">
        <f t="shared" si="27"/>
        <v>3.4904109589041097</v>
      </c>
      <c r="BR238" s="71">
        <f>_xll.ISDACreditCurve.HazardRate($BP$25, BQ238)</f>
        <v>1.1162973303098209E-2</v>
      </c>
      <c r="BZ238" s="69">
        <v>1274</v>
      </c>
      <c r="CA238" s="70">
        <f t="shared" si="28"/>
        <v>3.4904109589041097</v>
      </c>
      <c r="CB238" s="71">
        <f>_xll.ISDAYieldCurve.ZeroRate(BZ$32, CA238)</f>
        <v>1.7204736549723206E-2</v>
      </c>
      <c r="CI238" s="69">
        <v>1274</v>
      </c>
      <c r="CJ238" s="70">
        <f t="shared" si="29"/>
        <v>3.4904109589041097</v>
      </c>
      <c r="CK238" s="71">
        <f>_xll.ISDACreditCurve.HazardRate($CI$25, CJ238)</f>
        <v>1.6908404780587076E-2</v>
      </c>
    </row>
    <row r="239" spans="2:89" x14ac:dyDescent="0.25">
      <c r="B239" s="69">
        <v>1281</v>
      </c>
      <c r="C239" s="70">
        <f t="shared" si="20"/>
        <v>3.5095890410958903</v>
      </c>
      <c r="D239" s="71">
        <f>_xll.ISDAYieldCurve.ZeroRate($B$32, C239)</f>
        <v>1.645943452052925E-2</v>
      </c>
      <c r="K239" s="69">
        <v>1281</v>
      </c>
      <c r="L239" s="70">
        <f t="shared" si="21"/>
        <v>3.5095890410958903</v>
      </c>
      <c r="M239" s="71">
        <f>_xll.ISDACreditCurve.HazardRate($K$25, L239)</f>
        <v>1.8719546299376721E-2</v>
      </c>
      <c r="U239" s="69">
        <v>1281</v>
      </c>
      <c r="V239" s="70">
        <f t="shared" si="22"/>
        <v>3.5095890410958903</v>
      </c>
      <c r="W239" s="71" t="e">
        <f>_xll.ISDAYieldCurve.ZeroRate(U$32, V239)</f>
        <v>#NULL!</v>
      </c>
      <c r="AD239" s="69">
        <v>1281</v>
      </c>
      <c r="AE239" s="70">
        <f t="shared" si="23"/>
        <v>3.5095890410958903</v>
      </c>
      <c r="AF239" s="71" t="e">
        <f>_xll.ISDACreditCurve.HazardRate(AD$25, AE239)</f>
        <v>#NULL!</v>
      </c>
      <c r="AN239" s="69">
        <v>1281</v>
      </c>
      <c r="AO239" s="70">
        <f t="shared" si="24"/>
        <v>3.5095890410958903</v>
      </c>
      <c r="AP239" s="71">
        <f>_xll.ISDAYieldCurve.ZeroRate(AN$32, AO239)</f>
        <v>1.6073432850661814E-2</v>
      </c>
      <c r="AW239" s="69">
        <v>1281</v>
      </c>
      <c r="AX239" s="70">
        <f t="shared" si="25"/>
        <v>3.5095890410958903</v>
      </c>
      <c r="AY239" s="71">
        <f>_xll.ISDACreditCurve.HazardRate($AW$25, AX239)</f>
        <v>1.6467025821855656E-2</v>
      </c>
      <c r="BG239" s="69">
        <v>1281</v>
      </c>
      <c r="BH239" s="70">
        <f t="shared" si="26"/>
        <v>3.5095890410958903</v>
      </c>
      <c r="BI239" s="71">
        <f>_xll.ISDAYieldCurve.ZeroRate(BG$32, BH239)</f>
        <v>3.488702287570897E-4</v>
      </c>
      <c r="BP239" s="69">
        <v>1281</v>
      </c>
      <c r="BQ239" s="70">
        <f t="shared" si="27"/>
        <v>3.5095890410958903</v>
      </c>
      <c r="BR239" s="71">
        <f>_xll.ISDACreditCurve.HazardRate($BP$25, BQ239)</f>
        <v>1.1162908937280919E-2</v>
      </c>
      <c r="BZ239" s="69">
        <v>1281</v>
      </c>
      <c r="CA239" s="70">
        <f t="shared" si="28"/>
        <v>3.5095890410958903</v>
      </c>
      <c r="CB239" s="71">
        <f>_xll.ISDAYieldCurve.ZeroRate(BZ$32, CA239)</f>
        <v>1.7220301476307619E-2</v>
      </c>
      <c r="CI239" s="69">
        <v>1281</v>
      </c>
      <c r="CJ239" s="70">
        <f t="shared" si="29"/>
        <v>3.5095890410958903</v>
      </c>
      <c r="CK239" s="71">
        <f>_xll.ISDACreditCurve.HazardRate($CI$25, CJ239)</f>
        <v>1.6908079161916927E-2</v>
      </c>
    </row>
    <row r="240" spans="2:89" x14ac:dyDescent="0.25">
      <c r="B240" s="69">
        <v>1288</v>
      </c>
      <c r="C240" s="70">
        <f t="shared" si="20"/>
        <v>3.5287671232876714</v>
      </c>
      <c r="D240" s="71">
        <f>_xll.ISDAYieldCurve.ZeroRate($B$32, C240)</f>
        <v>1.6474211436409428E-2</v>
      </c>
      <c r="K240" s="69">
        <v>1288</v>
      </c>
      <c r="L240" s="70">
        <f t="shared" si="21"/>
        <v>3.5287671232876714</v>
      </c>
      <c r="M240" s="71">
        <f>_xll.ISDACreditCurve.HazardRate($K$25, L240)</f>
        <v>1.8734422588142053E-2</v>
      </c>
      <c r="U240" s="69">
        <v>1288</v>
      </c>
      <c r="V240" s="70">
        <f t="shared" si="22"/>
        <v>3.5287671232876714</v>
      </c>
      <c r="W240" s="71" t="e">
        <f>_xll.ISDAYieldCurve.ZeroRate(U$32, V240)</f>
        <v>#NULL!</v>
      </c>
      <c r="AD240" s="69">
        <v>1288</v>
      </c>
      <c r="AE240" s="70">
        <f t="shared" si="23"/>
        <v>3.5287671232876714</v>
      </c>
      <c r="AF240" s="71" t="e">
        <f>_xll.ISDACreditCurve.HazardRate(AD$25, AE240)</f>
        <v>#NULL!</v>
      </c>
      <c r="AN240" s="69">
        <v>1288</v>
      </c>
      <c r="AO240" s="70">
        <f t="shared" si="24"/>
        <v>3.5287671232876714</v>
      </c>
      <c r="AP240" s="71">
        <f>_xll.ISDAYieldCurve.ZeroRate(AN$32, AO240)</f>
        <v>1.6161345193842835E-2</v>
      </c>
      <c r="AW240" s="69">
        <v>1288</v>
      </c>
      <c r="AX240" s="70">
        <f t="shared" si="25"/>
        <v>3.5287671232876714</v>
      </c>
      <c r="AY240" s="71">
        <f>_xll.ISDACreditCurve.HazardRate($AW$25, AX240)</f>
        <v>1.649820122524253E-2</v>
      </c>
      <c r="BG240" s="69">
        <v>1288</v>
      </c>
      <c r="BH240" s="70">
        <f t="shared" si="26"/>
        <v>3.5287671232876714</v>
      </c>
      <c r="BI240" s="71">
        <f>_xll.ISDAYieldCurve.ZeroRate(BG$32, BH240)</f>
        <v>3.5215244669408266E-4</v>
      </c>
      <c r="BP240" s="69">
        <v>1288</v>
      </c>
      <c r="BQ240" s="70">
        <f t="shared" si="27"/>
        <v>3.5287671232876714</v>
      </c>
      <c r="BR240" s="71">
        <f>_xll.ISDACreditCurve.HazardRate($BP$25, BQ240)</f>
        <v>1.1162845271092075E-2</v>
      </c>
      <c r="BZ240" s="69">
        <v>1288</v>
      </c>
      <c r="CA240" s="70">
        <f t="shared" si="28"/>
        <v>3.5287671232876714</v>
      </c>
      <c r="CB240" s="71">
        <f>_xll.ISDAYieldCurve.ZeroRate(BZ$32, CA240)</f>
        <v>1.7235697218907414E-2</v>
      </c>
      <c r="CI240" s="69">
        <v>1288</v>
      </c>
      <c r="CJ240" s="70">
        <f t="shared" si="29"/>
        <v>3.5287671232876714</v>
      </c>
      <c r="CK240" s="71">
        <f>_xll.ISDACreditCurve.HazardRate($CI$25, CJ240)</f>
        <v>1.6907757082580147E-2</v>
      </c>
    </row>
    <row r="241" spans="2:89" x14ac:dyDescent="0.25">
      <c r="B241" s="69">
        <v>1295</v>
      </c>
      <c r="C241" s="70">
        <f t="shared" si="20"/>
        <v>3.547945205479452</v>
      </c>
      <c r="D241" s="71">
        <f>_xll.ISDAYieldCurve.ZeroRate($B$32, C241)</f>
        <v>1.6488828601847652E-2</v>
      </c>
      <c r="K241" s="69">
        <v>1295</v>
      </c>
      <c r="L241" s="70">
        <f t="shared" si="21"/>
        <v>3.547945205479452</v>
      </c>
      <c r="M241" s="71">
        <f>_xll.ISDACreditCurve.HazardRate($K$25, L241)</f>
        <v>1.8749138052163977E-2</v>
      </c>
      <c r="U241" s="69">
        <v>1295</v>
      </c>
      <c r="V241" s="70">
        <f t="shared" si="22"/>
        <v>3.547945205479452</v>
      </c>
      <c r="W241" s="71" t="e">
        <f>_xll.ISDAYieldCurve.ZeroRate(U$32, V241)</f>
        <v>#NULL!</v>
      </c>
      <c r="AD241" s="69">
        <v>1295</v>
      </c>
      <c r="AE241" s="70">
        <f t="shared" si="23"/>
        <v>3.547945205479452</v>
      </c>
      <c r="AF241" s="71" t="e">
        <f>_xll.ISDACreditCurve.HazardRate(AD$25, AE241)</f>
        <v>#NULL!</v>
      </c>
      <c r="AN241" s="69">
        <v>1295</v>
      </c>
      <c r="AO241" s="70">
        <f t="shared" si="24"/>
        <v>3.547945205479452</v>
      </c>
      <c r="AP241" s="71">
        <f>_xll.ISDAYieldCurve.ZeroRate(AN$32, AO241)</f>
        <v>1.6248307133313787E-2</v>
      </c>
      <c r="AW241" s="69">
        <v>1295</v>
      </c>
      <c r="AX241" s="70">
        <f t="shared" si="25"/>
        <v>3.547945205479452</v>
      </c>
      <c r="AY241" s="71">
        <f>_xll.ISDACreditCurve.HazardRate($AW$25, AX241)</f>
        <v>1.6529039597241436E-2</v>
      </c>
      <c r="BG241" s="69">
        <v>1295</v>
      </c>
      <c r="BH241" s="70">
        <f t="shared" si="26"/>
        <v>3.547945205479452</v>
      </c>
      <c r="BI241" s="71">
        <f>_xll.ISDAYieldCurve.ZeroRate(BG$32, BH241)</f>
        <v>3.5539918119391881E-4</v>
      </c>
      <c r="BP241" s="69">
        <v>1295</v>
      </c>
      <c r="BQ241" s="70">
        <f t="shared" si="27"/>
        <v>3.547945205479452</v>
      </c>
      <c r="BR241" s="71">
        <f>_xll.ISDACreditCurve.HazardRate($BP$25, BQ241)</f>
        <v>1.1162782293186357E-2</v>
      </c>
      <c r="BZ241" s="69">
        <v>1295</v>
      </c>
      <c r="CA241" s="70">
        <f t="shared" si="28"/>
        <v>3.547945205479452</v>
      </c>
      <c r="CB241" s="71">
        <f>_xll.ISDAYieldCurve.ZeroRate(BZ$32, CA241)</f>
        <v>1.7250926521046674E-2</v>
      </c>
      <c r="CI241" s="69">
        <v>1295</v>
      </c>
      <c r="CJ241" s="70">
        <f t="shared" si="29"/>
        <v>3.547945205479452</v>
      </c>
      <c r="CK241" s="71">
        <f>_xll.ISDACreditCurve.HazardRate($CI$25, CJ241)</f>
        <v>1.6907438485182145E-2</v>
      </c>
    </row>
    <row r="242" spans="2:89" x14ac:dyDescent="0.25">
      <c r="B242" s="69">
        <v>1302</v>
      </c>
      <c r="C242" s="70">
        <f t="shared" si="20"/>
        <v>3.5671232876712327</v>
      </c>
      <c r="D242" s="71">
        <f>_xll.ISDAYieldCurve.ZeroRate($B$32, C242)</f>
        <v>1.6503288593463956E-2</v>
      </c>
      <c r="K242" s="69">
        <v>1302</v>
      </c>
      <c r="L242" s="70">
        <f t="shared" si="21"/>
        <v>3.5671232876712327</v>
      </c>
      <c r="M242" s="71">
        <f>_xll.ISDACreditCurve.HazardRate($K$25, L242)</f>
        <v>1.8763695285389966E-2</v>
      </c>
      <c r="U242" s="69">
        <v>1302</v>
      </c>
      <c r="V242" s="70">
        <f t="shared" si="22"/>
        <v>3.5671232876712327</v>
      </c>
      <c r="W242" s="71" t="e">
        <f>_xll.ISDAYieldCurve.ZeroRate(U$32, V242)</f>
        <v>#NULL!</v>
      </c>
      <c r="AD242" s="69">
        <v>1302</v>
      </c>
      <c r="AE242" s="70">
        <f t="shared" si="23"/>
        <v>3.5671232876712327</v>
      </c>
      <c r="AF242" s="71" t="e">
        <f>_xll.ISDACreditCurve.HazardRate(AD$25, AE242)</f>
        <v>#NULL!</v>
      </c>
      <c r="AN242" s="69">
        <v>1302</v>
      </c>
      <c r="AO242" s="70">
        <f t="shared" si="24"/>
        <v>3.5671232876712327</v>
      </c>
      <c r="AP242" s="71">
        <f>_xll.ISDAYieldCurve.ZeroRate(AN$32, AO242)</f>
        <v>1.6334333998166771E-2</v>
      </c>
      <c r="AW242" s="69">
        <v>1302</v>
      </c>
      <c r="AX242" s="70">
        <f t="shared" si="25"/>
        <v>3.5671232876712327</v>
      </c>
      <c r="AY242" s="71">
        <f>_xll.ISDACreditCurve.HazardRate($AW$25, AX242)</f>
        <v>1.6559546373842507E-2</v>
      </c>
      <c r="BG242" s="69">
        <v>1302</v>
      </c>
      <c r="BH242" s="70">
        <f t="shared" si="26"/>
        <v>3.5671232876712327</v>
      </c>
      <c r="BI242" s="71">
        <f>_xll.ISDAYieldCurve.ZeroRate(BG$32, BH242)</f>
        <v>3.5861100457010081E-4</v>
      </c>
      <c r="BP242" s="69">
        <v>1302</v>
      </c>
      <c r="BQ242" s="70">
        <f t="shared" si="27"/>
        <v>3.5671232876712327</v>
      </c>
      <c r="BR242" s="71">
        <f>_xll.ISDACreditCurve.HazardRate($BP$25, BQ242)</f>
        <v>1.1162719992462418E-2</v>
      </c>
      <c r="BZ242" s="69">
        <v>1302</v>
      </c>
      <c r="CA242" s="70">
        <f t="shared" si="28"/>
        <v>3.5671232876712327</v>
      </c>
      <c r="CB242" s="71">
        <f>_xll.ISDAYieldCurve.ZeroRate(BZ$32, CA242)</f>
        <v>1.7265992067248954E-2</v>
      </c>
      <c r="CI242" s="69">
        <v>1302</v>
      </c>
      <c r="CJ242" s="70">
        <f t="shared" si="29"/>
        <v>3.5671232876712327</v>
      </c>
      <c r="CK242" s="71">
        <f>_xll.ISDACreditCurve.HazardRate($CI$25, CJ242)</f>
        <v>1.6907123313562613E-2</v>
      </c>
    </row>
    <row r="243" spans="2:89" x14ac:dyDescent="0.25">
      <c r="B243" s="69">
        <v>1309</v>
      </c>
      <c r="C243" s="70">
        <f t="shared" si="20"/>
        <v>3.5863013698630137</v>
      </c>
      <c r="D243" s="71">
        <f>_xll.ISDAYieldCurve.ZeroRate($B$32, C243)</f>
        <v>1.6517593932763513E-2</v>
      </c>
      <c r="K243" s="69">
        <v>1309</v>
      </c>
      <c r="L243" s="70">
        <f t="shared" si="21"/>
        <v>3.5863013698630137</v>
      </c>
      <c r="M243" s="71">
        <f>_xll.ISDACreditCurve.HazardRate($K$25, L243)</f>
        <v>1.8778096826281985E-2</v>
      </c>
      <c r="U243" s="69">
        <v>1309</v>
      </c>
      <c r="V243" s="70">
        <f t="shared" si="22"/>
        <v>3.5863013698630137</v>
      </c>
      <c r="W243" s="71" t="e">
        <f>_xll.ISDAYieldCurve.ZeroRate(U$32, V243)</f>
        <v>#NULL!</v>
      </c>
      <c r="AD243" s="69">
        <v>1309</v>
      </c>
      <c r="AE243" s="70">
        <f t="shared" si="23"/>
        <v>3.5863013698630137</v>
      </c>
      <c r="AF243" s="71" t="e">
        <f>_xll.ISDACreditCurve.HazardRate(AD$25, AE243)</f>
        <v>#NULL!</v>
      </c>
      <c r="AN243" s="69">
        <v>1309</v>
      </c>
      <c r="AO243" s="70">
        <f t="shared" si="24"/>
        <v>3.5863013698630137</v>
      </c>
      <c r="AP243" s="71">
        <f>_xll.ISDAYieldCurve.ZeroRate(AN$32, AO243)</f>
        <v>1.6419440789598873E-2</v>
      </c>
      <c r="AW243" s="69">
        <v>1309</v>
      </c>
      <c r="AX243" s="70">
        <f t="shared" si="25"/>
        <v>3.5863013698630137</v>
      </c>
      <c r="AY243" s="71">
        <f>_xll.ISDACreditCurve.HazardRate($AW$25, AX243)</f>
        <v>1.6589726874758008E-2</v>
      </c>
      <c r="BG243" s="69">
        <v>1309</v>
      </c>
      <c r="BH243" s="70">
        <f t="shared" si="26"/>
        <v>3.5863013698630137</v>
      </c>
      <c r="BI243" s="71">
        <f>_xll.ISDAYieldCurve.ZeroRate(BG$32, BH243)</f>
        <v>3.6178847689413116E-4</v>
      </c>
      <c r="BP243" s="69">
        <v>1309</v>
      </c>
      <c r="BQ243" s="70">
        <f t="shared" si="27"/>
        <v>3.5863013698630137</v>
      </c>
      <c r="BR243" s="71">
        <f>_xll.ISDACreditCurve.HazardRate($BP$25, BQ243)</f>
        <v>1.1162658358056382E-2</v>
      </c>
      <c r="BZ243" s="69">
        <v>1309</v>
      </c>
      <c r="CA243" s="70">
        <f t="shared" si="28"/>
        <v>3.5863013698630137</v>
      </c>
      <c r="CB243" s="71">
        <f>_xll.ISDAYieldCurve.ZeroRate(BZ$32, CA243)</f>
        <v>1.7280896484614849E-2</v>
      </c>
      <c r="CI243" s="69">
        <v>1309</v>
      </c>
      <c r="CJ243" s="70">
        <f t="shared" si="29"/>
        <v>3.5863013698630137</v>
      </c>
      <c r="CK243" s="71">
        <f>_xll.ISDACreditCurve.HazardRate($CI$25, CJ243)</f>
        <v>1.6906811512762542E-2</v>
      </c>
    </row>
    <row r="244" spans="2:89" x14ac:dyDescent="0.25">
      <c r="B244" s="69">
        <v>1316</v>
      </c>
      <c r="C244" s="70">
        <f t="shared" si="20"/>
        <v>3.6054794520547944</v>
      </c>
      <c r="D244" s="71">
        <f>_xll.ISDAYieldCurve.ZeroRate($B$32, C244)</f>
        <v>1.6531747087602439E-2</v>
      </c>
      <c r="K244" s="69">
        <v>1316</v>
      </c>
      <c r="L244" s="70">
        <f t="shared" si="21"/>
        <v>3.6054794520547944</v>
      </c>
      <c r="M244" s="71">
        <f>_xll.ISDACreditCurve.HazardRate($K$25, L244)</f>
        <v>1.8792345159292175E-2</v>
      </c>
      <c r="U244" s="69">
        <v>1316</v>
      </c>
      <c r="V244" s="70">
        <f t="shared" si="22"/>
        <v>3.6054794520547944</v>
      </c>
      <c r="W244" s="71" t="e">
        <f>_xll.ISDAYieldCurve.ZeroRate(U$32, V244)</f>
        <v>#NULL!</v>
      </c>
      <c r="AD244" s="69">
        <v>1316</v>
      </c>
      <c r="AE244" s="70">
        <f t="shared" si="23"/>
        <v>3.6054794520547944</v>
      </c>
      <c r="AF244" s="71" t="e">
        <f>_xll.ISDACreditCurve.HazardRate(AD$25, AE244)</f>
        <v>#NULL!</v>
      </c>
      <c r="AN244" s="69">
        <v>1316</v>
      </c>
      <c r="AO244" s="70">
        <f t="shared" si="24"/>
        <v>3.6054794520547944</v>
      </c>
      <c r="AP244" s="71">
        <f>_xll.ISDAYieldCurve.ZeroRate(AN$32, AO244)</f>
        <v>1.6503642189632756E-2</v>
      </c>
      <c r="AW244" s="69">
        <v>1316</v>
      </c>
      <c r="AX244" s="70">
        <f t="shared" si="25"/>
        <v>3.6054794520547944</v>
      </c>
      <c r="AY244" s="71">
        <f>_xll.ISDACreditCurve.HazardRate($AW$25, AX244)</f>
        <v>1.6619586306514826E-2</v>
      </c>
      <c r="BG244" s="69">
        <v>1316</v>
      </c>
      <c r="BH244" s="70">
        <f t="shared" si="26"/>
        <v>3.6054794520547944</v>
      </c>
      <c r="BI244" s="71">
        <f>_xll.ISDAYieldCurve.ZeroRate(BG$32, BH244)</f>
        <v>3.6493214632109743E-4</v>
      </c>
      <c r="BP244" s="69">
        <v>1316</v>
      </c>
      <c r="BQ244" s="70">
        <f t="shared" si="27"/>
        <v>3.6054794520547944</v>
      </c>
      <c r="BR244" s="71">
        <f>_xll.ISDACreditCurve.HazardRate($BP$25, BQ244)</f>
        <v>1.1162597379335519E-2</v>
      </c>
      <c r="BZ244" s="69">
        <v>1316</v>
      </c>
      <c r="CA244" s="70">
        <f t="shared" si="28"/>
        <v>3.6054794520547944</v>
      </c>
      <c r="CB244" s="71">
        <f>_xll.ISDAYieldCurve.ZeroRate(BZ$32, CA244)</f>
        <v>1.7295642344349188E-2</v>
      </c>
      <c r="CI244" s="69">
        <v>1316</v>
      </c>
      <c r="CJ244" s="70">
        <f t="shared" si="29"/>
        <v>3.6054794520547944</v>
      </c>
      <c r="CK244" s="71">
        <f>_xll.ISDACreditCurve.HazardRate($CI$25, CJ244)</f>
        <v>1.690650302899226E-2</v>
      </c>
    </row>
    <row r="245" spans="2:89" x14ac:dyDescent="0.25">
      <c r="B245" s="69">
        <v>1323</v>
      </c>
      <c r="C245" s="70">
        <f t="shared" si="20"/>
        <v>3.6246575342465754</v>
      </c>
      <c r="D245" s="71">
        <f>_xll.ISDAYieldCurve.ZeroRate($B$32, C245)</f>
        <v>1.6545750473607089E-2</v>
      </c>
      <c r="K245" s="69">
        <v>1323</v>
      </c>
      <c r="L245" s="70">
        <f t="shared" si="21"/>
        <v>3.6246575342465754</v>
      </c>
      <c r="M245" s="71">
        <f>_xll.ISDACreditCurve.HazardRate($K$25, L245)</f>
        <v>1.8806442716291675E-2</v>
      </c>
      <c r="U245" s="69">
        <v>1323</v>
      </c>
      <c r="V245" s="70">
        <f t="shared" si="22"/>
        <v>3.6246575342465754</v>
      </c>
      <c r="W245" s="71" t="e">
        <f>_xll.ISDAYieldCurve.ZeroRate(U$32, V245)</f>
        <v>#NULL!</v>
      </c>
      <c r="AD245" s="69">
        <v>1323</v>
      </c>
      <c r="AE245" s="70">
        <f t="shared" si="23"/>
        <v>3.6246575342465754</v>
      </c>
      <c r="AF245" s="71" t="e">
        <f>_xll.ISDACreditCurve.HazardRate(AD$25, AE245)</f>
        <v>#NULL!</v>
      </c>
      <c r="AN245" s="69">
        <v>1323</v>
      </c>
      <c r="AO245" s="70">
        <f t="shared" si="24"/>
        <v>3.6246575342465754</v>
      </c>
      <c r="AP245" s="71">
        <f>_xll.ISDAYieldCurve.ZeroRate(AN$32, AO245)</f>
        <v>1.6586952569560463E-2</v>
      </c>
      <c r="AW245" s="69">
        <v>1323</v>
      </c>
      <c r="AX245" s="70">
        <f t="shared" si="25"/>
        <v>3.6246575342465754</v>
      </c>
      <c r="AY245" s="71">
        <f>_xll.ISDACreditCurve.HazardRate($AW$25, AX245)</f>
        <v>1.6649129765448824E-2</v>
      </c>
      <c r="BG245" s="69">
        <v>1323</v>
      </c>
      <c r="BH245" s="70">
        <f t="shared" si="26"/>
        <v>3.6246575342465754</v>
      </c>
      <c r="BI245" s="71">
        <f>_xll.ISDAYieldCurve.ZeroRate(BG$32, BH245)</f>
        <v>3.6804254940492115E-4</v>
      </c>
      <c r="BP245" s="69">
        <v>1323</v>
      </c>
      <c r="BQ245" s="70">
        <f t="shared" si="27"/>
        <v>3.6246575342465754</v>
      </c>
      <c r="BR245" s="71">
        <f>_xll.ISDACreditCurve.HazardRate($BP$25, BQ245)</f>
        <v>1.1162537045892124E-2</v>
      </c>
      <c r="BZ245" s="69">
        <v>1323</v>
      </c>
      <c r="CA245" s="70">
        <f t="shared" si="28"/>
        <v>3.6246575342465754</v>
      </c>
      <c r="CB245" s="71">
        <f>_xll.ISDAYieldCurve.ZeroRate(BZ$32, CA245)</f>
        <v>1.7310232163239774E-2</v>
      </c>
      <c r="CI245" s="69">
        <v>1323</v>
      </c>
      <c r="CJ245" s="70">
        <f t="shared" si="29"/>
        <v>3.6246575342465754</v>
      </c>
      <c r="CK245" s="71">
        <f>_xll.ISDACreditCurve.HazardRate($CI$25, CJ245)</f>
        <v>1.6906197809600499E-2</v>
      </c>
    </row>
    <row r="246" spans="2:89" x14ac:dyDescent="0.25">
      <c r="B246" s="69">
        <v>1330</v>
      </c>
      <c r="C246" s="70">
        <f t="shared" si="20"/>
        <v>3.6438356164383561</v>
      </c>
      <c r="D246" s="71">
        <f>_xll.ISDAYieldCurve.ZeroRate($B$32, C246)</f>
        <v>1.655960645554853E-2</v>
      </c>
      <c r="K246" s="69">
        <v>1330</v>
      </c>
      <c r="L246" s="70">
        <f t="shared" si="21"/>
        <v>3.6438356164383561</v>
      </c>
      <c r="M246" s="71">
        <f>_xll.ISDACreditCurve.HazardRate($K$25, L246)</f>
        <v>1.8820391877954333E-2</v>
      </c>
      <c r="U246" s="69">
        <v>1330</v>
      </c>
      <c r="V246" s="70">
        <f t="shared" si="22"/>
        <v>3.6438356164383561</v>
      </c>
      <c r="W246" s="71" t="e">
        <f>_xll.ISDAYieldCurve.ZeroRate(U$32, V246)</f>
        <v>#NULL!</v>
      </c>
      <c r="AD246" s="69">
        <v>1330</v>
      </c>
      <c r="AE246" s="70">
        <f t="shared" si="23"/>
        <v>3.6438356164383561</v>
      </c>
      <c r="AF246" s="71" t="e">
        <f>_xll.ISDACreditCurve.HazardRate(AD$25, AE246)</f>
        <v>#NULL!</v>
      </c>
      <c r="AN246" s="69">
        <v>1330</v>
      </c>
      <c r="AO246" s="70">
        <f t="shared" si="24"/>
        <v>3.6438356164383561</v>
      </c>
      <c r="AP246" s="71">
        <f>_xll.ISDAYieldCurve.ZeroRate(AN$32, AO246)</f>
        <v>1.6669385998120508E-2</v>
      </c>
      <c r="AW246" s="69">
        <v>1330</v>
      </c>
      <c r="AX246" s="70">
        <f t="shared" si="25"/>
        <v>3.6438356164383561</v>
      </c>
      <c r="AY246" s="71">
        <f>_xll.ISDACreditCurve.HazardRate($AW$25, AX246)</f>
        <v>1.667836224060457E-2</v>
      </c>
      <c r="BG246" s="69">
        <v>1330</v>
      </c>
      <c r="BH246" s="70">
        <f t="shared" si="26"/>
        <v>3.6438356164383561</v>
      </c>
      <c r="BI246" s="71">
        <f>_xll.ISDAYieldCurve.ZeroRate(BG$32, BH246)</f>
        <v>3.7112021140365192E-4</v>
      </c>
      <c r="BP246" s="69">
        <v>1330</v>
      </c>
      <c r="BQ246" s="70">
        <f t="shared" si="27"/>
        <v>3.6438356164383561</v>
      </c>
      <c r="BR246" s="71">
        <f>_xll.ISDACreditCurve.HazardRate($BP$25, BQ246)</f>
        <v>1.1162477347537607E-2</v>
      </c>
      <c r="BZ246" s="69">
        <v>1330</v>
      </c>
      <c r="CA246" s="70">
        <f t="shared" si="28"/>
        <v>3.6438356164383561</v>
      </c>
      <c r="CB246" s="71">
        <f>_xll.ISDAYieldCurve.ZeroRate(BZ$32, CA246)</f>
        <v>1.7324668405089411E-2</v>
      </c>
      <c r="CI246" s="69">
        <v>1330</v>
      </c>
      <c r="CJ246" s="70">
        <f t="shared" si="29"/>
        <v>3.6438356164383561</v>
      </c>
      <c r="CK246" s="71">
        <f>_xll.ISDACreditCurve.HazardRate($CI$25, CJ246)</f>
        <v>1.6905895803044441E-2</v>
      </c>
    </row>
    <row r="247" spans="2:89" x14ac:dyDescent="0.25">
      <c r="B247" s="69">
        <v>1337</v>
      </c>
      <c r="C247" s="70">
        <f t="shared" si="20"/>
        <v>3.6630136986301371</v>
      </c>
      <c r="D247" s="71">
        <f>_xll.ISDAYieldCurve.ZeroRate($B$32, C247)</f>
        <v>1.657331734867383E-2</v>
      </c>
      <c r="K247" s="69">
        <v>1337</v>
      </c>
      <c r="L247" s="70">
        <f t="shared" si="21"/>
        <v>3.6630136986301371</v>
      </c>
      <c r="M247" s="71">
        <f>_xll.ISDACreditCurve.HazardRate($K$25, L247)</f>
        <v>1.8834194975096974E-2</v>
      </c>
      <c r="U247" s="69">
        <v>1337</v>
      </c>
      <c r="V247" s="70">
        <f t="shared" si="22"/>
        <v>3.6630136986301371</v>
      </c>
      <c r="W247" s="71" t="e">
        <f>_xll.ISDAYieldCurve.ZeroRate(U$32, V247)</f>
        <v>#NULL!</v>
      </c>
      <c r="AD247" s="69">
        <v>1337</v>
      </c>
      <c r="AE247" s="70">
        <f t="shared" si="23"/>
        <v>3.6630136986301371</v>
      </c>
      <c r="AF247" s="71" t="e">
        <f>_xll.ISDACreditCurve.HazardRate(AD$25, AE247)</f>
        <v>#NULL!</v>
      </c>
      <c r="AN247" s="69">
        <v>1337</v>
      </c>
      <c r="AO247" s="70">
        <f t="shared" si="24"/>
        <v>3.6630136986301371</v>
      </c>
      <c r="AP247" s="71">
        <f>_xll.ISDAYieldCurve.ZeroRate(AN$32, AO247)</f>
        <v>1.6750956249418147E-2</v>
      </c>
      <c r="AW247" s="69">
        <v>1337</v>
      </c>
      <c r="AX247" s="70">
        <f t="shared" si="25"/>
        <v>3.6630136986301371</v>
      </c>
      <c r="AY247" s="71">
        <f>_xll.ISDACreditCurve.HazardRate($AW$25, AX247)</f>
        <v>1.6707288616544021E-2</v>
      </c>
      <c r="BG247" s="69">
        <v>1337</v>
      </c>
      <c r="BH247" s="70">
        <f t="shared" si="26"/>
        <v>3.6630136986301371</v>
      </c>
      <c r="BI247" s="71">
        <f>_xll.ISDAYieldCurve.ZeroRate(BG$32, BH247)</f>
        <v>3.7416564657517099E-4</v>
      </c>
      <c r="BP247" s="69">
        <v>1337</v>
      </c>
      <c r="BQ247" s="70">
        <f t="shared" si="27"/>
        <v>3.6630136986301371</v>
      </c>
      <c r="BR247" s="71">
        <f>_xll.ISDACreditCurve.HazardRate($BP$25, BQ247)</f>
        <v>1.1162418274296749E-2</v>
      </c>
      <c r="BZ247" s="69">
        <v>1337</v>
      </c>
      <c r="CA247" s="70">
        <f t="shared" si="28"/>
        <v>3.6630136986301371</v>
      </c>
      <c r="CB247" s="71">
        <f>_xll.ISDAYieldCurve.ZeroRate(BZ$32, CA247)</f>
        <v>1.7338953482102924E-2</v>
      </c>
      <c r="CI247" s="69">
        <v>1337</v>
      </c>
      <c r="CJ247" s="70">
        <f t="shared" si="29"/>
        <v>3.6630136986301371</v>
      </c>
      <c r="CK247" s="71">
        <f>_xll.ISDACreditCurve.HazardRate($CI$25, CJ247)</f>
        <v>1.6905596958860698E-2</v>
      </c>
    </row>
    <row r="248" spans="2:89" x14ac:dyDescent="0.25">
      <c r="B248" s="69">
        <v>1344</v>
      </c>
      <c r="C248" s="70">
        <f t="shared" si="20"/>
        <v>3.6821917808219178</v>
      </c>
      <c r="D248" s="71">
        <f>_xll.ISDAYieldCurve.ZeroRate($B$32, C248)</f>
        <v>1.6586885419995742E-2</v>
      </c>
      <c r="K248" s="69">
        <v>1344</v>
      </c>
      <c r="L248" s="70">
        <f t="shared" si="21"/>
        <v>3.6821917808219178</v>
      </c>
      <c r="M248" s="71">
        <f>_xll.ISDACreditCurve.HazardRate($K$25, L248)</f>
        <v>1.8847854289977702E-2</v>
      </c>
      <c r="U248" s="69">
        <v>1344</v>
      </c>
      <c r="V248" s="70">
        <f t="shared" si="22"/>
        <v>3.6821917808219178</v>
      </c>
      <c r="W248" s="71" t="e">
        <f>_xll.ISDAYieldCurve.ZeroRate(U$32, V248)</f>
        <v>#NULL!</v>
      </c>
      <c r="AD248" s="69">
        <v>1344</v>
      </c>
      <c r="AE248" s="70">
        <f t="shared" si="23"/>
        <v>3.6821917808219178</v>
      </c>
      <c r="AF248" s="71" t="e">
        <f>_xll.ISDACreditCurve.HazardRate(AD$25, AE248)</f>
        <v>#NULL!</v>
      </c>
      <c r="AN248" s="69">
        <v>1344</v>
      </c>
      <c r="AO248" s="70">
        <f t="shared" si="24"/>
        <v>3.6821917808219178</v>
      </c>
      <c r="AP248" s="71">
        <f>_xll.ISDAYieldCurve.ZeroRate(AN$32, AO248)</f>
        <v>1.6831676810598099E-2</v>
      </c>
      <c r="AW248" s="69">
        <v>1344</v>
      </c>
      <c r="AX248" s="70">
        <f t="shared" si="25"/>
        <v>3.6821917808219178</v>
      </c>
      <c r="AY248" s="71">
        <f>_xll.ISDACreditCurve.HazardRate($AW$25, AX248)</f>
        <v>1.6735913676067443E-2</v>
      </c>
      <c r="BG248" s="69">
        <v>1344</v>
      </c>
      <c r="BH248" s="70">
        <f t="shared" si="26"/>
        <v>3.6821917808219178</v>
      </c>
      <c r="BI248" s="71">
        <f>_xll.ISDAYieldCurve.ZeroRate(BG$32, BH248)</f>
        <v>3.7717935846365324E-4</v>
      </c>
      <c r="BP248" s="69">
        <v>1344</v>
      </c>
      <c r="BQ248" s="70">
        <f t="shared" si="27"/>
        <v>3.6821917808219178</v>
      </c>
      <c r="BR248" s="71">
        <f>_xll.ISDACreditCurve.HazardRate($BP$25, BQ248)</f>
        <v>1.1162359816402151E-2</v>
      </c>
      <c r="BZ248" s="69">
        <v>1344</v>
      </c>
      <c r="CA248" s="70">
        <f t="shared" si="28"/>
        <v>3.6821917808219178</v>
      </c>
      <c r="CB248" s="71">
        <f>_xll.ISDAYieldCurve.ZeroRate(BZ$32, CA248)</f>
        <v>1.7353089756230889E-2</v>
      </c>
      <c r="CI248" s="69">
        <v>1344</v>
      </c>
      <c r="CJ248" s="70">
        <f t="shared" si="29"/>
        <v>3.6821917808219178</v>
      </c>
      <c r="CK248" s="71">
        <f>_xll.ISDACreditCurve.HazardRate($CI$25, CJ248)</f>
        <v>1.6905301227637202E-2</v>
      </c>
    </row>
    <row r="249" spans="2:89" x14ac:dyDescent="0.25">
      <c r="B249" s="69">
        <v>1351</v>
      </c>
      <c r="C249" s="70">
        <f t="shared" ref="C249:C312" si="30">B249/365</f>
        <v>3.7013698630136984</v>
      </c>
      <c r="D249" s="71">
        <f>_xll.ISDAYieldCurve.ZeroRate($B$32, C249)</f>
        <v>1.6600312889542296E-2</v>
      </c>
      <c r="K249" s="69">
        <v>1351</v>
      </c>
      <c r="L249" s="70">
        <f t="shared" ref="L249:L312" si="31">K249/365</f>
        <v>3.7013698630136984</v>
      </c>
      <c r="M249" s="71">
        <f>_xll.ISDACreditCurve.HazardRate($K$25, L249)</f>
        <v>1.8861372057553973E-2</v>
      </c>
      <c r="U249" s="69">
        <v>1351</v>
      </c>
      <c r="V249" s="70">
        <f t="shared" ref="V249:V312" si="32">U249/365</f>
        <v>3.7013698630136984</v>
      </c>
      <c r="W249" s="71" t="e">
        <f>_xll.ISDAYieldCurve.ZeroRate(U$32, V249)</f>
        <v>#NULL!</v>
      </c>
      <c r="AD249" s="69">
        <v>1351</v>
      </c>
      <c r="AE249" s="70">
        <f t="shared" ref="AE249:AE312" si="33">AD249/365</f>
        <v>3.7013698630136984</v>
      </c>
      <c r="AF249" s="71" t="e">
        <f>_xll.ISDACreditCurve.HazardRate(AD$25, AE249)</f>
        <v>#NULL!</v>
      </c>
      <c r="AN249" s="69">
        <v>1351</v>
      </c>
      <c r="AO249" s="70">
        <f t="shared" ref="AO249:AO312" si="34">AN249/365</f>
        <v>3.7013698630136984</v>
      </c>
      <c r="AP249" s="71">
        <f>_xll.ISDAYieldCurve.ZeroRate(AN$32, AO249)</f>
        <v>1.6911560889278778E-2</v>
      </c>
      <c r="AW249" s="69">
        <v>1351</v>
      </c>
      <c r="AX249" s="70">
        <f t="shared" ref="AX249:AX312" si="35">AW249/365</f>
        <v>3.7013698630136984</v>
      </c>
      <c r="AY249" s="71">
        <f>_xll.ISDACreditCurve.HazardRate($AW$25, AX249)</f>
        <v>1.6764242102849682E-2</v>
      </c>
      <c r="BG249" s="69">
        <v>1351</v>
      </c>
      <c r="BH249" s="70">
        <f t="shared" ref="BH249:BH312" si="36">BG249/365</f>
        <v>3.7013698630136984</v>
      </c>
      <c r="BI249" s="71">
        <f>_xll.ISDAYieldCurve.ZeroRate(BG$32, BH249)</f>
        <v>3.8016184017712542E-4</v>
      </c>
      <c r="BP249" s="69">
        <v>1351</v>
      </c>
      <c r="BQ249" s="70">
        <f t="shared" ref="BQ249:BQ312" si="37">BP249/365</f>
        <v>3.7013698630136984</v>
      </c>
      <c r="BR249" s="71">
        <f>_xll.ISDACreditCurve.HazardRate($BP$25, BQ249)</f>
        <v>1.1162301964288844E-2</v>
      </c>
      <c r="BZ249" s="69">
        <v>1351</v>
      </c>
      <c r="CA249" s="70">
        <f t="shared" ref="CA249:CA312" si="38">BZ249/365</f>
        <v>3.7013698630136984</v>
      </c>
      <c r="CB249" s="71">
        <f>_xll.ISDAYieldCurve.ZeroRate(BZ$32, CA249)</f>
        <v>1.7367079540471505E-2</v>
      </c>
      <c r="CI249" s="69">
        <v>1351</v>
      </c>
      <c r="CJ249" s="70">
        <f t="shared" ref="CJ249:CJ312" si="39">CI249/365</f>
        <v>3.7013698630136984</v>
      </c>
      <c r="CK249" s="71">
        <f>_xll.ISDACreditCurve.HazardRate($CI$25, CJ249)</f>
        <v>1.6905008560985969E-2</v>
      </c>
    </row>
    <row r="250" spans="2:89" x14ac:dyDescent="0.25">
      <c r="B250" s="69">
        <v>1358</v>
      </c>
      <c r="C250" s="70">
        <f t="shared" si="30"/>
        <v>3.7205479452054795</v>
      </c>
      <c r="D250" s="71">
        <f>_xll.ISDAYieldCurve.ZeroRate($B$32, C250)</f>
        <v>1.6613601931567756E-2</v>
      </c>
      <c r="K250" s="69">
        <v>1358</v>
      </c>
      <c r="L250" s="70">
        <f t="shared" si="31"/>
        <v>3.7205479452054795</v>
      </c>
      <c r="M250" s="71">
        <f>_xll.ISDACreditCurve.HazardRate($K$25, L250)</f>
        <v>1.8874750466701621E-2</v>
      </c>
      <c r="U250" s="69">
        <v>1358</v>
      </c>
      <c r="V250" s="70">
        <f t="shared" si="32"/>
        <v>3.7205479452054795</v>
      </c>
      <c r="W250" s="71" t="e">
        <f>_xll.ISDAYieldCurve.ZeroRate(U$32, V250)</f>
        <v>#NULL!</v>
      </c>
      <c r="AD250" s="69">
        <v>1358</v>
      </c>
      <c r="AE250" s="70">
        <f t="shared" si="33"/>
        <v>3.7205479452054795</v>
      </c>
      <c r="AF250" s="71" t="e">
        <f>_xll.ISDACreditCurve.HazardRate(AD$25, AE250)</f>
        <v>#NULL!</v>
      </c>
      <c r="AN250" s="69">
        <v>1358</v>
      </c>
      <c r="AO250" s="70">
        <f t="shared" si="34"/>
        <v>3.7205479452054795</v>
      </c>
      <c r="AP250" s="71">
        <f>_xll.ISDAYieldCurve.ZeroRate(AN$32, AO250)</f>
        <v>1.6990621420756569E-2</v>
      </c>
      <c r="AW250" s="69">
        <v>1358</v>
      </c>
      <c r="AX250" s="70">
        <f t="shared" si="35"/>
        <v>3.7205479452054795</v>
      </c>
      <c r="AY250" s="71">
        <f>_xll.ISDACreditCurve.HazardRate($AW$25, AX250)</f>
        <v>1.6792278483994994E-2</v>
      </c>
      <c r="BG250" s="69">
        <v>1358</v>
      </c>
      <c r="BH250" s="70">
        <f t="shared" si="36"/>
        <v>3.7205479452054795</v>
      </c>
      <c r="BI250" s="71">
        <f>_xll.ISDAYieldCurve.ZeroRate(BG$32, BH250)</f>
        <v>3.8311357465643808E-4</v>
      </c>
      <c r="BP250" s="69">
        <v>1358</v>
      </c>
      <c r="BQ250" s="70">
        <f t="shared" si="37"/>
        <v>3.7205479452054795</v>
      </c>
      <c r="BR250" s="71">
        <f>_xll.ISDACreditCurve.HazardRate($BP$25, BQ250)</f>
        <v>1.1162244708589076E-2</v>
      </c>
      <c r="BZ250" s="69">
        <v>1358</v>
      </c>
      <c r="CA250" s="70">
        <f t="shared" si="38"/>
        <v>3.7205479452054795</v>
      </c>
      <c r="CB250" s="71">
        <f>_xll.ISDAYieldCurve.ZeroRate(BZ$32, CA250)</f>
        <v>1.7380925100132325E-2</v>
      </c>
      <c r="CI250" s="69">
        <v>1358</v>
      </c>
      <c r="CJ250" s="70">
        <f t="shared" si="39"/>
        <v>3.7205479452054795</v>
      </c>
      <c r="CK250" s="71">
        <f>_xll.ISDACreditCurve.HazardRate($CI$25, CJ250)</f>
        <v>1.6904718911516708E-2</v>
      </c>
    </row>
    <row r="251" spans="2:89" x14ac:dyDescent="0.25">
      <c r="B251" s="69">
        <v>1365</v>
      </c>
      <c r="C251" s="70">
        <f t="shared" si="30"/>
        <v>3.7397260273972601</v>
      </c>
      <c r="D251" s="71">
        <f>_xll.ISDAYieldCurve.ZeroRate($B$32, C251)</f>
        <v>1.6626754675726284E-2</v>
      </c>
      <c r="K251" s="69">
        <v>1365</v>
      </c>
      <c r="L251" s="70">
        <f t="shared" si="31"/>
        <v>3.7397260273972601</v>
      </c>
      <c r="M251" s="71">
        <f>_xll.ISDACreditCurve.HazardRate($K$25, L251)</f>
        <v>1.8887991661396472E-2</v>
      </c>
      <c r="U251" s="69">
        <v>1365</v>
      </c>
      <c r="V251" s="70">
        <f t="shared" si="32"/>
        <v>3.7397260273972601</v>
      </c>
      <c r="W251" s="71" t="e">
        <f>_xll.ISDAYieldCurve.ZeroRate(U$32, V251)</f>
        <v>#NULL!</v>
      </c>
      <c r="AD251" s="69">
        <v>1365</v>
      </c>
      <c r="AE251" s="70">
        <f t="shared" si="33"/>
        <v>3.7397260273972601</v>
      </c>
      <c r="AF251" s="71" t="e">
        <f>_xll.ISDACreditCurve.HazardRate(AD$25, AE251)</f>
        <v>#NULL!</v>
      </c>
      <c r="AN251" s="69">
        <v>1365</v>
      </c>
      <c r="AO251" s="70">
        <f t="shared" si="34"/>
        <v>3.7397260273972601</v>
      </c>
      <c r="AP251" s="71">
        <f>_xll.ISDAYieldCurve.ZeroRate(AN$32, AO251)</f>
        <v>1.7068871074988421E-2</v>
      </c>
      <c r="AW251" s="69">
        <v>1365</v>
      </c>
      <c r="AX251" s="70">
        <f t="shared" si="35"/>
        <v>3.7397260273972601</v>
      </c>
      <c r="AY251" s="71">
        <f>_xll.ISDACreditCurve.HazardRate($AW$25, AX251)</f>
        <v>1.6820027312513183E-2</v>
      </c>
      <c r="BG251" s="69">
        <v>1365</v>
      </c>
      <c r="BH251" s="70">
        <f t="shared" si="36"/>
        <v>3.7397260273972601</v>
      </c>
      <c r="BI251" s="71">
        <f>_xll.ISDAYieldCurve.ZeroRate(BG$32, BH251)</f>
        <v>3.8603503493596288E-4</v>
      </c>
      <c r="BP251" s="69">
        <v>1365</v>
      </c>
      <c r="BQ251" s="70">
        <f t="shared" si="37"/>
        <v>3.7397260273972601</v>
      </c>
      <c r="BR251" s="71">
        <f>_xll.ISDACreditCurve.HazardRate($BP$25, BQ251)</f>
        <v>1.1162188040127252E-2</v>
      </c>
      <c r="BZ251" s="69">
        <v>1365</v>
      </c>
      <c r="CA251" s="70">
        <f t="shared" si="38"/>
        <v>3.7397260273972601</v>
      </c>
      <c r="CB251" s="71">
        <f>_xll.ISDAYieldCurve.ZeroRate(BZ$32, CA251)</f>
        <v>1.7394628654053036E-2</v>
      </c>
      <c r="CI251" s="69">
        <v>1365</v>
      </c>
      <c r="CJ251" s="70">
        <f t="shared" si="39"/>
        <v>3.7397260273972601</v>
      </c>
      <c r="CK251" s="71">
        <f>_xll.ISDACreditCurve.HazardRate($CI$25, CJ251)</f>
        <v>1.690443223281124E-2</v>
      </c>
    </row>
    <row r="252" spans="2:89" x14ac:dyDescent="0.25">
      <c r="B252" s="69">
        <v>1372</v>
      </c>
      <c r="C252" s="70">
        <f t="shared" si="30"/>
        <v>3.7589041095890412</v>
      </c>
      <c r="D252" s="71">
        <f>_xll.ISDAYieldCurve.ZeroRate($B$32, C252)</f>
        <v>1.6639773208209727E-2</v>
      </c>
      <c r="K252" s="69">
        <v>1372</v>
      </c>
      <c r="L252" s="70">
        <f t="shared" si="31"/>
        <v>3.7589041095890412</v>
      </c>
      <c r="M252" s="71">
        <f>_xll.ISDACreditCurve.HazardRate($K$25, L252)</f>
        <v>1.8901097741859739E-2</v>
      </c>
      <c r="U252" s="69">
        <v>1372</v>
      </c>
      <c r="V252" s="70">
        <f t="shared" si="32"/>
        <v>3.7589041095890412</v>
      </c>
      <c r="W252" s="71" t="e">
        <f>_xll.ISDAYieldCurve.ZeroRate(U$32, V252)</f>
        <v>#NULL!</v>
      </c>
      <c r="AD252" s="69">
        <v>1372</v>
      </c>
      <c r="AE252" s="70">
        <f t="shared" si="33"/>
        <v>3.7589041095890412</v>
      </c>
      <c r="AF252" s="71" t="e">
        <f>_xll.ISDACreditCurve.HazardRate(AD$25, AE252)</f>
        <v>#NULL!</v>
      </c>
      <c r="AN252" s="69">
        <v>1372</v>
      </c>
      <c r="AO252" s="70">
        <f t="shared" si="34"/>
        <v>3.7589041095890412</v>
      </c>
      <c r="AP252" s="71">
        <f>_xll.ISDAYieldCurve.ZeroRate(AN$32, AO252)</f>
        <v>1.7146322263360776E-2</v>
      </c>
      <c r="AW252" s="69">
        <v>1372</v>
      </c>
      <c r="AX252" s="70">
        <f t="shared" si="35"/>
        <v>3.7589041095890412</v>
      </c>
      <c r="AY252" s="71">
        <f>_xll.ISDACreditCurve.HazardRate($AW$25, AX252)</f>
        <v>1.6847492989719954E-2</v>
      </c>
      <c r="BG252" s="69">
        <v>1372</v>
      </c>
      <c r="BH252" s="70">
        <f t="shared" si="36"/>
        <v>3.7589041095890412</v>
      </c>
      <c r="BI252" s="71">
        <f>_xll.ISDAYieldCurve.ZeroRate(BG$32, BH252)</f>
        <v>3.8892668439630894E-4</v>
      </c>
      <c r="BP252" s="69">
        <v>1372</v>
      </c>
      <c r="BQ252" s="70">
        <f t="shared" si="37"/>
        <v>3.7589041095890412</v>
      </c>
      <c r="BR252" s="71">
        <f>_xll.ISDACreditCurve.HazardRate($BP$25, BQ252)</f>
        <v>1.1162131949915041E-2</v>
      </c>
      <c r="BZ252" s="69">
        <v>1372</v>
      </c>
      <c r="CA252" s="70">
        <f t="shared" si="38"/>
        <v>3.7589041095890412</v>
      </c>
      <c r="CB252" s="71">
        <f>_xll.ISDAYieldCurve.ZeroRate(BZ$32, CA252)</f>
        <v>1.7408192375790877E-2</v>
      </c>
      <c r="CI252" s="69">
        <v>1372</v>
      </c>
      <c r="CJ252" s="70">
        <f t="shared" si="39"/>
        <v>3.7589041095890412</v>
      </c>
      <c r="CK252" s="71">
        <f>_xll.ISDACreditCurve.HazardRate($CI$25, CJ252)</f>
        <v>1.6904148479398678E-2</v>
      </c>
    </row>
    <row r="253" spans="2:89" x14ac:dyDescent="0.25">
      <c r="B253" s="69">
        <v>1379</v>
      </c>
      <c r="C253" s="70">
        <f t="shared" si="30"/>
        <v>3.7780821917808218</v>
      </c>
      <c r="D253" s="71">
        <f>_xll.ISDAYieldCurve.ZeroRate($B$32, C253)</f>
        <v>1.6652659572850698E-2</v>
      </c>
      <c r="K253" s="69">
        <v>1379</v>
      </c>
      <c r="L253" s="70">
        <f t="shared" si="31"/>
        <v>3.7780821917808218</v>
      </c>
      <c r="M253" s="71">
        <f>_xll.ISDACreditCurve.HazardRate($K$25, L253)</f>
        <v>1.8914070765668565E-2</v>
      </c>
      <c r="U253" s="69">
        <v>1379</v>
      </c>
      <c r="V253" s="70">
        <f t="shared" si="32"/>
        <v>3.7780821917808218</v>
      </c>
      <c r="W253" s="71" t="e">
        <f>_xll.ISDAYieldCurve.ZeroRate(U$32, V253)</f>
        <v>#NULL!</v>
      </c>
      <c r="AD253" s="69">
        <v>1379</v>
      </c>
      <c r="AE253" s="70">
        <f t="shared" si="33"/>
        <v>3.7780821917808218</v>
      </c>
      <c r="AF253" s="71" t="e">
        <f>_xll.ISDACreditCurve.HazardRate(AD$25, AE253)</f>
        <v>#NULL!</v>
      </c>
      <c r="AN253" s="69">
        <v>1379</v>
      </c>
      <c r="AO253" s="70">
        <f t="shared" si="34"/>
        <v>3.7780821917808218</v>
      </c>
      <c r="AP253" s="71">
        <f>_xll.ISDAYieldCurve.ZeroRate(AN$32, AO253)</f>
        <v>1.7222987145252191E-2</v>
      </c>
      <c r="AW253" s="69">
        <v>1379</v>
      </c>
      <c r="AX253" s="70">
        <f t="shared" si="35"/>
        <v>3.7780821917808218</v>
      </c>
      <c r="AY253" s="71">
        <f>_xll.ISDACreditCurve.HazardRate($AW$25, AX253)</f>
        <v>1.6874679827564219E-2</v>
      </c>
      <c r="BG253" s="69">
        <v>1379</v>
      </c>
      <c r="BH253" s="70">
        <f t="shared" si="36"/>
        <v>3.7780821917808218</v>
      </c>
      <c r="BI253" s="71">
        <f>_xll.ISDAYieldCurve.ZeroRate(BG$32, BH253)</f>
        <v>3.9178897700934177E-4</v>
      </c>
      <c r="BP253" s="69">
        <v>1379</v>
      </c>
      <c r="BQ253" s="70">
        <f t="shared" si="37"/>
        <v>3.7780821917808218</v>
      </c>
      <c r="BR253" s="71">
        <f>_xll.ISDACreditCurve.HazardRate($BP$25, BQ253)</f>
        <v>1.1162076429146611E-2</v>
      </c>
      <c r="BZ253" s="69">
        <v>1379</v>
      </c>
      <c r="CA253" s="70">
        <f t="shared" si="38"/>
        <v>3.7780821917808218</v>
      </c>
      <c r="CB253" s="71">
        <f>_xll.ISDAYieldCurve.ZeroRate(BZ$32, CA253)</f>
        <v>1.7421618394769967E-2</v>
      </c>
      <c r="CI253" s="69">
        <v>1379</v>
      </c>
      <c r="CJ253" s="70">
        <f t="shared" si="39"/>
        <v>3.7780821917808218</v>
      </c>
      <c r="CK253" s="71">
        <f>_xll.ISDACreditCurve.HazardRate($CI$25, CJ253)</f>
        <v>1.6903867606731422E-2</v>
      </c>
    </row>
    <row r="254" spans="2:89" x14ac:dyDescent="0.25">
      <c r="B254" s="69">
        <v>1386</v>
      </c>
      <c r="C254" s="70">
        <f t="shared" si="30"/>
        <v>3.7972602739726029</v>
      </c>
      <c r="D254" s="71">
        <f>_xll.ISDAYieldCurve.ZeroRate($B$32, C254)</f>
        <v>1.6665415772192268E-2</v>
      </c>
      <c r="K254" s="69">
        <v>1386</v>
      </c>
      <c r="L254" s="70">
        <f t="shared" si="31"/>
        <v>3.7972602739726029</v>
      </c>
      <c r="M254" s="71">
        <f>_xll.ISDACreditCurve.HazardRate($K$25, L254)</f>
        <v>1.8926912748832854E-2</v>
      </c>
      <c r="U254" s="69">
        <v>1386</v>
      </c>
      <c r="V254" s="70">
        <f t="shared" si="32"/>
        <v>3.7972602739726029</v>
      </c>
      <c r="W254" s="71" t="e">
        <f>_xll.ISDAYieldCurve.ZeroRate(U$32, V254)</f>
        <v>#NULL!</v>
      </c>
      <c r="AD254" s="69">
        <v>1386</v>
      </c>
      <c r="AE254" s="70">
        <f t="shared" si="33"/>
        <v>3.7972602739726029</v>
      </c>
      <c r="AF254" s="71" t="e">
        <f>_xll.ISDACreditCurve.HazardRate(AD$25, AE254)</f>
        <v>#NULL!</v>
      </c>
      <c r="AN254" s="69">
        <v>1386</v>
      </c>
      <c r="AO254" s="70">
        <f t="shared" si="34"/>
        <v>3.7972602739726029</v>
      </c>
      <c r="AP254" s="71">
        <f>_xll.ISDAYieldCurve.ZeroRate(AN$32, AO254)</f>
        <v>1.7298877634397226E-2</v>
      </c>
      <c r="AW254" s="69">
        <v>1386</v>
      </c>
      <c r="AX254" s="70">
        <f t="shared" si="35"/>
        <v>3.7972602739726029</v>
      </c>
      <c r="AY254" s="71">
        <f>_xll.ISDACreditCurve.HazardRate($AW$25, AX254)</f>
        <v>1.6901592050884807E-2</v>
      </c>
      <c r="BG254" s="69">
        <v>1386</v>
      </c>
      <c r="BH254" s="70">
        <f t="shared" si="36"/>
        <v>3.7972602739726029</v>
      </c>
      <c r="BI254" s="71">
        <f>_xll.ISDAYieldCurve.ZeroRate(BG$32, BH254)</f>
        <v>3.946223575757783E-4</v>
      </c>
      <c r="BP254" s="69">
        <v>1386</v>
      </c>
      <c r="BQ254" s="70">
        <f t="shared" si="37"/>
        <v>3.7972602739726029</v>
      </c>
      <c r="BR254" s="71">
        <f>_xll.ISDACreditCurve.HazardRate($BP$25, BQ254)</f>
        <v>1.1162021469194022E-2</v>
      </c>
      <c r="BZ254" s="69">
        <v>1386</v>
      </c>
      <c r="CA254" s="70">
        <f t="shared" si="38"/>
        <v>3.7972602739726029</v>
      </c>
      <c r="CB254" s="71">
        <f>_xll.ISDAYieldCurve.ZeroRate(BZ$32, CA254)</f>
        <v>1.7434908797395728E-2</v>
      </c>
      <c r="CI254" s="69">
        <v>1386</v>
      </c>
      <c r="CJ254" s="70">
        <f t="shared" si="39"/>
        <v>3.7972602739726029</v>
      </c>
      <c r="CK254" s="71">
        <f>_xll.ISDACreditCurve.HazardRate($CI$25, CJ254)</f>
        <v>1.6903589571161816E-2</v>
      </c>
    </row>
    <row r="255" spans="2:89" x14ac:dyDescent="0.25">
      <c r="B255" s="69">
        <v>1393</v>
      </c>
      <c r="C255" s="70">
        <f t="shared" si="30"/>
        <v>3.8164383561643835</v>
      </c>
      <c r="D255" s="71">
        <f>_xll.ISDAYieldCurve.ZeroRate($B$32, C255)</f>
        <v>1.6678043768525375E-2</v>
      </c>
      <c r="K255" s="69">
        <v>1393</v>
      </c>
      <c r="L255" s="70">
        <f t="shared" si="31"/>
        <v>3.8164383561643835</v>
      </c>
      <c r="M255" s="71">
        <f>_xll.ISDACreditCurve.HazardRate($K$25, L255)</f>
        <v>1.8939625666839707E-2</v>
      </c>
      <c r="U255" s="69">
        <v>1393</v>
      </c>
      <c r="V255" s="70">
        <f t="shared" si="32"/>
        <v>3.8164383561643835</v>
      </c>
      <c r="W255" s="71" t="e">
        <f>_xll.ISDAYieldCurve.ZeroRate(U$32, V255)</f>
        <v>#NULL!</v>
      </c>
      <c r="AD255" s="69">
        <v>1393</v>
      </c>
      <c r="AE255" s="70">
        <f t="shared" si="33"/>
        <v>3.8164383561643835</v>
      </c>
      <c r="AF255" s="71" t="e">
        <f>_xll.ISDACreditCurve.HazardRate(AD$25, AE255)</f>
        <v>#NULL!</v>
      </c>
      <c r="AN255" s="69">
        <v>1393</v>
      </c>
      <c r="AO255" s="70">
        <f t="shared" si="34"/>
        <v>3.8164383561643835</v>
      </c>
      <c r="AP255" s="71">
        <f>_xll.ISDAYieldCurve.ZeroRate(AN$32, AO255)</f>
        <v>1.7374005405058391E-2</v>
      </c>
      <c r="AW255" s="69">
        <v>1393</v>
      </c>
      <c r="AX255" s="70">
        <f t="shared" si="35"/>
        <v>3.8164383561643835</v>
      </c>
      <c r="AY255" s="71">
        <f>_xll.ISDACreditCurve.HazardRate($AW$25, AX255)</f>
        <v>1.6928233799599152E-2</v>
      </c>
      <c r="BG255" s="69">
        <v>1393</v>
      </c>
      <c r="BH255" s="70">
        <f t="shared" si="36"/>
        <v>3.8164383561643835</v>
      </c>
      <c r="BI255" s="71">
        <f>_xll.ISDAYieldCurve.ZeroRate(BG$32, BH255)</f>
        <v>3.9742726195561746E-4</v>
      </c>
      <c r="BP255" s="69">
        <v>1393</v>
      </c>
      <c r="BQ255" s="70">
        <f t="shared" si="37"/>
        <v>3.8164383561643835</v>
      </c>
      <c r="BR255" s="71">
        <f>_xll.ISDACreditCurve.HazardRate($BP$25, BQ255)</f>
        <v>1.1161967061602761E-2</v>
      </c>
      <c r="BZ255" s="69">
        <v>1393</v>
      </c>
      <c r="CA255" s="70">
        <f t="shared" si="38"/>
        <v>3.8164383561643835</v>
      </c>
      <c r="CB255" s="71">
        <f>_xll.ISDAYieldCurve.ZeroRate(BZ$32, CA255)</f>
        <v>1.7448065628135799E-2</v>
      </c>
      <c r="CI255" s="69">
        <v>1393</v>
      </c>
      <c r="CJ255" s="70">
        <f t="shared" si="39"/>
        <v>3.8164383561643835</v>
      </c>
      <c r="CK255" s="71">
        <f>_xll.ISDACreditCurve.HazardRate($CI$25, CJ255)</f>
        <v>1.6903314329919546E-2</v>
      </c>
    </row>
    <row r="256" spans="2:89" x14ac:dyDescent="0.25">
      <c r="B256" s="69">
        <v>1400</v>
      </c>
      <c r="C256" s="70">
        <f t="shared" si="30"/>
        <v>3.8356164383561642</v>
      </c>
      <c r="D256" s="71">
        <f>_xll.ISDAYieldCurve.ZeroRate($B$32, C256)</f>
        <v>1.6690545484895156E-2</v>
      </c>
      <c r="K256" s="69">
        <v>1400</v>
      </c>
      <c r="L256" s="70">
        <f t="shared" si="31"/>
        <v>3.8356164383561642</v>
      </c>
      <c r="M256" s="71">
        <f>_xll.ISDACreditCurve.HazardRate($K$25, L256)</f>
        <v>1.8952211455666501E-2</v>
      </c>
      <c r="U256" s="69">
        <v>1400</v>
      </c>
      <c r="V256" s="70">
        <f t="shared" si="32"/>
        <v>3.8356164383561642</v>
      </c>
      <c r="W256" s="71" t="e">
        <f>_xll.ISDAYieldCurve.ZeroRate(U$32, V256)</f>
        <v>#NULL!</v>
      </c>
      <c r="AD256" s="69">
        <v>1400</v>
      </c>
      <c r="AE256" s="70">
        <f t="shared" si="33"/>
        <v>3.8356164383561642</v>
      </c>
      <c r="AF256" s="71" t="e">
        <f>_xll.ISDACreditCurve.HazardRate(AD$25, AE256)</f>
        <v>#NULL!</v>
      </c>
      <c r="AN256" s="69">
        <v>1400</v>
      </c>
      <c r="AO256" s="70">
        <f t="shared" si="34"/>
        <v>3.8356164383561642</v>
      </c>
      <c r="AP256" s="71">
        <f>_xll.ISDAYieldCurve.ZeroRate(AN$32, AO256)</f>
        <v>1.7448381898012941E-2</v>
      </c>
      <c r="AW256" s="69">
        <v>1400</v>
      </c>
      <c r="AX256" s="70">
        <f t="shared" si="35"/>
        <v>3.8356164383561642</v>
      </c>
      <c r="AY256" s="71">
        <f>_xll.ISDACreditCurve.HazardRate($AW$25, AX256)</f>
        <v>1.6954609130826359E-2</v>
      </c>
      <c r="BG256" s="69">
        <v>1400</v>
      </c>
      <c r="BH256" s="70">
        <f t="shared" si="36"/>
        <v>3.8356164383561642</v>
      </c>
      <c r="BI256" s="71">
        <f>_xll.ISDAYieldCurve.ZeroRate(BG$32, BH256)</f>
        <v>4.002041172916583E-4</v>
      </c>
      <c r="BP256" s="69">
        <v>1400</v>
      </c>
      <c r="BQ256" s="70">
        <f t="shared" si="37"/>
        <v>3.8356164383561642</v>
      </c>
      <c r="BR256" s="71">
        <f>_xll.ISDACreditCurve.HazardRate($BP$25, BQ256)</f>
        <v>1.1161913198087419E-2</v>
      </c>
      <c r="BZ256" s="69">
        <v>1400</v>
      </c>
      <c r="CA256" s="70">
        <f t="shared" si="38"/>
        <v>3.8356164383561642</v>
      </c>
      <c r="CB256" s="71">
        <f>_xll.ISDAYieldCurve.ZeroRate(BZ$32, CA256)</f>
        <v>1.7461090890568479E-2</v>
      </c>
      <c r="CI256" s="69">
        <v>1400</v>
      </c>
      <c r="CJ256" s="70">
        <f t="shared" si="39"/>
        <v>3.8356164383561642</v>
      </c>
      <c r="CK256" s="71">
        <f>_xll.ISDACreditCurve.HazardRate($CI$25, CJ256)</f>
        <v>1.6903041841089692E-2</v>
      </c>
    </row>
    <row r="257" spans="2:89" x14ac:dyDescent="0.25">
      <c r="B257" s="69">
        <v>1407</v>
      </c>
      <c r="C257" s="70">
        <f t="shared" si="30"/>
        <v>3.8547945205479452</v>
      </c>
      <c r="D257" s="71">
        <f>_xll.ISDAYieldCurve.ZeroRate($B$32, C257)</f>
        <v>1.6702922806077172E-2</v>
      </c>
      <c r="K257" s="69">
        <v>1407</v>
      </c>
      <c r="L257" s="70">
        <f t="shared" si="31"/>
        <v>3.8547945205479452</v>
      </c>
      <c r="M257" s="71">
        <f>_xll.ISDACreditCurve.HazardRate($K$25, L257)</f>
        <v>1.8964672012763667E-2</v>
      </c>
      <c r="U257" s="69">
        <v>1407</v>
      </c>
      <c r="V257" s="70">
        <f t="shared" si="32"/>
        <v>3.8547945205479452</v>
      </c>
      <c r="W257" s="71" t="e">
        <f>_xll.ISDAYieldCurve.ZeroRate(U$32, V257)</f>
        <v>#NULL!</v>
      </c>
      <c r="AD257" s="69">
        <v>1407</v>
      </c>
      <c r="AE257" s="70">
        <f t="shared" si="33"/>
        <v>3.8547945205479452</v>
      </c>
      <c r="AF257" s="71" t="e">
        <f>_xll.ISDACreditCurve.HazardRate(AD$25, AE257)</f>
        <v>#NULL!</v>
      </c>
      <c r="AN257" s="69">
        <v>1407</v>
      </c>
      <c r="AO257" s="70">
        <f t="shared" si="34"/>
        <v>3.8547945205479452</v>
      </c>
      <c r="AP257" s="71">
        <f>_xll.ISDAYieldCurve.ZeroRate(AN$32, AO257)</f>
        <v>1.7522018326360987E-2</v>
      </c>
      <c r="AW257" s="69">
        <v>1407</v>
      </c>
      <c r="AX257" s="70">
        <f t="shared" si="35"/>
        <v>3.8547945205479452</v>
      </c>
      <c r="AY257" s="71">
        <f>_xll.ISDACreditCurve.HazardRate($AW$25, AX257)</f>
        <v>1.6980722020946828E-2</v>
      </c>
      <c r="BG257" s="69">
        <v>1407</v>
      </c>
      <c r="BH257" s="70">
        <f t="shared" si="36"/>
        <v>3.8547945205479452</v>
      </c>
      <c r="BI257" s="71">
        <f>_xll.ISDAYieldCurve.ZeroRate(BG$32, BH257)</f>
        <v>4.0295334222634546E-4</v>
      </c>
      <c r="BP257" s="69">
        <v>1407</v>
      </c>
      <c r="BQ257" s="70">
        <f t="shared" si="37"/>
        <v>3.8547945205479452</v>
      </c>
      <c r="BR257" s="71">
        <f>_xll.ISDACreditCurve.HazardRate($BP$25, BQ257)</f>
        <v>1.116185987052745E-2</v>
      </c>
      <c r="BZ257" s="69">
        <v>1407</v>
      </c>
      <c r="CA257" s="70">
        <f t="shared" si="38"/>
        <v>3.8547945205479452</v>
      </c>
      <c r="CB257" s="71">
        <f>_xll.ISDAYieldCurve.ZeroRate(BZ$32, CA257)</f>
        <v>1.7473986548399829E-2</v>
      </c>
      <c r="CI257" s="69">
        <v>1407</v>
      </c>
      <c r="CJ257" s="70">
        <f t="shared" si="39"/>
        <v>3.8547945205479452</v>
      </c>
      <c r="CK257" s="71">
        <f>_xll.ISDACreditCurve.HazardRate($CI$25, CJ257)</f>
        <v>1.6902772063591486E-2</v>
      </c>
    </row>
    <row r="258" spans="2:89" x14ac:dyDescent="0.25">
      <c r="B258" s="69">
        <v>1414</v>
      </c>
      <c r="C258" s="70">
        <f t="shared" si="30"/>
        <v>3.8739726027397259</v>
      </c>
      <c r="D258" s="71">
        <f>_xll.ISDAYieldCurve.ZeroRate($B$32, C258)</f>
        <v>1.6715177579524714E-2</v>
      </c>
      <c r="K258" s="69">
        <v>1414</v>
      </c>
      <c r="L258" s="70">
        <f t="shared" si="31"/>
        <v>3.8739726027397259</v>
      </c>
      <c r="M258" s="71">
        <f>_xll.ISDACreditCurve.HazardRate($K$25, L258)</f>
        <v>1.8977009198008394E-2</v>
      </c>
      <c r="U258" s="69">
        <v>1414</v>
      </c>
      <c r="V258" s="70">
        <f t="shared" si="32"/>
        <v>3.8739726027397259</v>
      </c>
      <c r="W258" s="71" t="e">
        <f>_xll.ISDAYieldCurve.ZeroRate(U$32, V258)</f>
        <v>#NULL!</v>
      </c>
      <c r="AD258" s="69">
        <v>1414</v>
      </c>
      <c r="AE258" s="70">
        <f t="shared" si="33"/>
        <v>3.8739726027397259</v>
      </c>
      <c r="AF258" s="71" t="e">
        <f>_xll.ISDACreditCurve.HazardRate(AD$25, AE258)</f>
        <v>#NULL!</v>
      </c>
      <c r="AN258" s="69">
        <v>1414</v>
      </c>
      <c r="AO258" s="70">
        <f t="shared" si="34"/>
        <v>3.8739726027397259</v>
      </c>
      <c r="AP258" s="71">
        <f>_xll.ISDAYieldCurve.ZeroRate(AN$32, AO258)</f>
        <v>1.7594925681161024E-2</v>
      </c>
      <c r="AW258" s="69">
        <v>1414</v>
      </c>
      <c r="AX258" s="70">
        <f t="shared" si="35"/>
        <v>3.8739726027397259</v>
      </c>
      <c r="AY258" s="71">
        <f>_xll.ISDACreditCurve.HazardRate($AW$25, AX258)</f>
        <v>1.7006576367600758E-2</v>
      </c>
      <c r="BG258" s="69">
        <v>1414</v>
      </c>
      <c r="BH258" s="70">
        <f t="shared" si="36"/>
        <v>3.8739726027397259</v>
      </c>
      <c r="BI258" s="71">
        <f>_xll.ISDAYieldCurve.ZeroRate(BG$32, BH258)</f>
        <v>4.0567534711217438E-4</v>
      </c>
      <c r="BP258" s="69">
        <v>1414</v>
      </c>
      <c r="BQ258" s="70">
        <f t="shared" si="37"/>
        <v>3.8739726027397259</v>
      </c>
      <c r="BR258" s="71">
        <f>_xll.ISDACreditCurve.HazardRate($BP$25, BQ258)</f>
        <v>1.1161807070963127E-2</v>
      </c>
      <c r="BZ258" s="69">
        <v>1414</v>
      </c>
      <c r="CA258" s="70">
        <f t="shared" si="38"/>
        <v>3.8739726027397259</v>
      </c>
      <c r="CB258" s="71">
        <f>_xll.ISDAYieldCurve.ZeroRate(BZ$32, CA258)</f>
        <v>1.7486754526450678E-2</v>
      </c>
      <c r="CI258" s="69">
        <v>1414</v>
      </c>
      <c r="CJ258" s="70">
        <f t="shared" si="39"/>
        <v>3.8739726027397259</v>
      </c>
      <c r="CK258" s="71">
        <f>_xll.ISDACreditCurve.HazardRate($CI$25, CJ258)</f>
        <v>1.6902504957157616E-2</v>
      </c>
    </row>
    <row r="259" spans="2:89" x14ac:dyDescent="0.25">
      <c r="B259" s="69">
        <v>1421</v>
      </c>
      <c r="C259" s="70">
        <f t="shared" si="30"/>
        <v>3.893150684931507</v>
      </c>
      <c r="D259" s="71">
        <f>_xll.ISDAYieldCurve.ZeroRate($B$32, C259)</f>
        <v>1.6727311616288047E-2</v>
      </c>
      <c r="K259" s="69">
        <v>1421</v>
      </c>
      <c r="L259" s="70">
        <f t="shared" si="31"/>
        <v>3.893150684931507</v>
      </c>
      <c r="M259" s="71">
        <f>_xll.ISDACreditCurve.HazardRate($K$25, L259)</f>
        <v>1.8989224834630013E-2</v>
      </c>
      <c r="U259" s="69">
        <v>1421</v>
      </c>
      <c r="V259" s="70">
        <f t="shared" si="32"/>
        <v>3.893150684931507</v>
      </c>
      <c r="W259" s="71" t="e">
        <f>_xll.ISDAYieldCurve.ZeroRate(U$32, V259)</f>
        <v>#NULL!</v>
      </c>
      <c r="AD259" s="69">
        <v>1421</v>
      </c>
      <c r="AE259" s="70">
        <f t="shared" si="33"/>
        <v>3.893150684931507</v>
      </c>
      <c r="AF259" s="71" t="e">
        <f>_xll.ISDACreditCurve.HazardRate(AD$25, AE259)</f>
        <v>#NULL!</v>
      </c>
      <c r="AN259" s="69">
        <v>1421</v>
      </c>
      <c r="AO259" s="70">
        <f t="shared" si="34"/>
        <v>3.893150684931507</v>
      </c>
      <c r="AP259" s="71">
        <f>_xll.ISDAYieldCurve.ZeroRate(AN$32, AO259)</f>
        <v>1.7667114736899001E-2</v>
      </c>
      <c r="AW259" s="69">
        <v>1421</v>
      </c>
      <c r="AX259" s="70">
        <f t="shared" si="35"/>
        <v>3.893150684931507</v>
      </c>
      <c r="AY259" s="71">
        <f>_xll.ISDACreditCurve.HazardRate($AW$25, AX259)</f>
        <v>1.7032175991627551E-2</v>
      </c>
      <c r="BG259" s="69">
        <v>1421</v>
      </c>
      <c r="BH259" s="70">
        <f t="shared" si="36"/>
        <v>3.893150684931507</v>
      </c>
      <c r="BI259" s="71">
        <f>_xll.ISDAYieldCurve.ZeroRate(BG$32, BH259)</f>
        <v>4.0837053421587685E-4</v>
      </c>
      <c r="BP259" s="69">
        <v>1421</v>
      </c>
      <c r="BQ259" s="70">
        <f t="shared" si="37"/>
        <v>3.893150684931507</v>
      </c>
      <c r="BR259" s="71">
        <f>_xll.ISDACreditCurve.HazardRate($BP$25, BQ259)</f>
        <v>1.1161754791591552E-2</v>
      </c>
      <c r="BZ259" s="69">
        <v>1421</v>
      </c>
      <c r="CA259" s="70">
        <f t="shared" si="38"/>
        <v>3.893150684931507</v>
      </c>
      <c r="CB259" s="71">
        <f>_xll.ISDAYieldCurve.ZeroRate(BZ$32, CA259)</f>
        <v>1.749939671161432E-2</v>
      </c>
      <c r="CI259" s="69">
        <v>1421</v>
      </c>
      <c r="CJ259" s="70">
        <f t="shared" si="39"/>
        <v>3.893150684931507</v>
      </c>
      <c r="CK259" s="71">
        <f>_xll.ISDACreditCurve.HazardRate($CI$25, CJ259)</f>
        <v>1.6902240482314222E-2</v>
      </c>
    </row>
    <row r="260" spans="2:89" x14ac:dyDescent="0.25">
      <c r="B260" s="69">
        <v>1428</v>
      </c>
      <c r="C260" s="70">
        <f t="shared" si="30"/>
        <v>3.9123287671232876</v>
      </c>
      <c r="D260" s="71">
        <f>_xll.ISDAYieldCurve.ZeroRate($B$32, C260)</f>
        <v>1.6739326691906642E-2</v>
      </c>
      <c r="K260" s="69">
        <v>1428</v>
      </c>
      <c r="L260" s="70">
        <f t="shared" si="31"/>
        <v>3.9123287671232876</v>
      </c>
      <c r="M260" s="71">
        <f>_xll.ISDACreditCurve.HazardRate($K$25, L260)</f>
        <v>1.9001320710108283E-2</v>
      </c>
      <c r="U260" s="69">
        <v>1428</v>
      </c>
      <c r="V260" s="70">
        <f t="shared" si="32"/>
        <v>3.9123287671232876</v>
      </c>
      <c r="W260" s="71" t="e">
        <f>_xll.ISDAYieldCurve.ZeroRate(U$32, V260)</f>
        <v>#NULL!</v>
      </c>
      <c r="AD260" s="69">
        <v>1428</v>
      </c>
      <c r="AE260" s="70">
        <f t="shared" si="33"/>
        <v>3.9123287671232876</v>
      </c>
      <c r="AF260" s="71" t="e">
        <f>_xll.ISDACreditCurve.HazardRate(AD$25, AE260)</f>
        <v>#NULL!</v>
      </c>
      <c r="AN260" s="69">
        <v>1428</v>
      </c>
      <c r="AO260" s="70">
        <f t="shared" si="34"/>
        <v>3.9123287671232876</v>
      </c>
      <c r="AP260" s="71">
        <f>_xll.ISDAYieldCurve.ZeroRate(AN$32, AO260)</f>
        <v>1.7738596056796403E-2</v>
      </c>
      <c r="AW260" s="69">
        <v>1428</v>
      </c>
      <c r="AX260" s="70">
        <f t="shared" si="35"/>
        <v>3.9123287671232876</v>
      </c>
      <c r="AY260" s="71">
        <f>_xll.ISDACreditCurve.HazardRate($AW$25, AX260)</f>
        <v>1.7057524638948208E-2</v>
      </c>
      <c r="BG260" s="69">
        <v>1428</v>
      </c>
      <c r="BH260" s="70">
        <f t="shared" si="36"/>
        <v>3.9123287671232876</v>
      </c>
      <c r="BI260" s="71">
        <f>_xll.ISDAYieldCurve.ZeroRate(BG$32, BH260)</f>
        <v>4.1103929791660185E-4</v>
      </c>
      <c r="BP260" s="69">
        <v>1428</v>
      </c>
      <c r="BQ260" s="70">
        <f t="shared" si="37"/>
        <v>3.9123287671232876</v>
      </c>
      <c r="BR260" s="71">
        <f>_xll.ISDACreditCurve.HazardRate($BP$25, BQ260)</f>
        <v>1.1161703024762838E-2</v>
      </c>
      <c r="BZ260" s="69">
        <v>1428</v>
      </c>
      <c r="CA260" s="70">
        <f t="shared" si="38"/>
        <v>3.9123287671232876</v>
      </c>
      <c r="CB260" s="71">
        <f>_xll.ISDAYieldCurve.ZeroRate(BZ$32, CA260)</f>
        <v>1.7511914953786168E-2</v>
      </c>
      <c r="CI260" s="69">
        <v>1428</v>
      </c>
      <c r="CJ260" s="70">
        <f t="shared" si="39"/>
        <v>3.9123287671232876</v>
      </c>
      <c r="CK260" s="71">
        <f>_xll.ISDACreditCurve.HazardRate($CI$25, CJ260)</f>
        <v>1.6901978600361457E-2</v>
      </c>
    </row>
    <row r="261" spans="2:89" x14ac:dyDescent="0.25">
      <c r="B261" s="69">
        <v>1435</v>
      </c>
      <c r="C261" s="70">
        <f t="shared" si="30"/>
        <v>3.9315068493150687</v>
      </c>
      <c r="D261" s="71">
        <f>_xll.ISDAYieldCurve.ZeroRate($B$32, C261)</f>
        <v>1.67512245472753E-2</v>
      </c>
      <c r="K261" s="69">
        <v>1435</v>
      </c>
      <c r="L261" s="70">
        <f t="shared" si="31"/>
        <v>3.9315068493150687</v>
      </c>
      <c r="M261" s="71">
        <f>_xll.ISDACreditCurve.HazardRate($K$25, L261)</f>
        <v>1.9013298577045305E-2</v>
      </c>
      <c r="U261" s="69">
        <v>1435</v>
      </c>
      <c r="V261" s="70">
        <f t="shared" si="32"/>
        <v>3.9315068493150687</v>
      </c>
      <c r="W261" s="71" t="e">
        <f>_xll.ISDAYieldCurve.ZeroRate(U$32, V261)</f>
        <v>#NULL!</v>
      </c>
      <c r="AD261" s="69">
        <v>1435</v>
      </c>
      <c r="AE261" s="70">
        <f t="shared" si="33"/>
        <v>3.9315068493150687</v>
      </c>
      <c r="AF261" s="71" t="e">
        <f>_xll.ISDACreditCurve.HazardRate(AD$25, AE261)</f>
        <v>#NULL!</v>
      </c>
      <c r="AN261" s="69">
        <v>1435</v>
      </c>
      <c r="AO261" s="70">
        <f t="shared" si="34"/>
        <v>3.9315068493150687</v>
      </c>
      <c r="AP261" s="71">
        <f>_xll.ISDAYieldCurve.ZeroRate(AN$32, AO261)</f>
        <v>1.7809379997963101E-2</v>
      </c>
      <c r="AW261" s="69">
        <v>1435</v>
      </c>
      <c r="AX261" s="70">
        <f t="shared" si="35"/>
        <v>3.9315068493150687</v>
      </c>
      <c r="AY261" s="71">
        <f>_xll.ISDACreditCurve.HazardRate($AW$25, AX261)</f>
        <v>1.7082625982392557E-2</v>
      </c>
      <c r="BG261" s="69">
        <v>1435</v>
      </c>
      <c r="BH261" s="70">
        <f t="shared" si="36"/>
        <v>3.9315068493150687</v>
      </c>
      <c r="BI261" s="71">
        <f>_xll.ISDAYieldCurve.ZeroRate(BG$32, BH261)</f>
        <v>4.1368202489829541E-4</v>
      </c>
      <c r="BP261" s="69">
        <v>1435</v>
      </c>
      <c r="BQ261" s="70">
        <f t="shared" si="37"/>
        <v>3.9315068493150687</v>
      </c>
      <c r="BR261" s="71">
        <f>_xll.ISDACreditCurve.HazardRate($BP$25, BQ261)</f>
        <v>1.1161651762976356E-2</v>
      </c>
      <c r="BZ261" s="69">
        <v>1435</v>
      </c>
      <c r="CA261" s="70">
        <f t="shared" si="38"/>
        <v>3.9315068493150687</v>
      </c>
      <c r="CB261" s="71">
        <f>_xll.ISDAYieldCurve.ZeroRate(BZ$32, CA261)</f>
        <v>1.752431106676609E-2</v>
      </c>
      <c r="CI261" s="69">
        <v>1435</v>
      </c>
      <c r="CJ261" s="70">
        <f t="shared" si="39"/>
        <v>3.9315068493150687</v>
      </c>
      <c r="CK261" s="71">
        <f>_xll.ISDACreditCurve.HazardRate($CI$25, CJ261)</f>
        <v>1.6901719273354564E-2</v>
      </c>
    </row>
    <row r="262" spans="2:89" x14ac:dyDescent="0.25">
      <c r="B262" s="69">
        <v>1442</v>
      </c>
      <c r="C262" s="70">
        <f t="shared" si="30"/>
        <v>3.9506849315068493</v>
      </c>
      <c r="D262" s="71">
        <f>_xll.ISDAYieldCurve.ZeroRate($B$32, C262)</f>
        <v>1.6763006889485031E-2</v>
      </c>
      <c r="K262" s="69">
        <v>1442</v>
      </c>
      <c r="L262" s="70">
        <f t="shared" si="31"/>
        <v>3.9506849315068493</v>
      </c>
      <c r="M262" s="71">
        <f>_xll.ISDACreditCurve.HazardRate($K$25, L262)</f>
        <v>1.9025160154012066E-2</v>
      </c>
      <c r="U262" s="69">
        <v>1442</v>
      </c>
      <c r="V262" s="70">
        <f t="shared" si="32"/>
        <v>3.9506849315068493</v>
      </c>
      <c r="W262" s="71" t="e">
        <f>_xll.ISDAYieldCurve.ZeroRate(U$32, V262)</f>
        <v>#NULL!</v>
      </c>
      <c r="AD262" s="69">
        <v>1442</v>
      </c>
      <c r="AE262" s="70">
        <f t="shared" si="33"/>
        <v>3.9506849315068493</v>
      </c>
      <c r="AF262" s="71" t="e">
        <f>_xll.ISDACreditCurve.HazardRate(AD$25, AE262)</f>
        <v>#NULL!</v>
      </c>
      <c r="AN262" s="69">
        <v>1442</v>
      </c>
      <c r="AO262" s="70">
        <f t="shared" si="34"/>
        <v>3.9506849315068493</v>
      </c>
      <c r="AP262" s="71">
        <f>_xll.ISDAYieldCurve.ZeroRate(AN$32, AO262)</f>
        <v>1.7879476716400021E-2</v>
      </c>
      <c r="AW262" s="69">
        <v>1442</v>
      </c>
      <c r="AX262" s="70">
        <f t="shared" si="35"/>
        <v>3.9506849315068493</v>
      </c>
      <c r="AY262" s="71">
        <f>_xll.ISDACreditCurve.HazardRate($AW$25, AX262)</f>
        <v>1.710748362347337E-2</v>
      </c>
      <c r="BG262" s="69">
        <v>1442</v>
      </c>
      <c r="BH262" s="70">
        <f t="shared" si="36"/>
        <v>3.9506849315068493</v>
      </c>
      <c r="BI262" s="71">
        <f>_xll.ISDAYieldCurve.ZeroRate(BG$32, BH262)</f>
        <v>4.1629909433647734E-4</v>
      </c>
      <c r="BP262" s="69">
        <v>1442</v>
      </c>
      <c r="BQ262" s="70">
        <f t="shared" si="37"/>
        <v>3.9506849315068493</v>
      </c>
      <c r="BR262" s="71">
        <f>_xll.ISDACreditCurve.HazardRate($BP$25, BQ262)</f>
        <v>1.1161600998877121E-2</v>
      </c>
      <c r="BZ262" s="69">
        <v>1442</v>
      </c>
      <c r="CA262" s="70">
        <f t="shared" si="38"/>
        <v>3.9506849315068493</v>
      </c>
      <c r="CB262" s="71">
        <f>_xll.ISDAYieldCurve.ZeroRate(BZ$32, CA262)</f>
        <v>1.7536586829134559E-2</v>
      </c>
      <c r="CI262" s="69">
        <v>1442</v>
      </c>
      <c r="CJ262" s="70">
        <f t="shared" si="39"/>
        <v>3.9506849315068493</v>
      </c>
      <c r="CK262" s="71">
        <f>_xll.ISDACreditCurve.HazardRate($CI$25, CJ262)</f>
        <v>1.6901462464085609E-2</v>
      </c>
    </row>
    <row r="263" spans="2:89" x14ac:dyDescent="0.25">
      <c r="B263" s="69">
        <v>1449</v>
      </c>
      <c r="C263" s="70">
        <f t="shared" si="30"/>
        <v>3.9698630136986299</v>
      </c>
      <c r="D263" s="71">
        <f>_xll.ISDAYieldCurve.ZeroRate($B$32, C263)</f>
        <v>1.6774675392639604E-2</v>
      </c>
      <c r="K263" s="69">
        <v>1449</v>
      </c>
      <c r="L263" s="70">
        <f t="shared" si="31"/>
        <v>3.9698630136986299</v>
      </c>
      <c r="M263" s="71">
        <f>_xll.ISDACreditCurve.HazardRate($K$25, L263)</f>
        <v>1.9036907126370448E-2</v>
      </c>
      <c r="U263" s="69">
        <v>1449</v>
      </c>
      <c r="V263" s="70">
        <f t="shared" si="32"/>
        <v>3.9698630136986299</v>
      </c>
      <c r="W263" s="71" t="e">
        <f>_xll.ISDAYieldCurve.ZeroRate(U$32, V263)</f>
        <v>#NULL!</v>
      </c>
      <c r="AD263" s="69">
        <v>1449</v>
      </c>
      <c r="AE263" s="70">
        <f t="shared" si="33"/>
        <v>3.9698630136986299</v>
      </c>
      <c r="AF263" s="71" t="e">
        <f>_xll.ISDACreditCurve.HazardRate(AD$25, AE263)</f>
        <v>#NULL!</v>
      </c>
      <c r="AN263" s="69">
        <v>1449</v>
      </c>
      <c r="AO263" s="70">
        <f t="shared" si="34"/>
        <v>3.9698630136986299</v>
      </c>
      <c r="AP263" s="71">
        <f>_xll.ISDAYieldCurve.ZeroRate(AN$32, AO263)</f>
        <v>1.7948896171856875E-2</v>
      </c>
      <c r="AW263" s="69">
        <v>1449</v>
      </c>
      <c r="AX263" s="70">
        <f t="shared" si="35"/>
        <v>3.9698630136986299</v>
      </c>
      <c r="AY263" s="71">
        <f>_xll.ISDACreditCurve.HazardRate($AW$25, AX263)</f>
        <v>1.713210109410896E-2</v>
      </c>
      <c r="BG263" s="69">
        <v>1449</v>
      </c>
      <c r="BH263" s="70">
        <f t="shared" si="36"/>
        <v>3.9698630136986299</v>
      </c>
      <c r="BI263" s="71">
        <f>_xll.ISDAYieldCurve.ZeroRate(BG$32, BH263)</f>
        <v>4.1889087807960441E-4</v>
      </c>
      <c r="BP263" s="69">
        <v>1449</v>
      </c>
      <c r="BQ263" s="70">
        <f t="shared" si="37"/>
        <v>3.9698630136986299</v>
      </c>
      <c r="BR263" s="71">
        <f>_xll.ISDACreditCurve.HazardRate($BP$25, BQ263)</f>
        <v>1.1161550725252274E-2</v>
      </c>
      <c r="BZ263" s="69">
        <v>1449</v>
      </c>
      <c r="CA263" s="70">
        <f t="shared" si="38"/>
        <v>3.9698630136986299</v>
      </c>
      <c r="CB263" s="71">
        <f>_xll.ISDAYieldCurve.ZeroRate(BZ$32, CA263)</f>
        <v>1.7548743985103334E-2</v>
      </c>
      <c r="CI263" s="69">
        <v>1449</v>
      </c>
      <c r="CJ263" s="70">
        <f t="shared" si="39"/>
        <v>3.9698630136986299</v>
      </c>
      <c r="CK263" s="71">
        <f>_xll.ISDACreditCurve.HazardRate($CI$25, CJ263)</f>
        <v>1.6901208136065628E-2</v>
      </c>
    </row>
    <row r="264" spans="2:89" x14ac:dyDescent="0.25">
      <c r="B264" s="69">
        <v>1456</v>
      </c>
      <c r="C264" s="70">
        <f t="shared" si="30"/>
        <v>3.989041095890411</v>
      </c>
      <c r="D264" s="71">
        <f>_xll.ISDAYieldCurve.ZeroRate($B$32, C264)</f>
        <v>1.6786231698648454E-2</v>
      </c>
      <c r="K264" s="69">
        <v>1456</v>
      </c>
      <c r="L264" s="70">
        <f t="shared" si="31"/>
        <v>3.989041095890411</v>
      </c>
      <c r="M264" s="71">
        <f>_xll.ISDACreditCurve.HazardRate($K$25, L264)</f>
        <v>1.9048541147071541E-2</v>
      </c>
      <c r="U264" s="69">
        <v>1456</v>
      </c>
      <c r="V264" s="70">
        <f t="shared" si="32"/>
        <v>3.989041095890411</v>
      </c>
      <c r="W264" s="71" t="e">
        <f>_xll.ISDAYieldCurve.ZeroRate(U$32, V264)</f>
        <v>#NULL!</v>
      </c>
      <c r="AD264" s="69">
        <v>1456</v>
      </c>
      <c r="AE264" s="70">
        <f t="shared" si="33"/>
        <v>3.989041095890411</v>
      </c>
      <c r="AF264" s="71" t="e">
        <f>_xll.ISDACreditCurve.HazardRate(AD$25, AE264)</f>
        <v>#NULL!</v>
      </c>
      <c r="AN264" s="69">
        <v>1456</v>
      </c>
      <c r="AO264" s="70">
        <f t="shared" si="34"/>
        <v>3.989041095890411</v>
      </c>
      <c r="AP264" s="71">
        <f>_xll.ISDAYieldCurve.ZeroRate(AN$32, AO264)</f>
        <v>1.8017648132549725E-2</v>
      </c>
      <c r="AW264" s="69">
        <v>1456</v>
      </c>
      <c r="AX264" s="70">
        <f t="shared" si="35"/>
        <v>3.989041095890411</v>
      </c>
      <c r="AY264" s="71">
        <f>_xll.ISDACreditCurve.HazardRate($AW$25, AX264)</f>
        <v>1.7156481858296133E-2</v>
      </c>
      <c r="BG264" s="69">
        <v>1456</v>
      </c>
      <c r="BH264" s="70">
        <f t="shared" si="36"/>
        <v>3.989041095890411</v>
      </c>
      <c r="BI264" s="71">
        <f>_xll.ISDAYieldCurve.ZeroRate(BG$32, BH264)</f>
        <v>4.214577408252014E-4</v>
      </c>
      <c r="BP264" s="69">
        <v>1456</v>
      </c>
      <c r="BQ264" s="70">
        <f t="shared" si="37"/>
        <v>3.989041095890411</v>
      </c>
      <c r="BR264" s="71">
        <f>_xll.ISDACreditCurve.HazardRate($BP$25, BQ264)</f>
        <v>1.1161500935027666E-2</v>
      </c>
      <c r="BZ264" s="69">
        <v>1456</v>
      </c>
      <c r="CA264" s="70">
        <f t="shared" si="38"/>
        <v>3.989041095890411</v>
      </c>
      <c r="CB264" s="71">
        <f>_xll.ISDAYieldCurve.ZeroRate(BZ$32, CA264)</f>
        <v>1.7560784245341639E-2</v>
      </c>
      <c r="CI264" s="69">
        <v>1456</v>
      </c>
      <c r="CJ264" s="70">
        <f t="shared" si="39"/>
        <v>3.989041095890411</v>
      </c>
      <c r="CK264" s="71">
        <f>_xll.ISDACreditCurve.HazardRate($CI$25, CJ264)</f>
        <v>1.6900956253507377E-2</v>
      </c>
    </row>
    <row r="265" spans="2:89" x14ac:dyDescent="0.25">
      <c r="B265" s="69">
        <v>1463</v>
      </c>
      <c r="C265" s="70">
        <f t="shared" si="30"/>
        <v>4.0082191780821921</v>
      </c>
      <c r="D265" s="71">
        <f>_xll.ISDAYieldCurve.ZeroRate($B$32, C265)</f>
        <v>1.6797677417996936E-2</v>
      </c>
      <c r="K265" s="69">
        <v>1463</v>
      </c>
      <c r="L265" s="70">
        <f t="shared" si="31"/>
        <v>4.0082191780821921</v>
      </c>
      <c r="M265" s="71">
        <f>_xll.ISDACreditCurve.HazardRate($K$25, L265)</f>
        <v>1.9060063837430998E-2</v>
      </c>
      <c r="U265" s="69">
        <v>1463</v>
      </c>
      <c r="V265" s="70">
        <f t="shared" si="32"/>
        <v>4.0082191780821921</v>
      </c>
      <c r="W265" s="71" t="e">
        <f>_xll.ISDAYieldCurve.ZeroRate(U$32, V265)</f>
        <v>#NULL!</v>
      </c>
      <c r="AD265" s="69">
        <v>1463</v>
      </c>
      <c r="AE265" s="70">
        <f t="shared" si="33"/>
        <v>4.0082191780821921</v>
      </c>
      <c r="AF265" s="71" t="e">
        <f>_xll.ISDACreditCurve.HazardRate(AD$25, AE265)</f>
        <v>#NULL!</v>
      </c>
      <c r="AN265" s="69">
        <v>1463</v>
      </c>
      <c r="AO265" s="70">
        <f t="shared" si="34"/>
        <v>4.0082191780821921</v>
      </c>
      <c r="AP265" s="71">
        <f>_xll.ISDAYieldCurve.ZeroRate(AN$32, AO265)</f>
        <v>1.8085742179743122E-2</v>
      </c>
      <c r="AW265" s="69">
        <v>1463</v>
      </c>
      <c r="AX265" s="70">
        <f t="shared" si="35"/>
        <v>4.0082191780821921</v>
      </c>
      <c r="AY265" s="71">
        <f>_xll.ISDACreditCurve.HazardRate($AW$25, AX265)</f>
        <v>1.71806293137351E-2</v>
      </c>
      <c r="BG265" s="69">
        <v>1463</v>
      </c>
      <c r="BH265" s="70">
        <f t="shared" si="36"/>
        <v>4.0082191780821921</v>
      </c>
      <c r="BI265" s="71">
        <f>_xll.ISDAYieldCurve.ZeroRate(BG$32, BH265)</f>
        <v>4.2400004029093628E-4</v>
      </c>
      <c r="BP265" s="69">
        <v>1463</v>
      </c>
      <c r="BQ265" s="70">
        <f t="shared" si="37"/>
        <v>4.0082191780821921</v>
      </c>
      <c r="BR265" s="71">
        <f>_xll.ISDACreditCurve.HazardRate($BP$25, BQ265)</f>
        <v>1.1161451621264539E-2</v>
      </c>
      <c r="BZ265" s="69">
        <v>1463</v>
      </c>
      <c r="CA265" s="70">
        <f t="shared" si="38"/>
        <v>4.0082191780821921</v>
      </c>
      <c r="CB265" s="71">
        <f>_xll.ISDAYieldCurve.ZeroRate(BZ$32, CA265)</f>
        <v>1.7572709287778619E-2</v>
      </c>
      <c r="CI265" s="69">
        <v>1463</v>
      </c>
      <c r="CJ265" s="70">
        <f t="shared" si="39"/>
        <v>4.0082191780821921</v>
      </c>
      <c r="CK265" s="71">
        <f>_xll.ISDACreditCurve.HazardRate($CI$25, CJ265)</f>
        <v>1.6900706781308537E-2</v>
      </c>
    </row>
    <row r="266" spans="2:89" x14ac:dyDescent="0.25">
      <c r="B266" s="69">
        <v>1470</v>
      </c>
      <c r="C266" s="70">
        <f t="shared" si="30"/>
        <v>4.0273972602739727</v>
      </c>
      <c r="D266" s="71">
        <f>_xll.ISDAYieldCurve.ZeroRate($B$32, C266)</f>
        <v>1.6816376962313809E-2</v>
      </c>
      <c r="K266" s="69">
        <v>1470</v>
      </c>
      <c r="L266" s="70">
        <f t="shared" si="31"/>
        <v>4.0273972602739727</v>
      </c>
      <c r="M266" s="71">
        <f>_xll.ISDACreditCurve.HazardRate($K$25, L266)</f>
        <v>1.9071476787882267E-2</v>
      </c>
      <c r="U266" s="69">
        <v>1470</v>
      </c>
      <c r="V266" s="70">
        <f t="shared" si="32"/>
        <v>4.0273972602739727</v>
      </c>
      <c r="W266" s="71" t="e">
        <f>_xll.ISDAYieldCurve.ZeroRate(U$32, V266)</f>
        <v>#NULL!</v>
      </c>
      <c r="AD266" s="69">
        <v>1470</v>
      </c>
      <c r="AE266" s="70">
        <f t="shared" si="33"/>
        <v>4.0273972602739727</v>
      </c>
      <c r="AF266" s="71" t="e">
        <f>_xll.ISDACreditCurve.HazardRate(AD$25, AE266)</f>
        <v>#NULL!</v>
      </c>
      <c r="AN266" s="69">
        <v>1470</v>
      </c>
      <c r="AO266" s="70">
        <f t="shared" si="34"/>
        <v>4.0273972602739727</v>
      </c>
      <c r="AP266" s="71">
        <f>_xll.ISDAYieldCurve.ZeroRate(AN$32, AO266)</f>
        <v>1.8260106985776032E-2</v>
      </c>
      <c r="AW266" s="69">
        <v>1470</v>
      </c>
      <c r="AX266" s="70">
        <f t="shared" si="35"/>
        <v>4.0273972602739727</v>
      </c>
      <c r="AY266" s="71">
        <f>_xll.ISDACreditCurve.HazardRate($AW$25, AX266)</f>
        <v>1.7204546793407979E-2</v>
      </c>
      <c r="BG266" s="69">
        <v>1470</v>
      </c>
      <c r="BH266" s="70">
        <f t="shared" si="36"/>
        <v>4.0273972602739727</v>
      </c>
      <c r="BI266" s="71">
        <f>_xll.ISDAYieldCurve.ZeroRate(BG$32, BH266)</f>
        <v>4.2877525386341369E-4</v>
      </c>
      <c r="BP266" s="69">
        <v>1470</v>
      </c>
      <c r="BQ266" s="70">
        <f t="shared" si="37"/>
        <v>4.0273972602739727</v>
      </c>
      <c r="BR266" s="71">
        <f>_xll.ISDACreditCurve.HazardRate($BP$25, BQ266)</f>
        <v>1.1161402777156298E-2</v>
      </c>
      <c r="BZ266" s="69">
        <v>1470</v>
      </c>
      <c r="CA266" s="70">
        <f t="shared" si="38"/>
        <v>4.0273972602739727</v>
      </c>
      <c r="CB266" s="71">
        <f>_xll.ISDAYieldCurve.ZeroRate(BZ$32, CA266)</f>
        <v>1.7589253640770259E-2</v>
      </c>
      <c r="CI266" s="69">
        <v>1470</v>
      </c>
      <c r="CJ266" s="70">
        <f t="shared" si="39"/>
        <v>4.0273972602739727</v>
      </c>
      <c r="CK266" s="71">
        <f>_xll.ISDACreditCurve.HazardRate($CI$25, CJ266)</f>
        <v>1.69004596850354E-2</v>
      </c>
    </row>
    <row r="267" spans="2:89" x14ac:dyDescent="0.25">
      <c r="B267" s="69">
        <v>1477</v>
      </c>
      <c r="C267" s="70">
        <f t="shared" si="30"/>
        <v>4.0465753424657533</v>
      </c>
      <c r="D267" s="71">
        <f>_xll.ISDAYieldCurve.ZeroRate($B$32, C267)</f>
        <v>1.6834899259765116E-2</v>
      </c>
      <c r="K267" s="69">
        <v>1477</v>
      </c>
      <c r="L267" s="70">
        <f t="shared" si="31"/>
        <v>4.0465753424657533</v>
      </c>
      <c r="M267" s="71">
        <f>_xll.ISDACreditCurve.HazardRate($K$25, L267)</f>
        <v>1.9082781558708409E-2</v>
      </c>
      <c r="U267" s="69">
        <v>1477</v>
      </c>
      <c r="V267" s="70">
        <f t="shared" si="32"/>
        <v>4.0465753424657533</v>
      </c>
      <c r="W267" s="71" t="e">
        <f>_xll.ISDAYieldCurve.ZeroRate(U$32, V267)</f>
        <v>#NULL!</v>
      </c>
      <c r="AD267" s="69">
        <v>1477</v>
      </c>
      <c r="AE267" s="70">
        <f t="shared" si="33"/>
        <v>4.0465753424657533</v>
      </c>
      <c r="AF267" s="71" t="e">
        <f>_xll.ISDACreditCurve.HazardRate(AD$25, AE267)</f>
        <v>#NULL!</v>
      </c>
      <c r="AN267" s="69">
        <v>1477</v>
      </c>
      <c r="AO267" s="70">
        <f t="shared" si="34"/>
        <v>4.0465753424657533</v>
      </c>
      <c r="AP267" s="71">
        <f>_xll.ISDAYieldCurve.ZeroRate(AN$32, AO267)</f>
        <v>1.8432819044832335E-2</v>
      </c>
      <c r="AW267" s="69">
        <v>1477</v>
      </c>
      <c r="AX267" s="70">
        <f t="shared" si="35"/>
        <v>4.0465753424657533</v>
      </c>
      <c r="AY267" s="71">
        <f>_xll.ISDACreditCurve.HazardRate($AW$25, AX267)</f>
        <v>1.7228237567112399E-2</v>
      </c>
      <c r="BG267" s="69">
        <v>1477</v>
      </c>
      <c r="BH267" s="70">
        <f t="shared" si="36"/>
        <v>4.0465753424657533</v>
      </c>
      <c r="BI267" s="71">
        <f>_xll.ISDAYieldCurve.ZeroRate(BG$32, BH267)</f>
        <v>4.3350520474800034E-4</v>
      </c>
      <c r="BP267" s="69">
        <v>1477</v>
      </c>
      <c r="BQ267" s="70">
        <f t="shared" si="37"/>
        <v>4.0465753424657533</v>
      </c>
      <c r="BR267" s="71">
        <f>_xll.ISDACreditCurve.HazardRate($BP$25, BQ267)</f>
        <v>1.1161354396025384E-2</v>
      </c>
      <c r="BZ267" s="69">
        <v>1477</v>
      </c>
      <c r="CA267" s="70">
        <f t="shared" si="38"/>
        <v>4.0465753424657533</v>
      </c>
      <c r="CB267" s="71">
        <f>_xll.ISDAYieldCurve.ZeroRate(BZ$32, CA267)</f>
        <v>1.7605641175250132E-2</v>
      </c>
      <c r="CI267" s="69">
        <v>1477</v>
      </c>
      <c r="CJ267" s="70">
        <f t="shared" si="39"/>
        <v>4.0465753424657533</v>
      </c>
      <c r="CK267" s="71">
        <f>_xll.ISDACreditCurve.HazardRate($CI$25, CJ267)</f>
        <v>1.6900214930907029E-2</v>
      </c>
    </row>
    <row r="268" spans="2:89" x14ac:dyDescent="0.25">
      <c r="B268" s="69">
        <v>1484</v>
      </c>
      <c r="C268" s="70">
        <f t="shared" si="30"/>
        <v>4.065753424657534</v>
      </c>
      <c r="D268" s="71">
        <f>_xll.ISDAYieldCurve.ZeroRate($B$32, C268)</f>
        <v>1.6853246818561221E-2</v>
      </c>
      <c r="K268" s="69">
        <v>1484</v>
      </c>
      <c r="L268" s="70">
        <f t="shared" si="31"/>
        <v>4.065753424657534</v>
      </c>
      <c r="M268" s="71">
        <f>_xll.ISDACreditCurve.HazardRate($K$25, L268)</f>
        <v>1.9093979680753166E-2</v>
      </c>
      <c r="U268" s="69">
        <v>1484</v>
      </c>
      <c r="V268" s="70">
        <f t="shared" si="32"/>
        <v>4.065753424657534</v>
      </c>
      <c r="W268" s="71" t="e">
        <f>_xll.ISDAYieldCurve.ZeroRate(U$32, V268)</f>
        <v>#NULL!</v>
      </c>
      <c r="AD268" s="69">
        <v>1484</v>
      </c>
      <c r="AE268" s="70">
        <f t="shared" si="33"/>
        <v>4.065753424657534</v>
      </c>
      <c r="AF268" s="71" t="e">
        <f>_xll.ISDACreditCurve.HazardRate(AD$25, AE268)</f>
        <v>#NULL!</v>
      </c>
      <c r="AN268" s="69">
        <v>1484</v>
      </c>
      <c r="AO268" s="70">
        <f t="shared" si="34"/>
        <v>4.065753424657534</v>
      </c>
      <c r="AP268" s="71">
        <f>_xll.ISDAYieldCurve.ZeroRate(AN$32, AO268)</f>
        <v>1.8603901744840931E-2</v>
      </c>
      <c r="AW268" s="69">
        <v>1484</v>
      </c>
      <c r="AX268" s="70">
        <f t="shared" si="35"/>
        <v>4.065753424657534</v>
      </c>
      <c r="AY268" s="71">
        <f>_xll.ISDACreditCurve.HazardRate($AW$25, AX268)</f>
        <v>1.7251704842951684E-2</v>
      </c>
      <c r="BG268" s="69">
        <v>1484</v>
      </c>
      <c r="BH268" s="70">
        <f t="shared" si="36"/>
        <v>4.065753424657534</v>
      </c>
      <c r="BI268" s="71">
        <f>_xll.ISDAYieldCurve.ZeroRate(BG$32, BH268)</f>
        <v>4.3819053345443051E-4</v>
      </c>
      <c r="BP268" s="69">
        <v>1484</v>
      </c>
      <c r="BQ268" s="70">
        <f t="shared" si="37"/>
        <v>4.065753424657534</v>
      </c>
      <c r="BR268" s="71">
        <f>_xll.ISDACreditCurve.HazardRate($BP$25, BQ268)</f>
        <v>1.1161306471320237E-2</v>
      </c>
      <c r="BZ268" s="69">
        <v>1484</v>
      </c>
      <c r="CA268" s="70">
        <f t="shared" si="38"/>
        <v>4.065753424657534</v>
      </c>
      <c r="CB268" s="71">
        <f>_xll.ISDAYieldCurve.ZeroRate(BZ$32, CA268)</f>
        <v>1.7621874110348119E-2</v>
      </c>
      <c r="CI268" s="69">
        <v>1484</v>
      </c>
      <c r="CJ268" s="70">
        <f t="shared" si="39"/>
        <v>4.065753424657534</v>
      </c>
      <c r="CK268" s="71">
        <f>_xll.ISDACreditCurve.HazardRate($CI$25, CJ268)</f>
        <v>1.6899972485779867E-2</v>
      </c>
    </row>
    <row r="269" spans="2:89" x14ac:dyDescent="0.25">
      <c r="B269" s="69">
        <v>1491</v>
      </c>
      <c r="C269" s="70">
        <f t="shared" si="30"/>
        <v>4.0849315068493155</v>
      </c>
      <c r="D269" s="71">
        <f>_xll.ISDAYieldCurve.ZeroRate($B$32, C269)</f>
        <v>1.6871422099809949E-2</v>
      </c>
      <c r="K269" s="69">
        <v>1491</v>
      </c>
      <c r="L269" s="70">
        <f t="shared" si="31"/>
        <v>4.0849315068493155</v>
      </c>
      <c r="M269" s="71">
        <f>_xll.ISDACreditCurve.HazardRate($K$25, L269)</f>
        <v>1.9105072656112061E-2</v>
      </c>
      <c r="U269" s="69">
        <v>1491</v>
      </c>
      <c r="V269" s="70">
        <f t="shared" si="32"/>
        <v>4.0849315068493155</v>
      </c>
      <c r="W269" s="71" t="e">
        <f>_xll.ISDAYieldCurve.ZeroRate(U$32, V269)</f>
        <v>#NULL!</v>
      </c>
      <c r="AD269" s="69">
        <v>1491</v>
      </c>
      <c r="AE269" s="70">
        <f t="shared" si="33"/>
        <v>4.0849315068493155</v>
      </c>
      <c r="AF269" s="71" t="e">
        <f>_xll.ISDACreditCurve.HazardRate(AD$25, AE269)</f>
        <v>#NULL!</v>
      </c>
      <c r="AN269" s="69">
        <v>1491</v>
      </c>
      <c r="AO269" s="70">
        <f t="shared" si="34"/>
        <v>4.0849315068493155</v>
      </c>
      <c r="AP269" s="71">
        <f>_xll.ISDAYieldCurve.ZeroRate(AN$32, AO269)</f>
        <v>1.8773378034520817E-2</v>
      </c>
      <c r="AW269" s="69">
        <v>1491</v>
      </c>
      <c r="AX269" s="70">
        <f t="shared" si="35"/>
        <v>4.0849315068493155</v>
      </c>
      <c r="AY269" s="71">
        <f>_xll.ISDACreditCurve.HazardRate($AW$25, AX269)</f>
        <v>1.7274951768783089E-2</v>
      </c>
      <c r="BG269" s="69">
        <v>1491</v>
      </c>
      <c r="BH269" s="70">
        <f t="shared" si="36"/>
        <v>4.0849315068493155</v>
      </c>
      <c r="BI269" s="71">
        <f>_xll.ISDAYieldCurve.ZeroRate(BG$32, BH269)</f>
        <v>4.4283186846408686E-4</v>
      </c>
      <c r="BP269" s="69">
        <v>1491</v>
      </c>
      <c r="BQ269" s="70">
        <f t="shared" si="37"/>
        <v>4.0849315068493155</v>
      </c>
      <c r="BR269" s="71">
        <f>_xll.ISDACreditCurve.HazardRate($BP$25, BQ269)</f>
        <v>1.1161258996612319E-2</v>
      </c>
      <c r="BZ269" s="69">
        <v>1491</v>
      </c>
      <c r="CA269" s="70">
        <f t="shared" si="38"/>
        <v>4.0849315068493155</v>
      </c>
      <c r="CB269" s="71">
        <f>_xll.ISDAYieldCurve.ZeroRate(BZ$32, CA269)</f>
        <v>1.7637954623520299E-2</v>
      </c>
      <c r="CI269" s="69">
        <v>1491</v>
      </c>
      <c r="CJ269" s="70">
        <f t="shared" si="39"/>
        <v>4.0849315068493155</v>
      </c>
      <c r="CK269" s="71">
        <f>_xll.ISDACreditCurve.HazardRate($CI$25, CJ269)</f>
        <v>1.6899732317132782E-2</v>
      </c>
    </row>
    <row r="270" spans="2:89" x14ac:dyDescent="0.25">
      <c r="B270" s="69">
        <v>1498</v>
      </c>
      <c r="C270" s="70">
        <f t="shared" si="30"/>
        <v>4.1041095890410961</v>
      </c>
      <c r="D270" s="71">
        <f>_xll.ISDAYieldCurve.ZeroRate($B$32, C270)</f>
        <v>1.6889427518617096E-2</v>
      </c>
      <c r="K270" s="69">
        <v>1498</v>
      </c>
      <c r="L270" s="70">
        <f t="shared" si="31"/>
        <v>4.1041095890410961</v>
      </c>
      <c r="M270" s="71">
        <f>_xll.ISDACreditCurve.HazardRate($K$25, L270)</f>
        <v>1.9116061958804054E-2</v>
      </c>
      <c r="U270" s="69">
        <v>1498</v>
      </c>
      <c r="V270" s="70">
        <f t="shared" si="32"/>
        <v>4.1041095890410961</v>
      </c>
      <c r="W270" s="71" t="e">
        <f>_xll.ISDAYieldCurve.ZeroRate(U$32, V270)</f>
        <v>#NULL!</v>
      </c>
      <c r="AD270" s="69">
        <v>1498</v>
      </c>
      <c r="AE270" s="70">
        <f t="shared" si="33"/>
        <v>4.1041095890410961</v>
      </c>
      <c r="AF270" s="71" t="e">
        <f>_xll.ISDACreditCurve.HazardRate(AD$25, AE270)</f>
        <v>#NULL!</v>
      </c>
      <c r="AN270" s="69">
        <v>1498</v>
      </c>
      <c r="AO270" s="70">
        <f t="shared" si="34"/>
        <v>4.1041095890410961</v>
      </c>
      <c r="AP270" s="71">
        <f>_xll.ISDAYieldCurve.ZeroRate(AN$32, AO270)</f>
        <v>1.8941270433642941E-2</v>
      </c>
      <c r="AW270" s="69">
        <v>1498</v>
      </c>
      <c r="AX270" s="70">
        <f t="shared" si="35"/>
        <v>4.1041095890410961</v>
      </c>
      <c r="AY270" s="71">
        <f>_xll.ISDACreditCurve.HazardRate($AW$25, AX270)</f>
        <v>1.7297981433625414E-2</v>
      </c>
      <c r="BG270" s="69">
        <v>1498</v>
      </c>
      <c r="BH270" s="70">
        <f t="shared" si="36"/>
        <v>4.1041095890410961</v>
      </c>
      <c r="BI270" s="71">
        <f>_xll.ISDAYieldCurve.ZeroRate(BG$32, BH270)</f>
        <v>4.4742982651103594E-4</v>
      </c>
      <c r="BP270" s="69">
        <v>1498</v>
      </c>
      <c r="BQ270" s="70">
        <f t="shared" si="37"/>
        <v>4.1041095890410961</v>
      </c>
      <c r="BR270" s="71">
        <f>_xll.ISDACreditCurve.HazardRate($BP$25, BQ270)</f>
        <v>1.1161211965593261E-2</v>
      </c>
      <c r="BZ270" s="69">
        <v>1498</v>
      </c>
      <c r="CA270" s="70">
        <f t="shared" si="38"/>
        <v>4.1041095890410961</v>
      </c>
      <c r="CB270" s="71">
        <f>_xll.ISDAYieldCurve.ZeroRate(BZ$32, CA270)</f>
        <v>1.7653884851522649E-2</v>
      </c>
      <c r="CI270" s="69">
        <v>1498</v>
      </c>
      <c r="CJ270" s="70">
        <f t="shared" si="39"/>
        <v>4.1041095890410961</v>
      </c>
      <c r="CK270" s="71">
        <f>_xll.ISDACreditCurve.HazardRate($CI$25, CJ270)</f>
        <v>1.6899494393052484E-2</v>
      </c>
    </row>
    <row r="271" spans="2:89" x14ac:dyDescent="0.25">
      <c r="B271" s="69">
        <v>1505</v>
      </c>
      <c r="C271" s="70">
        <f t="shared" si="30"/>
        <v>4.1232876712328768</v>
      </c>
      <c r="D271" s="71">
        <f>_xll.ISDAYieldCurve.ZeroRate($B$32, C271)</f>
        <v>1.6907265445156274E-2</v>
      </c>
      <c r="K271" s="69">
        <v>1505</v>
      </c>
      <c r="L271" s="70">
        <f t="shared" si="31"/>
        <v>4.1232876712328768</v>
      </c>
      <c r="M271" s="71">
        <f>_xll.ISDACreditCurve.HazardRate($K$25, L271)</f>
        <v>1.9126949035424484E-2</v>
      </c>
      <c r="U271" s="69">
        <v>1505</v>
      </c>
      <c r="V271" s="70">
        <f t="shared" si="32"/>
        <v>4.1232876712328768</v>
      </c>
      <c r="W271" s="71" t="e">
        <f>_xll.ISDAYieldCurve.ZeroRate(U$32, V271)</f>
        <v>#NULL!</v>
      </c>
      <c r="AD271" s="69">
        <v>1505</v>
      </c>
      <c r="AE271" s="70">
        <f t="shared" si="33"/>
        <v>4.1232876712328768</v>
      </c>
      <c r="AF271" s="71" t="e">
        <f>_xll.ISDACreditCurve.HazardRate(AD$25, AE271)</f>
        <v>#NULL!</v>
      </c>
      <c r="AN271" s="69">
        <v>1505</v>
      </c>
      <c r="AO271" s="70">
        <f t="shared" si="34"/>
        <v>4.1232876712328768</v>
      </c>
      <c r="AP271" s="71">
        <f>_xll.ISDAYieldCurve.ZeroRate(AN$32, AO271)</f>
        <v>1.9107601043005788E-2</v>
      </c>
      <c r="AW271" s="69">
        <v>1505</v>
      </c>
      <c r="AX271" s="70">
        <f t="shared" si="35"/>
        <v>4.1232876712328768</v>
      </c>
      <c r="AY271" s="71">
        <f>_xll.ISDACreditCurve.HazardRate($AW$25, AX271)</f>
        <v>1.7320796869027339E-2</v>
      </c>
      <c r="BG271" s="69">
        <v>1505</v>
      </c>
      <c r="BH271" s="70">
        <f t="shared" si="36"/>
        <v>4.1232876712328768</v>
      </c>
      <c r="BI271" s="71">
        <f>_xll.ISDAYieldCurve.ZeroRate(BG$32, BH271)</f>
        <v>4.5198501285522271E-4</v>
      </c>
      <c r="BP271" s="69">
        <v>1505</v>
      </c>
      <c r="BQ271" s="70">
        <f t="shared" si="37"/>
        <v>4.1232876712328768</v>
      </c>
      <c r="BR271" s="71">
        <f>_xll.ISDACreditCurve.HazardRate($BP$25, BQ271)</f>
        <v>1.1161165372072056E-2</v>
      </c>
      <c r="BZ271" s="69">
        <v>1505</v>
      </c>
      <c r="CA271" s="70">
        <f t="shared" si="38"/>
        <v>4.1232876712328768</v>
      </c>
      <c r="CB271" s="71">
        <f>_xll.ISDAYieldCurve.ZeroRate(BZ$32, CA271)</f>
        <v>1.7669666891357537E-2</v>
      </c>
      <c r="CI271" s="69">
        <v>1505</v>
      </c>
      <c r="CJ271" s="70">
        <f t="shared" si="39"/>
        <v>4.1232876712328768</v>
      </c>
      <c r="CK271" s="71">
        <f>_xll.ISDACreditCurve.HazardRate($CI$25, CJ271)</f>
        <v>1.6899258682219444E-2</v>
      </c>
    </row>
    <row r="272" spans="2:89" x14ac:dyDescent="0.25">
      <c r="B272" s="69">
        <v>1512</v>
      </c>
      <c r="C272" s="70">
        <f t="shared" si="30"/>
        <v>4.1424657534246574</v>
      </c>
      <c r="D272" s="71">
        <f>_xll.ISDAYieldCurve.ZeroRate($B$32, C272)</f>
        <v>1.6924938205708975E-2</v>
      </c>
      <c r="K272" s="69">
        <v>1512</v>
      </c>
      <c r="L272" s="70">
        <f t="shared" si="31"/>
        <v>4.1424657534246574</v>
      </c>
      <c r="M272" s="71">
        <f>_xll.ISDACreditCurve.HazardRate($K$25, L272)</f>
        <v>1.9137735305779915E-2</v>
      </c>
      <c r="U272" s="69">
        <v>1512</v>
      </c>
      <c r="V272" s="70">
        <f t="shared" si="32"/>
        <v>4.1424657534246574</v>
      </c>
      <c r="W272" s="71" t="e">
        <f>_xll.ISDAYieldCurve.ZeroRate(U$32, V272)</f>
        <v>#NULL!</v>
      </c>
      <c r="AD272" s="69">
        <v>1512</v>
      </c>
      <c r="AE272" s="70">
        <f t="shared" si="33"/>
        <v>4.1424657534246574</v>
      </c>
      <c r="AF272" s="71" t="e">
        <f>_xll.ISDACreditCurve.HazardRate(AD$25, AE272)</f>
        <v>#NULL!</v>
      </c>
      <c r="AN272" s="69">
        <v>1512</v>
      </c>
      <c r="AO272" s="70">
        <f t="shared" si="34"/>
        <v>4.1424657534246574</v>
      </c>
      <c r="AP272" s="71">
        <f>_xll.ISDAYieldCurve.ZeroRate(AN$32, AO272)</f>
        <v>1.9272391554133794E-2</v>
      </c>
      <c r="AW272" s="69">
        <v>1512</v>
      </c>
      <c r="AX272" s="70">
        <f t="shared" si="35"/>
        <v>4.1424657534246574</v>
      </c>
      <c r="AY272" s="71">
        <f>_xll.ISDACreditCurve.HazardRate($AW$25, AX272)</f>
        <v>1.7343401050397771E-2</v>
      </c>
      <c r="BG272" s="69">
        <v>1512</v>
      </c>
      <c r="BH272" s="70">
        <f t="shared" si="36"/>
        <v>4.1424657534246574</v>
      </c>
      <c r="BI272" s="71">
        <f>_xll.ISDAYieldCurve.ZeroRate(BG$32, BH272)</f>
        <v>4.5649802154807442E-4</v>
      </c>
      <c r="BP272" s="69">
        <v>1512</v>
      </c>
      <c r="BQ272" s="70">
        <f t="shared" si="37"/>
        <v>4.1424657534246574</v>
      </c>
      <c r="BR272" s="71">
        <f>_xll.ISDACreditCurve.HazardRate($BP$25, BQ272)</f>
        <v>1.116111920997234E-2</v>
      </c>
      <c r="BZ272" s="69">
        <v>1512</v>
      </c>
      <c r="CA272" s="70">
        <f t="shared" si="38"/>
        <v>4.1424657534246574</v>
      </c>
      <c r="CB272" s="71">
        <f>_xll.ISDAYieldCurve.ZeroRate(BZ$32, CA272)</f>
        <v>1.7685302801193951E-2</v>
      </c>
      <c r="CI272" s="69">
        <v>1512</v>
      </c>
      <c r="CJ272" s="70">
        <f t="shared" si="39"/>
        <v>4.1424657534246574</v>
      </c>
      <c r="CK272" s="71">
        <f>_xll.ISDACreditCurve.HazardRate($CI$25, CJ272)</f>
        <v>1.6899025153894125E-2</v>
      </c>
    </row>
    <row r="273" spans="2:89" x14ac:dyDescent="0.25">
      <c r="B273" s="69">
        <v>1519</v>
      </c>
      <c r="C273" s="70">
        <f t="shared" si="30"/>
        <v>4.161643835616438</v>
      </c>
      <c r="D273" s="71">
        <f>_xll.ISDAYieldCurve.ZeroRate($B$32, C273)</f>
        <v>1.6942448083675933E-2</v>
      </c>
      <c r="K273" s="69">
        <v>1519</v>
      </c>
      <c r="L273" s="70">
        <f t="shared" si="31"/>
        <v>4.161643835616438</v>
      </c>
      <c r="M273" s="71">
        <f>_xll.ISDACreditCurve.HazardRate($K$25, L273)</f>
        <v>1.9148422163505339E-2</v>
      </c>
      <c r="U273" s="69">
        <v>1519</v>
      </c>
      <c r="V273" s="70">
        <f t="shared" si="32"/>
        <v>4.161643835616438</v>
      </c>
      <c r="W273" s="71" t="e">
        <f>_xll.ISDAYieldCurve.ZeroRate(U$32, V273)</f>
        <v>#NULL!</v>
      </c>
      <c r="AD273" s="69">
        <v>1519</v>
      </c>
      <c r="AE273" s="70">
        <f t="shared" si="33"/>
        <v>4.161643835616438</v>
      </c>
      <c r="AF273" s="71" t="e">
        <f>_xll.ISDACreditCurve.HazardRate(AD$25, AE273)</f>
        <v>#NULL!</v>
      </c>
      <c r="AN273" s="69">
        <v>1519</v>
      </c>
      <c r="AO273" s="70">
        <f t="shared" si="34"/>
        <v>4.161643835616438</v>
      </c>
      <c r="AP273" s="71">
        <f>_xll.ISDAYieldCurve.ZeroRate(AN$32, AO273)</f>
        <v>1.9435663258707627E-2</v>
      </c>
      <c r="AW273" s="69">
        <v>1519</v>
      </c>
      <c r="AX273" s="70">
        <f t="shared" si="35"/>
        <v>4.161643835616438</v>
      </c>
      <c r="AY273" s="71">
        <f>_xll.ISDACreditCurve.HazardRate($AW$25, AX273)</f>
        <v>1.7365796898299347E-2</v>
      </c>
      <c r="BG273" s="69">
        <v>1519</v>
      </c>
      <c r="BH273" s="70">
        <f t="shared" si="36"/>
        <v>4.161643835616438</v>
      </c>
      <c r="BI273" s="71">
        <f>_xll.ISDAYieldCurve.ZeroRate(BG$32, BH273)</f>
        <v>4.6096943569076166E-4</v>
      </c>
      <c r="BP273" s="69">
        <v>1519</v>
      </c>
      <c r="BQ273" s="70">
        <f t="shared" si="37"/>
        <v>4.161643835616438</v>
      </c>
      <c r="BR273" s="71">
        <f>_xll.ISDACreditCurve.HazardRate($BP$25, BQ273)</f>
        <v>1.1161073473329767E-2</v>
      </c>
      <c r="BZ273" s="69">
        <v>1519</v>
      </c>
      <c r="CA273" s="70">
        <f t="shared" si="38"/>
        <v>4.161643835616438</v>
      </c>
      <c r="CB273" s="71">
        <f>_xll.ISDAYieldCurve.ZeroRate(BZ$32, CA273)</f>
        <v>1.7700794601262285E-2</v>
      </c>
      <c r="CI273" s="69">
        <v>1519</v>
      </c>
      <c r="CJ273" s="70">
        <f t="shared" si="39"/>
        <v>4.161643835616438</v>
      </c>
      <c r="CK273" s="71">
        <f>_xll.ISDACreditCurve.HazardRate($CI$25, CJ273)</f>
        <v>1.6898793777903594E-2</v>
      </c>
    </row>
    <row r="274" spans="2:89" x14ac:dyDescent="0.25">
      <c r="B274" s="69">
        <v>1526</v>
      </c>
      <c r="C274" s="70">
        <f t="shared" si="30"/>
        <v>4.1808219178082195</v>
      </c>
      <c r="D274" s="71">
        <f>_xll.ISDAYieldCurve.ZeroRate($B$32, C274)</f>
        <v>1.6959797320560632E-2</v>
      </c>
      <c r="K274" s="69">
        <v>1526</v>
      </c>
      <c r="L274" s="70">
        <f t="shared" si="31"/>
        <v>4.1808219178082195</v>
      </c>
      <c r="M274" s="71">
        <f>_xll.ISDACreditCurve.HazardRate($K$25, L274)</f>
        <v>1.9159010976664483E-2</v>
      </c>
      <c r="U274" s="69">
        <v>1526</v>
      </c>
      <c r="V274" s="70">
        <f t="shared" si="32"/>
        <v>4.1808219178082195</v>
      </c>
      <c r="W274" s="71" t="e">
        <f>_xll.ISDAYieldCurve.ZeroRate(U$32, V274)</f>
        <v>#NULL!</v>
      </c>
      <c r="AD274" s="69">
        <v>1526</v>
      </c>
      <c r="AE274" s="70">
        <f t="shared" si="33"/>
        <v>4.1808219178082195</v>
      </c>
      <c r="AF274" s="71" t="e">
        <f>_xll.ISDACreditCurve.HazardRate(AD$25, AE274)</f>
        <v>#NULL!</v>
      </c>
      <c r="AN274" s="69">
        <v>1526</v>
      </c>
      <c r="AO274" s="70">
        <f t="shared" si="34"/>
        <v>4.1808219178082195</v>
      </c>
      <c r="AP274" s="71">
        <f>_xll.ISDAYieldCurve.ZeroRate(AN$32, AO274)</f>
        <v>1.9597437057734916E-2</v>
      </c>
      <c r="AW274" s="69">
        <v>1526</v>
      </c>
      <c r="AX274" s="70">
        <f t="shared" si="35"/>
        <v>4.1808219178082195</v>
      </c>
      <c r="AY274" s="71">
        <f>_xll.ISDACreditCurve.HazardRate($AW$25, AX274)</f>
        <v>1.7387987279706422E-2</v>
      </c>
      <c r="BG274" s="69">
        <v>1526</v>
      </c>
      <c r="BH274" s="70">
        <f t="shared" si="36"/>
        <v>4.1808219178082195</v>
      </c>
      <c r="BI274" s="71">
        <f>_xll.ISDAYieldCurve.ZeroRate(BG$32, BH274)</f>
        <v>4.6539982768535094E-4</v>
      </c>
      <c r="BP274" s="69">
        <v>1526</v>
      </c>
      <c r="BQ274" s="70">
        <f t="shared" si="37"/>
        <v>4.1808219178082195</v>
      </c>
      <c r="BR274" s="71">
        <f>_xll.ISDACreditCurve.HazardRate($BP$25, BQ274)</f>
        <v>1.1161028156289419E-2</v>
      </c>
      <c r="BZ274" s="69">
        <v>1526</v>
      </c>
      <c r="CA274" s="70">
        <f t="shared" si="38"/>
        <v>4.1808219178082195</v>
      </c>
      <c r="CB274" s="71">
        <f>_xll.ISDAYieldCurve.ZeroRate(BZ$32, CA274)</f>
        <v>1.7716144274724489E-2</v>
      </c>
      <c r="CI274" s="69">
        <v>1526</v>
      </c>
      <c r="CJ274" s="70">
        <f t="shared" si="39"/>
        <v>4.1808219178082195</v>
      </c>
      <c r="CK274" s="71">
        <f>_xll.ISDACreditCurve.HazardRate($CI$25, CJ274)</f>
        <v>1.6898564524628571E-2</v>
      </c>
    </row>
    <row r="275" spans="2:89" x14ac:dyDescent="0.25">
      <c r="B275" s="69">
        <v>1533</v>
      </c>
      <c r="C275" s="70">
        <f t="shared" si="30"/>
        <v>4.2</v>
      </c>
      <c r="D275" s="71">
        <f>_xll.ISDAYieldCurve.ZeroRate($B$32, C275)</f>
        <v>1.6976988116925835E-2</v>
      </c>
      <c r="K275" s="69">
        <v>1533</v>
      </c>
      <c r="L275" s="70">
        <f t="shared" si="31"/>
        <v>4.2</v>
      </c>
      <c r="M275" s="71">
        <f>_xll.ISDACreditCurve.HazardRate($K$25, L275)</f>
        <v>1.9169503088333581E-2</v>
      </c>
      <c r="U275" s="69">
        <v>1533</v>
      </c>
      <c r="V275" s="70">
        <f t="shared" si="32"/>
        <v>4.2</v>
      </c>
      <c r="W275" s="71" t="e">
        <f>_xll.ISDAYieldCurve.ZeroRate(U$32, V275)</f>
        <v>#NULL!</v>
      </c>
      <c r="AD275" s="69">
        <v>1533</v>
      </c>
      <c r="AE275" s="70">
        <f t="shared" si="33"/>
        <v>4.2</v>
      </c>
      <c r="AF275" s="71" t="e">
        <f>_xll.ISDACreditCurve.HazardRate(AD$25, AE275)</f>
        <v>#NULL!</v>
      </c>
      <c r="AN275" s="69">
        <v>1533</v>
      </c>
      <c r="AO275" s="70">
        <f t="shared" si="34"/>
        <v>4.2</v>
      </c>
      <c r="AP275" s="71">
        <f>_xll.ISDAYieldCurve.ZeroRate(AN$32, AO275)</f>
        <v>1.9757733470469711E-2</v>
      </c>
      <c r="AW275" s="69">
        <v>1533</v>
      </c>
      <c r="AX275" s="70">
        <f t="shared" si="35"/>
        <v>4.2</v>
      </c>
      <c r="AY275" s="71">
        <f>_xll.ISDACreditCurve.HazardRate($AW$25, AX275)</f>
        <v>1.7409975009228491E-2</v>
      </c>
      <c r="BG275" s="69">
        <v>1533</v>
      </c>
      <c r="BH275" s="70">
        <f t="shared" si="36"/>
        <v>4.2</v>
      </c>
      <c r="BI275" s="71">
        <f>_xll.ISDAYieldCurve.ZeroRate(BG$32, BH275)</f>
        <v>4.6978975947907633E-4</v>
      </c>
      <c r="BP275" s="69">
        <v>1533</v>
      </c>
      <c r="BQ275" s="70">
        <f t="shared" si="37"/>
        <v>4.2</v>
      </c>
      <c r="BR275" s="71">
        <f>_xll.ISDACreditCurve.HazardRate($BP$25, BQ275)</f>
        <v>1.1160983253103321E-2</v>
      </c>
      <c r="BZ275" s="69">
        <v>1533</v>
      </c>
      <c r="CA275" s="70">
        <f t="shared" si="38"/>
        <v>4.2</v>
      </c>
      <c r="CB275" s="71">
        <f>_xll.ISDAYieldCurve.ZeroRate(BZ$32, CA275)</f>
        <v>1.7731353768520374E-2</v>
      </c>
      <c r="CI275" s="69">
        <v>1533</v>
      </c>
      <c r="CJ275" s="70">
        <f t="shared" si="39"/>
        <v>4.2</v>
      </c>
      <c r="CK275" s="71">
        <f>_xll.ISDACreditCurve.HazardRate($CI$25, CJ275)</f>
        <v>1.689833736499077E-2</v>
      </c>
    </row>
    <row r="276" spans="2:89" x14ac:dyDescent="0.25">
      <c r="B276" s="69">
        <v>1540</v>
      </c>
      <c r="C276" s="70">
        <f t="shared" si="30"/>
        <v>4.2191780821917808</v>
      </c>
      <c r="D276" s="71">
        <f>_xll.ISDAYieldCurve.ZeroRate($B$32, C276)</f>
        <v>1.6994022633324078E-2</v>
      </c>
      <c r="K276" s="69">
        <v>1540</v>
      </c>
      <c r="L276" s="70">
        <f t="shared" si="31"/>
        <v>4.2191780821917808</v>
      </c>
      <c r="M276" s="71">
        <f>_xll.ISDACreditCurve.HazardRate($K$25, L276)</f>
        <v>1.9179899817169326E-2</v>
      </c>
      <c r="U276" s="69">
        <v>1540</v>
      </c>
      <c r="V276" s="70">
        <f t="shared" si="32"/>
        <v>4.2191780821917808</v>
      </c>
      <c r="W276" s="71" t="e">
        <f>_xll.ISDAYieldCurve.ZeroRate(U$32, V276)</f>
        <v>#NULL!</v>
      </c>
      <c r="AD276" s="69">
        <v>1540</v>
      </c>
      <c r="AE276" s="70">
        <f t="shared" si="33"/>
        <v>4.2191780821917808</v>
      </c>
      <c r="AF276" s="71" t="e">
        <f>_xll.ISDACreditCurve.HazardRate(AD$25, AE276)</f>
        <v>#NULL!</v>
      </c>
      <c r="AN276" s="69">
        <v>1540</v>
      </c>
      <c r="AO276" s="70">
        <f t="shared" si="34"/>
        <v>4.2191780821917808</v>
      </c>
      <c r="AP276" s="71">
        <f>_xll.ISDAYieldCurve.ZeroRate(AN$32, AO276)</f>
        <v>1.9916572643088735E-2</v>
      </c>
      <c r="AW276" s="69">
        <v>1540</v>
      </c>
      <c r="AX276" s="70">
        <f t="shared" si="35"/>
        <v>4.2191780821917808</v>
      </c>
      <c r="AY276" s="71">
        <f>_xll.ISDACreditCurve.HazardRate($AW$25, AX276)</f>
        <v>1.7431762850300365E-2</v>
      </c>
      <c r="BG276" s="69">
        <v>1540</v>
      </c>
      <c r="BH276" s="70">
        <f t="shared" si="36"/>
        <v>4.2191780821917808</v>
      </c>
      <c r="BI276" s="71">
        <f>_xll.ISDAYieldCurve.ZeroRate(BG$32, BH276)</f>
        <v>4.7413978280194956E-4</v>
      </c>
      <c r="BP276" s="69">
        <v>1540</v>
      </c>
      <c r="BQ276" s="70">
        <f t="shared" si="37"/>
        <v>4.2191780821917808</v>
      </c>
      <c r="BR276" s="71">
        <f>_xll.ISDACreditCurve.HazardRate($BP$25, BQ276)</f>
        <v>1.1160938758128005E-2</v>
      </c>
      <c r="BZ276" s="69">
        <v>1540</v>
      </c>
      <c r="CA276" s="70">
        <f t="shared" si="38"/>
        <v>4.2191780821917808</v>
      </c>
      <c r="CB276" s="71">
        <f>_xll.ISDAYieldCurve.ZeroRate(BZ$32, CA276)</f>
        <v>1.7746424994190844E-2</v>
      </c>
      <c r="CI276" s="69">
        <v>1540</v>
      </c>
      <c r="CJ276" s="70">
        <f t="shared" si="39"/>
        <v>4.2191780821917808</v>
      </c>
      <c r="CK276" s="71">
        <f>_xll.ISDACreditCurve.HazardRate($CI$25, CJ276)</f>
        <v>1.6898112270440583E-2</v>
      </c>
    </row>
    <row r="277" spans="2:89" x14ac:dyDescent="0.25">
      <c r="B277" s="69">
        <v>1547</v>
      </c>
      <c r="C277" s="70">
        <f t="shared" si="30"/>
        <v>4.2383561643835614</v>
      </c>
      <c r="D277" s="71">
        <f>_xll.ISDAYieldCurve.ZeroRate($B$32, C277)</f>
        <v>1.7010902991202882E-2</v>
      </c>
      <c r="K277" s="69">
        <v>1547</v>
      </c>
      <c r="L277" s="70">
        <f t="shared" si="31"/>
        <v>4.2383561643835614</v>
      </c>
      <c r="M277" s="71">
        <f>_xll.ISDACreditCurve.HazardRate($K$25, L277)</f>
        <v>1.9190202457961315E-2</v>
      </c>
      <c r="U277" s="69">
        <v>1547</v>
      </c>
      <c r="V277" s="70">
        <f t="shared" si="32"/>
        <v>4.2383561643835614</v>
      </c>
      <c r="W277" s="71" t="e">
        <f>_xll.ISDAYieldCurve.ZeroRate(U$32, V277)</f>
        <v>#NULL!</v>
      </c>
      <c r="AD277" s="69">
        <v>1547</v>
      </c>
      <c r="AE277" s="70">
        <f t="shared" si="33"/>
        <v>4.2383561643835614</v>
      </c>
      <c r="AF277" s="71" t="e">
        <f>_xll.ISDACreditCurve.HazardRate(AD$25, AE277)</f>
        <v>#NULL!</v>
      </c>
      <c r="AN277" s="69">
        <v>1547</v>
      </c>
      <c r="AO277" s="70">
        <f t="shared" si="34"/>
        <v>4.2383561643835614</v>
      </c>
      <c r="AP277" s="71">
        <f>_xll.ISDAYieldCurve.ZeroRate(AN$32, AO277)</f>
        <v>2.0073974357132023E-2</v>
      </c>
      <c r="AW277" s="69">
        <v>1547</v>
      </c>
      <c r="AX277" s="70">
        <f t="shared" si="35"/>
        <v>4.2383561643835614</v>
      </c>
      <c r="AY277" s="71">
        <f>_xll.ISDACreditCurve.HazardRate($AW$25, AX277)</f>
        <v>1.7453353516339913E-2</v>
      </c>
      <c r="BG277" s="69">
        <v>1547</v>
      </c>
      <c r="BH277" s="70">
        <f t="shared" si="36"/>
        <v>4.2383561643835614</v>
      </c>
      <c r="BI277" s="71">
        <f>_xll.ISDAYieldCurve.ZeroRate(BG$32, BH277)</f>
        <v>4.7845043939791898E-4</v>
      </c>
      <c r="BP277" s="69">
        <v>1547</v>
      </c>
      <c r="BQ277" s="70">
        <f t="shared" si="37"/>
        <v>4.2383561643835614</v>
      </c>
      <c r="BR277" s="71">
        <f>_xll.ISDACreditCurve.HazardRate($BP$25, BQ277)</f>
        <v>1.1160894665822148E-2</v>
      </c>
      <c r="BZ277" s="69">
        <v>1547</v>
      </c>
      <c r="CA277" s="70">
        <f t="shared" si="38"/>
        <v>4.2383561643835614</v>
      </c>
      <c r="CB277" s="71">
        <f>_xll.ISDAYieldCurve.ZeroRate(BZ$32, CA277)</f>
        <v>1.7761359828678772E-2</v>
      </c>
      <c r="CI277" s="69">
        <v>1547</v>
      </c>
      <c r="CJ277" s="70">
        <f t="shared" si="39"/>
        <v>4.2383561643835614</v>
      </c>
      <c r="CK277" s="71">
        <f>_xll.ISDACreditCurve.HazardRate($CI$25, CJ277)</f>
        <v>1.689788921294515E-2</v>
      </c>
    </row>
    <row r="278" spans="2:89" x14ac:dyDescent="0.25">
      <c r="B278" s="69">
        <v>1554</v>
      </c>
      <c r="C278" s="70">
        <f t="shared" si="30"/>
        <v>4.2575342465753421</v>
      </c>
      <c r="D278" s="71">
        <f>_xll.ISDAYieldCurve.ZeroRate($B$32, C278)</f>
        <v>1.7027631273785482E-2</v>
      </c>
      <c r="K278" s="69">
        <v>1554</v>
      </c>
      <c r="L278" s="70">
        <f t="shared" si="31"/>
        <v>4.2575342465753421</v>
      </c>
      <c r="M278" s="71">
        <f>_xll.ISDACreditCurve.HazardRate($K$25, L278)</f>
        <v>1.9200412282169579E-2</v>
      </c>
      <c r="U278" s="69">
        <v>1554</v>
      </c>
      <c r="V278" s="70">
        <f t="shared" si="32"/>
        <v>4.2575342465753421</v>
      </c>
      <c r="W278" s="71" t="e">
        <f>_xll.ISDAYieldCurve.ZeroRate(U$32, V278)</f>
        <v>#NULL!</v>
      </c>
      <c r="AD278" s="69">
        <v>1554</v>
      </c>
      <c r="AE278" s="70">
        <f t="shared" si="33"/>
        <v>4.2575342465753421</v>
      </c>
      <c r="AF278" s="71" t="e">
        <f>_xll.ISDACreditCurve.HazardRate(AD$25, AE278)</f>
        <v>#NULL!</v>
      </c>
      <c r="AN278" s="69">
        <v>1554</v>
      </c>
      <c r="AO278" s="70">
        <f t="shared" si="34"/>
        <v>4.2575342465753421</v>
      </c>
      <c r="AP278" s="71">
        <f>_xll.ISDAYieldCurve.ZeroRate(AN$32, AO278)</f>
        <v>2.0229958037715465E-2</v>
      </c>
      <c r="AW278" s="69">
        <v>1554</v>
      </c>
      <c r="AX278" s="70">
        <f t="shared" si="35"/>
        <v>4.2575342465753421</v>
      </c>
      <c r="AY278" s="71">
        <f>_xll.ISDACreditCurve.HazardRate($AW$25, AX278)</f>
        <v>1.7474749671874602E-2</v>
      </c>
      <c r="BG278" s="69">
        <v>1554</v>
      </c>
      <c r="BH278" s="70">
        <f t="shared" si="36"/>
        <v>4.2575342465753421</v>
      </c>
      <c r="BI278" s="71">
        <f>_xll.ISDAYieldCurve.ZeroRate(BG$32, BH278)</f>
        <v>4.8272226124978064E-4</v>
      </c>
      <c r="BP278" s="69">
        <v>1554</v>
      </c>
      <c r="BQ278" s="70">
        <f t="shared" si="37"/>
        <v>4.2575342465753421</v>
      </c>
      <c r="BR278" s="71">
        <f>_xll.ISDACreditCurve.HazardRate($BP$25, BQ278)</f>
        <v>1.1160850970744273E-2</v>
      </c>
      <c r="BZ278" s="69">
        <v>1554</v>
      </c>
      <c r="CA278" s="70">
        <f t="shared" si="38"/>
        <v>4.2575342465753421</v>
      </c>
      <c r="CB278" s="71">
        <f>_xll.ISDAYieldCurve.ZeroRate(BZ$32, CA278)</f>
        <v>1.7776160115108249E-2</v>
      </c>
      <c r="CI278" s="69">
        <v>1554</v>
      </c>
      <c r="CJ278" s="70">
        <f t="shared" si="39"/>
        <v>4.2575342465753421</v>
      </c>
      <c r="CK278" s="71">
        <f>_xll.ISDACreditCurve.HazardRate($CI$25, CJ278)</f>
        <v>1.68976681649767E-2</v>
      </c>
    </row>
    <row r="279" spans="2:89" x14ac:dyDescent="0.25">
      <c r="B279" s="69">
        <v>1561</v>
      </c>
      <c r="C279" s="70">
        <f t="shared" si="30"/>
        <v>4.2767123287671236</v>
      </c>
      <c r="D279" s="71">
        <f>_xll.ISDAYieldCurve.ZeroRate($B$32, C279)</f>
        <v>1.7044209526927877E-2</v>
      </c>
      <c r="K279" s="69">
        <v>1561</v>
      </c>
      <c r="L279" s="70">
        <f t="shared" si="31"/>
        <v>4.2767123287671236</v>
      </c>
      <c r="M279" s="71">
        <f>_xll.ISDACreditCurve.HazardRate($K$25, L279)</f>
        <v>1.9210530538447738E-2</v>
      </c>
      <c r="U279" s="69">
        <v>1561</v>
      </c>
      <c r="V279" s="70">
        <f t="shared" si="32"/>
        <v>4.2767123287671236</v>
      </c>
      <c r="W279" s="71" t="e">
        <f>_xll.ISDAYieldCurve.ZeroRate(U$32, V279)</f>
        <v>#NULL!</v>
      </c>
      <c r="AD279" s="69">
        <v>1561</v>
      </c>
      <c r="AE279" s="70">
        <f t="shared" si="33"/>
        <v>4.2767123287671236</v>
      </c>
      <c r="AF279" s="71" t="e">
        <f>_xll.ISDACreditCurve.HazardRate(AD$25, AE279)</f>
        <v>#NULL!</v>
      </c>
      <c r="AN279" s="69">
        <v>1561</v>
      </c>
      <c r="AO279" s="70">
        <f t="shared" si="34"/>
        <v>4.2767123287671236</v>
      </c>
      <c r="AP279" s="71">
        <f>_xll.ISDAYieldCurve.ZeroRate(AN$32, AO279)</f>
        <v>2.0384542761522371E-2</v>
      </c>
      <c r="AW279" s="69">
        <v>1561</v>
      </c>
      <c r="AX279" s="70">
        <f t="shared" si="35"/>
        <v>4.2767123287671236</v>
      </c>
      <c r="AY279" s="71">
        <f>_xll.ISDACreditCurve.HazardRate($AW$25, AX279)</f>
        <v>1.7495953933637676E-2</v>
      </c>
      <c r="BG279" s="69">
        <v>1561</v>
      </c>
      <c r="BH279" s="70">
        <f t="shared" si="36"/>
        <v>4.2767123287671236</v>
      </c>
      <c r="BI279" s="71">
        <f>_xll.ISDAYieldCurve.ZeroRate(BG$32, BH279)</f>
        <v>4.8695577079803826E-4</v>
      </c>
      <c r="BP279" s="69">
        <v>1561</v>
      </c>
      <c r="BQ279" s="70">
        <f t="shared" si="37"/>
        <v>4.2767123287671236</v>
      </c>
      <c r="BR279" s="71">
        <f>_xll.ISDACreditCurve.HazardRate($BP$25, BQ279)</f>
        <v>1.1160807667550504E-2</v>
      </c>
      <c r="BZ279" s="69">
        <v>1561</v>
      </c>
      <c r="CA279" s="70">
        <f t="shared" si="38"/>
        <v>4.2767123287671236</v>
      </c>
      <c r="CB279" s="71">
        <f>_xll.ISDAYieldCurve.ZeroRate(BZ$32, CA279)</f>
        <v>1.7790827663542848E-2</v>
      </c>
      <c r="CI279" s="69">
        <v>1561</v>
      </c>
      <c r="CJ279" s="70">
        <f t="shared" si="39"/>
        <v>4.2767123287671236</v>
      </c>
      <c r="CK279" s="71">
        <f>_xll.ISDACreditCurve.HazardRate($CI$25, CJ279)</f>
        <v>1.6897449099501242E-2</v>
      </c>
    </row>
    <row r="280" spans="2:89" x14ac:dyDescent="0.25">
      <c r="B280" s="69">
        <v>1568</v>
      </c>
      <c r="C280" s="70">
        <f t="shared" si="30"/>
        <v>4.2958904109589042</v>
      </c>
      <c r="D280" s="71">
        <f>_xll.ISDAYieldCurve.ZeroRate($B$32, C280)</f>
        <v>1.7060639759952933E-2</v>
      </c>
      <c r="K280" s="69">
        <v>1568</v>
      </c>
      <c r="L280" s="70">
        <f t="shared" si="31"/>
        <v>4.2958904109589042</v>
      </c>
      <c r="M280" s="71">
        <f>_xll.ISDACreditCurve.HazardRate($K$25, L280)</f>
        <v>1.9220558453151976E-2</v>
      </c>
      <c r="U280" s="69">
        <v>1568</v>
      </c>
      <c r="V280" s="70">
        <f t="shared" si="32"/>
        <v>4.2958904109589042</v>
      </c>
      <c r="W280" s="71" t="e">
        <f>_xll.ISDAYieldCurve.ZeroRate(U$32, V280)</f>
        <v>#NULL!</v>
      </c>
      <c r="AD280" s="69">
        <v>1568</v>
      </c>
      <c r="AE280" s="70">
        <f t="shared" si="33"/>
        <v>4.2958904109589042</v>
      </c>
      <c r="AF280" s="71" t="e">
        <f>_xll.ISDACreditCurve.HazardRate(AD$25, AE280)</f>
        <v>#NULL!</v>
      </c>
      <c r="AN280" s="69">
        <v>1568</v>
      </c>
      <c r="AO280" s="70">
        <f t="shared" si="34"/>
        <v>4.2958904109589042</v>
      </c>
      <c r="AP280" s="71">
        <f>_xll.ISDAYieldCurve.ZeroRate(AN$32, AO280)</f>
        <v>2.0537747264581005E-2</v>
      </c>
      <c r="AW280" s="69">
        <v>1568</v>
      </c>
      <c r="AX280" s="70">
        <f t="shared" si="35"/>
        <v>4.2958904109589042</v>
      </c>
      <c r="AY280" s="71">
        <f>_xll.ISDACreditCurve.HazardRate($AW$25, AX280)</f>
        <v>1.7516968871635012E-2</v>
      </c>
      <c r="BG280" s="69">
        <v>1568</v>
      </c>
      <c r="BH280" s="70">
        <f t="shared" si="36"/>
        <v>4.2958904109589042</v>
      </c>
      <c r="BI280" s="71">
        <f>_xll.ISDAYieldCurve.ZeroRate(BG$32, BH280)</f>
        <v>4.9115148115390058E-4</v>
      </c>
      <c r="BP280" s="69">
        <v>1568</v>
      </c>
      <c r="BQ280" s="70">
        <f t="shared" si="37"/>
        <v>4.2958904109589042</v>
      </c>
      <c r="BR280" s="71">
        <f>_xll.ISDACreditCurve.HazardRate($BP$25, BQ280)</f>
        <v>1.1160764750992395E-2</v>
      </c>
      <c r="BZ280" s="69">
        <v>1568</v>
      </c>
      <c r="CA280" s="70">
        <f t="shared" si="38"/>
        <v>4.2958904109589042</v>
      </c>
      <c r="CB280" s="71">
        <f>_xll.ISDAYieldCurve.ZeroRate(BZ$32, CA280)</f>
        <v>1.7805364251723563E-2</v>
      </c>
      <c r="CI280" s="69">
        <v>1568</v>
      </c>
      <c r="CJ280" s="70">
        <f t="shared" si="39"/>
        <v>4.2958904109589042</v>
      </c>
      <c r="CK280" s="71">
        <f>_xll.ISDACreditCurve.HazardRate($CI$25, CJ280)</f>
        <v>1.6897231989967527E-2</v>
      </c>
    </row>
    <row r="281" spans="2:89" x14ac:dyDescent="0.25">
      <c r="B281" s="69">
        <v>1575</v>
      </c>
      <c r="C281" s="70">
        <f t="shared" si="30"/>
        <v>4.3150684931506849</v>
      </c>
      <c r="D281" s="71">
        <f>_xll.ISDAYieldCurve.ZeroRate($B$32, C281)</f>
        <v>1.7076923946462205E-2</v>
      </c>
      <c r="K281" s="69">
        <v>1575</v>
      </c>
      <c r="L281" s="70">
        <f t="shared" si="31"/>
        <v>4.3150684931506849</v>
      </c>
      <c r="M281" s="71">
        <f>_xll.ISDACreditCurve.HazardRate($K$25, L281)</f>
        <v>1.9230497230836623E-2</v>
      </c>
      <c r="U281" s="69">
        <v>1575</v>
      </c>
      <c r="V281" s="70">
        <f t="shared" si="32"/>
        <v>4.3150684931506849</v>
      </c>
      <c r="W281" s="71" t="e">
        <f>_xll.ISDAYieldCurve.ZeroRate(U$32, V281)</f>
        <v>#NULL!</v>
      </c>
      <c r="AD281" s="69">
        <v>1575</v>
      </c>
      <c r="AE281" s="70">
        <f t="shared" si="33"/>
        <v>4.3150684931506849</v>
      </c>
      <c r="AF281" s="71" t="e">
        <f>_xll.ISDACreditCurve.HazardRate(AD$25, AE281)</f>
        <v>#NULL!</v>
      </c>
      <c r="AN281" s="69">
        <v>1575</v>
      </c>
      <c r="AO281" s="70">
        <f t="shared" si="34"/>
        <v>4.3150684931506849</v>
      </c>
      <c r="AP281" s="71">
        <f>_xll.ISDAYieldCurve.ZeroRate(AN$32, AO281)</f>
        <v>2.0689589949834664E-2</v>
      </c>
      <c r="AW281" s="69">
        <v>1575</v>
      </c>
      <c r="AX281" s="70">
        <f t="shared" si="35"/>
        <v>4.3150684931506849</v>
      </c>
      <c r="AY281" s="71">
        <f>_xll.ISDACreditCurve.HazardRate($AW$25, AX281)</f>
        <v>1.7537797010183476E-2</v>
      </c>
      <c r="BG281" s="69">
        <v>1575</v>
      </c>
      <c r="BH281" s="70">
        <f t="shared" si="36"/>
        <v>4.3150684931506849</v>
      </c>
      <c r="BI281" s="71">
        <f>_xll.ISDAYieldCurve.ZeroRate(BG$32, BH281)</f>
        <v>4.9530989630659956E-4</v>
      </c>
      <c r="BP281" s="69">
        <v>1575</v>
      </c>
      <c r="BQ281" s="70">
        <f t="shared" si="37"/>
        <v>4.3150684931506849</v>
      </c>
      <c r="BR281" s="71">
        <f>_xll.ISDACreditCurve.HazardRate($BP$25, BQ281)</f>
        <v>1.1160722215914803E-2</v>
      </c>
      <c r="BZ281" s="69">
        <v>1575</v>
      </c>
      <c r="CA281" s="70">
        <f t="shared" si="38"/>
        <v>4.3150684931506849</v>
      </c>
      <c r="CB281" s="71">
        <f>_xll.ISDAYieldCurve.ZeroRate(BZ$32, CA281)</f>
        <v>1.7819771625787115E-2</v>
      </c>
      <c r="CI281" s="69">
        <v>1575</v>
      </c>
      <c r="CJ281" s="70">
        <f t="shared" si="39"/>
        <v>4.3150684931506849</v>
      </c>
      <c r="CK281" s="71">
        <f>_xll.ISDACreditCurve.HazardRate($CI$25, CJ281)</f>
        <v>1.6897016810296334E-2</v>
      </c>
    </row>
    <row r="282" spans="2:89" x14ac:dyDescent="0.25">
      <c r="B282" s="69">
        <v>1582</v>
      </c>
      <c r="C282" s="70">
        <f t="shared" si="30"/>
        <v>4.3342465753424655</v>
      </c>
      <c r="D282" s="71">
        <f>_xll.ISDAYieldCurve.ZeroRate($B$32, C282)</f>
        <v>1.7093064025126264E-2</v>
      </c>
      <c r="K282" s="69">
        <v>1582</v>
      </c>
      <c r="L282" s="70">
        <f t="shared" si="31"/>
        <v>4.3342465753424655</v>
      </c>
      <c r="M282" s="71">
        <f>_xll.ISDACreditCurve.HazardRate($K$25, L282)</f>
        <v>1.9240348054736449E-2</v>
      </c>
      <c r="U282" s="69">
        <v>1582</v>
      </c>
      <c r="V282" s="70">
        <f t="shared" si="32"/>
        <v>4.3342465753424655</v>
      </c>
      <c r="W282" s="71" t="e">
        <f>_xll.ISDAYieldCurve.ZeroRate(U$32, V282)</f>
        <v>#NULL!</v>
      </c>
      <c r="AD282" s="69">
        <v>1582</v>
      </c>
      <c r="AE282" s="70">
        <f t="shared" si="33"/>
        <v>4.3342465753424655</v>
      </c>
      <c r="AF282" s="71" t="e">
        <f>_xll.ISDACreditCurve.HazardRate(AD$25, AE282)</f>
        <v>#NULL!</v>
      </c>
      <c r="AN282" s="69">
        <v>1582</v>
      </c>
      <c r="AO282" s="70">
        <f t="shared" si="34"/>
        <v>4.3342465753424655</v>
      </c>
      <c r="AP282" s="71">
        <f>_xll.ISDAYieldCurve.ZeroRate(AN$32, AO282)</f>
        <v>2.0840088894510861E-2</v>
      </c>
      <c r="AW282" s="69">
        <v>1582</v>
      </c>
      <c r="AX282" s="70">
        <f t="shared" si="35"/>
        <v>4.3342465753424655</v>
      </c>
      <c r="AY282" s="71">
        <f>_xll.ISDACreditCurve.HazardRate($AW$25, AX282)</f>
        <v>1.7558440828921783E-2</v>
      </c>
      <c r="BG282" s="69">
        <v>1582</v>
      </c>
      <c r="BH282" s="70">
        <f t="shared" si="36"/>
        <v>4.3342465753424655</v>
      </c>
      <c r="BI282" s="71">
        <f>_xll.ISDAYieldCurve.ZeroRate(BG$32, BH282)</f>
        <v>4.9943151132520402E-4</v>
      </c>
      <c r="BP282" s="69">
        <v>1582</v>
      </c>
      <c r="BQ282" s="70">
        <f t="shared" si="37"/>
        <v>4.3342465753424655</v>
      </c>
      <c r="BR282" s="71">
        <f>_xll.ISDACreditCurve.HazardRate($BP$25, BQ282)</f>
        <v>1.1160680057253824E-2</v>
      </c>
      <c r="BZ282" s="69">
        <v>1582</v>
      </c>
      <c r="CA282" s="70">
        <f t="shared" si="38"/>
        <v>4.3342465753424655</v>
      </c>
      <c r="CB282" s="71">
        <f>_xll.ISDAYieldCurve.ZeroRate(BZ$32, CA282)</f>
        <v>1.7834051500965148E-2</v>
      </c>
      <c r="CI282" s="69">
        <v>1582</v>
      </c>
      <c r="CJ282" s="70">
        <f t="shared" si="39"/>
        <v>4.3342465753424655</v>
      </c>
      <c r="CK282" s="71">
        <f>_xll.ISDACreditCurve.HazardRate($CI$25, CJ282)</f>
        <v>1.6896803534870022E-2</v>
      </c>
    </row>
    <row r="283" spans="2:89" x14ac:dyDescent="0.25">
      <c r="B283" s="69">
        <v>1589</v>
      </c>
      <c r="C283" s="70">
        <f t="shared" si="30"/>
        <v>4.353424657534247</v>
      </c>
      <c r="D283" s="71">
        <f>_xll.ISDAYieldCurve.ZeroRate($B$32, C283)</f>
        <v>1.7109061900454078E-2</v>
      </c>
      <c r="K283" s="69">
        <v>1589</v>
      </c>
      <c r="L283" s="70">
        <f t="shared" si="31"/>
        <v>4.353424657534247</v>
      </c>
      <c r="M283" s="71">
        <f>_xll.ISDACreditCurve.HazardRate($K$25, L283)</f>
        <v>1.925011208723628E-2</v>
      </c>
      <c r="U283" s="69">
        <v>1589</v>
      </c>
      <c r="V283" s="70">
        <f t="shared" si="32"/>
        <v>4.353424657534247</v>
      </c>
      <c r="W283" s="71" t="e">
        <f>_xll.ISDAYieldCurve.ZeroRate(U$32, V283)</f>
        <v>#NULL!</v>
      </c>
      <c r="AD283" s="69">
        <v>1589</v>
      </c>
      <c r="AE283" s="70">
        <f t="shared" si="33"/>
        <v>4.353424657534247</v>
      </c>
      <c r="AF283" s="71" t="e">
        <f>_xll.ISDACreditCurve.HazardRate(AD$25, AE283)</f>
        <v>#NULL!</v>
      </c>
      <c r="AN283" s="69">
        <v>1589</v>
      </c>
      <c r="AO283" s="70">
        <f t="shared" si="34"/>
        <v>4.353424657534247</v>
      </c>
      <c r="AP283" s="71">
        <f>_xll.ISDAYieldCurve.ZeroRate(AN$32, AO283)</f>
        <v>2.0989261857295646E-2</v>
      </c>
      <c r="AW283" s="69">
        <v>1589</v>
      </c>
      <c r="AX283" s="70">
        <f t="shared" si="35"/>
        <v>4.353424657534247</v>
      </c>
      <c r="AY283" s="71">
        <f>_xll.ISDACreditCurve.HazardRate($AW$25, AX283)</f>
        <v>1.7578902763794552E-2</v>
      </c>
      <c r="BG283" s="69">
        <v>1589</v>
      </c>
      <c r="BH283" s="70">
        <f t="shared" si="36"/>
        <v>4.353424657534247</v>
      </c>
      <c r="BI283" s="71">
        <f>_xll.ISDAYieldCurve.ZeroRate(BG$32, BH283)</f>
        <v>5.0351681255509848E-4</v>
      </c>
      <c r="BP283" s="69">
        <v>1589</v>
      </c>
      <c r="BQ283" s="70">
        <f t="shared" si="37"/>
        <v>4.353424657534247</v>
      </c>
      <c r="BR283" s="71">
        <f>_xll.ISDACreditCurve.HazardRate($BP$25, BQ283)</f>
        <v>1.1160638270034794E-2</v>
      </c>
      <c r="BZ283" s="69">
        <v>1589</v>
      </c>
      <c r="CA283" s="70">
        <f t="shared" si="38"/>
        <v>4.353424657534247</v>
      </c>
      <c r="CB283" s="71">
        <f>_xll.ISDAYieldCurve.ZeroRate(BZ$32, CA283)</f>
        <v>1.7848205562264963E-2</v>
      </c>
      <c r="CI283" s="69">
        <v>1589</v>
      </c>
      <c r="CJ283" s="70">
        <f t="shared" si="39"/>
        <v>4.353424657534247</v>
      </c>
      <c r="CK283" s="71">
        <f>_xll.ISDACreditCurve.HazardRate($CI$25, CJ283)</f>
        <v>1.6896592138522355E-2</v>
      </c>
    </row>
    <row r="284" spans="2:89" x14ac:dyDescent="0.25">
      <c r="B284" s="69">
        <v>1596</v>
      </c>
      <c r="C284" s="70">
        <f t="shared" si="30"/>
        <v>4.3726027397260276</v>
      </c>
      <c r="D284" s="71">
        <f>_xll.ISDAYieldCurve.ZeroRate($B$32, C284)</f>
        <v>1.7124919443542174E-2</v>
      </c>
      <c r="K284" s="69">
        <v>1596</v>
      </c>
      <c r="L284" s="70">
        <f t="shared" si="31"/>
        <v>4.3726027397260276</v>
      </c>
      <c r="M284" s="71">
        <f>_xll.ISDACreditCurve.HazardRate($K$25, L284)</f>
        <v>1.9259790470328216E-2</v>
      </c>
      <c r="U284" s="69">
        <v>1596</v>
      </c>
      <c r="V284" s="70">
        <f t="shared" si="32"/>
        <v>4.3726027397260276</v>
      </c>
      <c r="W284" s="71" t="e">
        <f>_xll.ISDAYieldCurve.ZeroRate(U$32, V284)</f>
        <v>#NULL!</v>
      </c>
      <c r="AD284" s="69">
        <v>1596</v>
      </c>
      <c r="AE284" s="70">
        <f t="shared" si="33"/>
        <v>4.3726027397260276</v>
      </c>
      <c r="AF284" s="71" t="e">
        <f>_xll.ISDACreditCurve.HazardRate(AD$25, AE284)</f>
        <v>#NULL!</v>
      </c>
      <c r="AN284" s="69">
        <v>1596</v>
      </c>
      <c r="AO284" s="70">
        <f t="shared" si="34"/>
        <v>4.3726027397260276</v>
      </c>
      <c r="AP284" s="71">
        <f>_xll.ISDAYieldCurve.ZeroRate(AN$32, AO284)</f>
        <v>2.1137126285319153E-2</v>
      </c>
      <c r="AW284" s="69">
        <v>1596</v>
      </c>
      <c r="AX284" s="70">
        <f t="shared" si="35"/>
        <v>4.3726027397260276</v>
      </c>
      <c r="AY284" s="71">
        <f>_xll.ISDACreditCurve.HazardRate($AW$25, AX284)</f>
        <v>1.7599185208010543E-2</v>
      </c>
      <c r="BG284" s="69">
        <v>1596</v>
      </c>
      <c r="BH284" s="70">
        <f t="shared" si="36"/>
        <v>4.3726027397260276</v>
      </c>
      <c r="BI284" s="71">
        <f>_xll.ISDAYieldCurve.ZeroRate(BG$32, BH284)</f>
        <v>5.0756627780929183E-4</v>
      </c>
      <c r="BP284" s="69">
        <v>1596</v>
      </c>
      <c r="BQ284" s="70">
        <f t="shared" si="37"/>
        <v>4.3726027397260276</v>
      </c>
      <c r="BR284" s="71">
        <f>_xll.ISDACreditCurve.HazardRate($BP$25, BQ284)</f>
        <v>1.1160596849370315E-2</v>
      </c>
      <c r="BZ284" s="69">
        <v>1596</v>
      </c>
      <c r="CA284" s="70">
        <f t="shared" si="38"/>
        <v>4.3726027397260276</v>
      </c>
      <c r="CB284" s="71">
        <f>_xll.ISDAYieldCurve.ZeroRate(BZ$32, CA284)</f>
        <v>1.7862235465132326E-2</v>
      </c>
      <c r="CI284" s="69">
        <v>1596</v>
      </c>
      <c r="CJ284" s="70">
        <f t="shared" si="39"/>
        <v>4.3726027397260276</v>
      </c>
      <c r="CK284" s="71">
        <f>_xll.ISDACreditCurve.HazardRate($CI$25, CJ284)</f>
        <v>1.6896382596528613E-2</v>
      </c>
    </row>
    <row r="285" spans="2:89" x14ac:dyDescent="0.25">
      <c r="B285" s="69">
        <v>1603</v>
      </c>
      <c r="C285" s="70">
        <f t="shared" si="30"/>
        <v>4.3917808219178083</v>
      </c>
      <c r="D285" s="71">
        <f>_xll.ISDAYieldCurve.ZeroRate($B$32, C285)</f>
        <v>1.7140638492804172E-2</v>
      </c>
      <c r="K285" s="69">
        <v>1603</v>
      </c>
      <c r="L285" s="70">
        <f t="shared" si="31"/>
        <v>4.3917808219178083</v>
      </c>
      <c r="M285" s="71">
        <f>_xll.ISDACreditCurve.HazardRate($K$25, L285)</f>
        <v>1.9269384326056901E-2</v>
      </c>
      <c r="U285" s="69">
        <v>1603</v>
      </c>
      <c r="V285" s="70">
        <f t="shared" si="32"/>
        <v>4.3917808219178083</v>
      </c>
      <c r="W285" s="71" t="e">
        <f>_xll.ISDAYieldCurve.ZeroRate(U$32, V285)</f>
        <v>#NULL!</v>
      </c>
      <c r="AD285" s="69">
        <v>1603</v>
      </c>
      <c r="AE285" s="70">
        <f t="shared" si="33"/>
        <v>4.3917808219178083</v>
      </c>
      <c r="AF285" s="71" t="e">
        <f>_xll.ISDACreditCurve.HazardRate(AD$25, AE285)</f>
        <v>#NULL!</v>
      </c>
      <c r="AN285" s="69">
        <v>1603</v>
      </c>
      <c r="AO285" s="70">
        <f t="shared" si="34"/>
        <v>4.3917808219178083</v>
      </c>
      <c r="AP285" s="71">
        <f>_xll.ISDAYieldCurve.ZeroRate(AN$32, AO285)</f>
        <v>2.1283699320958176E-2</v>
      </c>
      <c r="AW285" s="69">
        <v>1603</v>
      </c>
      <c r="AX285" s="70">
        <f t="shared" si="35"/>
        <v>4.3917808219178083</v>
      </c>
      <c r="AY285" s="71">
        <f>_xll.ISDACreditCurve.HazardRate($AW$25, AX285)</f>
        <v>1.7619290512975738E-2</v>
      </c>
      <c r="BG285" s="69">
        <v>1603</v>
      </c>
      <c r="BH285" s="70">
        <f t="shared" si="36"/>
        <v>4.3917808219178083</v>
      </c>
      <c r="BI285" s="71">
        <f>_xll.ISDAYieldCurve.ZeroRate(BG$32, BH285)</f>
        <v>5.115803765547149E-4</v>
      </c>
      <c r="BP285" s="69">
        <v>1603</v>
      </c>
      <c r="BQ285" s="70">
        <f t="shared" si="37"/>
        <v>4.3917808219178083</v>
      </c>
      <c r="BR285" s="71">
        <f>_xll.ISDACreditCurve.HazardRate($BP$25, BQ285)</f>
        <v>1.1160555790458366E-2</v>
      </c>
      <c r="BZ285" s="69">
        <v>1603</v>
      </c>
      <c r="CA285" s="70">
        <f t="shared" si="38"/>
        <v>4.3917808219178083</v>
      </c>
      <c r="CB285" s="71">
        <f>_xll.ISDAYieldCurve.ZeroRate(BZ$32, CA285)</f>
        <v>1.7876142836096912E-2</v>
      </c>
      <c r="CI285" s="69">
        <v>1603</v>
      </c>
      <c r="CJ285" s="70">
        <f t="shared" si="39"/>
        <v>4.3917808219178083</v>
      </c>
      <c r="CK285" s="71">
        <f>_xll.ISDACreditCurve.HazardRate($CI$25, CJ285)</f>
        <v>1.6896174884595955E-2</v>
      </c>
    </row>
    <row r="286" spans="2:89" x14ac:dyDescent="0.25">
      <c r="B286" s="69">
        <v>1610</v>
      </c>
      <c r="C286" s="70">
        <f t="shared" si="30"/>
        <v>4.4109589041095889</v>
      </c>
      <c r="D286" s="71">
        <f>_xll.ISDAYieldCurve.ZeroRate($B$32, C286)</f>
        <v>1.715622085468128E-2</v>
      </c>
      <c r="K286" s="69">
        <v>1610</v>
      </c>
      <c r="L286" s="70">
        <f t="shared" si="31"/>
        <v>4.4109589041095889</v>
      </c>
      <c r="M286" s="71">
        <f>_xll.ISDACreditCurve.HazardRate($K$25, L286)</f>
        <v>1.9278894756953168E-2</v>
      </c>
      <c r="U286" s="69">
        <v>1610</v>
      </c>
      <c r="V286" s="70">
        <f t="shared" si="32"/>
        <v>4.4109589041095889</v>
      </c>
      <c r="W286" s="71" t="e">
        <f>_xll.ISDAYieldCurve.ZeroRate(U$32, V286)</f>
        <v>#NULL!</v>
      </c>
      <c r="AD286" s="69">
        <v>1610</v>
      </c>
      <c r="AE286" s="70">
        <f t="shared" si="33"/>
        <v>4.4109589041095889</v>
      </c>
      <c r="AF286" s="71" t="e">
        <f>_xll.ISDACreditCurve.HazardRate(AD$25, AE286)</f>
        <v>#NULL!</v>
      </c>
      <c r="AN286" s="69">
        <v>1610</v>
      </c>
      <c r="AO286" s="70">
        <f t="shared" si="34"/>
        <v>4.4109589041095889</v>
      </c>
      <c r="AP286" s="71">
        <f>_xll.ISDAYieldCurve.ZeroRate(AN$32, AO286)</f>
        <v>2.1428997808461206E-2</v>
      </c>
      <c r="AW286" s="69">
        <v>1610</v>
      </c>
      <c r="AX286" s="70">
        <f t="shared" si="35"/>
        <v>4.4109589041095889</v>
      </c>
      <c r="AY286" s="71">
        <f>_xll.ISDACreditCurve.HazardRate($AW$25, AX286)</f>
        <v>1.7639220989202106E-2</v>
      </c>
      <c r="BG286" s="69">
        <v>1610</v>
      </c>
      <c r="BH286" s="70">
        <f t="shared" si="36"/>
        <v>4.4109589041095889</v>
      </c>
      <c r="BI286" s="71">
        <f>_xll.ISDAYieldCurve.ZeroRate(BG$32, BH286)</f>
        <v>5.1555957009365627E-4</v>
      </c>
      <c r="BP286" s="69">
        <v>1610</v>
      </c>
      <c r="BQ286" s="70">
        <f t="shared" si="37"/>
        <v>4.4109589041095889</v>
      </c>
      <c r="BR286" s="71">
        <f>_xll.ISDACreditCurve.HazardRate($BP$25, BQ286)</f>
        <v>1.1160515088580434E-2</v>
      </c>
      <c r="BZ286" s="69">
        <v>1610</v>
      </c>
      <c r="CA286" s="70">
        <f t="shared" si="38"/>
        <v>4.4109589041095889</v>
      </c>
      <c r="CB286" s="71">
        <f>_xll.ISDAYieldCurve.ZeroRate(BZ$32, CA286)</f>
        <v>1.788992927340094E-2</v>
      </c>
      <c r="CI286" s="69">
        <v>1610</v>
      </c>
      <c r="CJ286" s="70">
        <f t="shared" si="39"/>
        <v>4.4109589041095889</v>
      </c>
      <c r="CK286" s="71">
        <f>_xll.ISDACreditCurve.HazardRate($CI$25, CJ286)</f>
        <v>1.6895968978854013E-2</v>
      </c>
    </row>
    <row r="287" spans="2:89" x14ac:dyDescent="0.25">
      <c r="B287" s="69">
        <v>1617</v>
      </c>
      <c r="C287" s="70">
        <f t="shared" si="30"/>
        <v>4.4301369863013695</v>
      </c>
      <c r="D287" s="71">
        <f>_xll.ISDAYieldCurve.ZeroRate($B$32, C287)</f>
        <v>1.717166830433435E-2</v>
      </c>
      <c r="K287" s="69">
        <v>1617</v>
      </c>
      <c r="L287" s="70">
        <f t="shared" si="31"/>
        <v>4.4301369863013695</v>
      </c>
      <c r="M287" s="71">
        <f>_xll.ISDACreditCurve.HazardRate($K$25, L287)</f>
        <v>1.9288322846456388E-2</v>
      </c>
      <c r="U287" s="69">
        <v>1617</v>
      </c>
      <c r="V287" s="70">
        <f t="shared" si="32"/>
        <v>4.4301369863013695</v>
      </c>
      <c r="W287" s="71" t="e">
        <f>_xll.ISDAYieldCurve.ZeroRate(U$32, V287)</f>
        <v>#NULL!</v>
      </c>
      <c r="AD287" s="69">
        <v>1617</v>
      </c>
      <c r="AE287" s="70">
        <f t="shared" si="33"/>
        <v>4.4301369863013695</v>
      </c>
      <c r="AF287" s="71" t="e">
        <f>_xll.ISDACreditCurve.HazardRate(AD$25, AE287)</f>
        <v>#NULL!</v>
      </c>
      <c r="AN287" s="69">
        <v>1617</v>
      </c>
      <c r="AO287" s="70">
        <f t="shared" si="34"/>
        <v>4.4301369863013695</v>
      </c>
      <c r="AP287" s="71">
        <f>_xll.ISDAYieldCurve.ZeroRate(AN$32, AO287)</f>
        <v>2.1573038300401439E-2</v>
      </c>
      <c r="AW287" s="69">
        <v>1617</v>
      </c>
      <c r="AX287" s="70">
        <f t="shared" si="35"/>
        <v>4.4301369863013695</v>
      </c>
      <c r="AY287" s="71">
        <f>_xll.ISDACreditCurve.HazardRate($AW$25, AX287)</f>
        <v>1.765897890719275E-2</v>
      </c>
      <c r="BG287" s="69">
        <v>1617</v>
      </c>
      <c r="BH287" s="70">
        <f t="shared" si="36"/>
        <v>4.4301369863013695</v>
      </c>
      <c r="BI287" s="71">
        <f>_xll.ISDAYieldCurve.ZeroRate(BG$32, BH287)</f>
        <v>5.1950431174048537E-4</v>
      </c>
      <c r="BP287" s="69">
        <v>1617</v>
      </c>
      <c r="BQ287" s="70">
        <f t="shared" si="37"/>
        <v>4.4301369863013695</v>
      </c>
      <c r="BR287" s="71">
        <f>_xll.ISDACreditCurve.HazardRate($BP$25, BQ287)</f>
        <v>1.116047473909971E-2</v>
      </c>
      <c r="BZ287" s="69">
        <v>1617</v>
      </c>
      <c r="CA287" s="70">
        <f t="shared" si="38"/>
        <v>4.4301369863013695</v>
      </c>
      <c r="CB287" s="71">
        <f>_xll.ISDAYieldCurve.ZeroRate(BZ$32, CA287)</f>
        <v>1.7903596347611427E-2</v>
      </c>
      <c r="CI287" s="69">
        <v>1617</v>
      </c>
      <c r="CJ287" s="70">
        <f t="shared" si="39"/>
        <v>4.4301369863013695</v>
      </c>
      <c r="CK287" s="71">
        <f>_xll.ISDACreditCurve.HazardRate($CI$25, CJ287)</f>
        <v>1.689576485584577E-2</v>
      </c>
    </row>
    <row r="288" spans="2:89" x14ac:dyDescent="0.25">
      <c r="B288" s="69">
        <v>1624</v>
      </c>
      <c r="C288" s="70">
        <f t="shared" si="30"/>
        <v>4.4493150684931511</v>
      </c>
      <c r="D288" s="71">
        <f>_xll.ISDAYieldCurve.ZeroRate($B$32, C288)</f>
        <v>1.7186982586317994E-2</v>
      </c>
      <c r="K288" s="69">
        <v>1624</v>
      </c>
      <c r="L288" s="70">
        <f t="shared" si="31"/>
        <v>4.4493150684931511</v>
      </c>
      <c r="M288" s="71">
        <f>_xll.ISDACreditCurve.HazardRate($K$25, L288)</f>
        <v>1.9297669659325969E-2</v>
      </c>
      <c r="U288" s="69">
        <v>1624</v>
      </c>
      <c r="V288" s="70">
        <f t="shared" si="32"/>
        <v>4.4493150684931511</v>
      </c>
      <c r="W288" s="71" t="e">
        <f>_xll.ISDAYieldCurve.ZeroRate(U$32, V288)</f>
        <v>#NULL!</v>
      </c>
      <c r="AD288" s="69">
        <v>1624</v>
      </c>
      <c r="AE288" s="70">
        <f t="shared" si="33"/>
        <v>4.4493150684931511</v>
      </c>
      <c r="AF288" s="71" t="e">
        <f>_xll.ISDACreditCurve.HazardRate(AD$25, AE288)</f>
        <v>#NULL!</v>
      </c>
      <c r="AN288" s="69">
        <v>1624</v>
      </c>
      <c r="AO288" s="70">
        <f t="shared" si="34"/>
        <v>4.4493150684931511</v>
      </c>
      <c r="AP288" s="71">
        <f>_xll.ISDAYieldCurve.ZeroRate(AN$32, AO288)</f>
        <v>2.1715837063962885E-2</v>
      </c>
      <c r="AW288" s="69">
        <v>1624</v>
      </c>
      <c r="AX288" s="70">
        <f t="shared" si="35"/>
        <v>4.4493150684931511</v>
      </c>
      <c r="AY288" s="71">
        <f>_xll.ISDACreditCurve.HazardRate($AW$25, AX288)</f>
        <v>1.7678566498304162E-2</v>
      </c>
      <c r="BG288" s="69">
        <v>1624</v>
      </c>
      <c r="BH288" s="70">
        <f t="shared" si="36"/>
        <v>4.4493150684931511</v>
      </c>
      <c r="BI288" s="71">
        <f>_xll.ISDAYieldCurve.ZeroRate(BG$32, BH288)</f>
        <v>5.2341504699380766E-4</v>
      </c>
      <c r="BP288" s="69">
        <v>1624</v>
      </c>
      <c r="BQ288" s="70">
        <f t="shared" si="37"/>
        <v>4.4493150684931511</v>
      </c>
      <c r="BR288" s="71">
        <f>_xll.ISDACreditCurve.HazardRate($BP$25, BQ288)</f>
        <v>1.116043473745934E-2</v>
      </c>
      <c r="BZ288" s="69">
        <v>1624</v>
      </c>
      <c r="CA288" s="70">
        <f t="shared" si="38"/>
        <v>4.4493150684931511</v>
      </c>
      <c r="CB288" s="71">
        <f>_xll.ISDAYieldCurve.ZeroRate(BZ$32, CA288)</f>
        <v>1.7917145602216647E-2</v>
      </c>
      <c r="CI288" s="69">
        <v>1624</v>
      </c>
      <c r="CJ288" s="70">
        <f t="shared" si="39"/>
        <v>4.4493150684931511</v>
      </c>
      <c r="CK288" s="71">
        <f>_xll.ISDACreditCurve.HazardRate($CI$25, CJ288)</f>
        <v>1.6895562492518633E-2</v>
      </c>
    </row>
    <row r="289" spans="2:89" x14ac:dyDescent="0.25">
      <c r="B289" s="69">
        <v>1631</v>
      </c>
      <c r="C289" s="70">
        <f t="shared" si="30"/>
        <v>4.4684931506849317</v>
      </c>
      <c r="D289" s="71">
        <f>_xll.ISDAYieldCurve.ZeroRate($B$32, C289)</f>
        <v>1.7202165415237402E-2</v>
      </c>
      <c r="K289" s="69">
        <v>1631</v>
      </c>
      <c r="L289" s="70">
        <f t="shared" si="31"/>
        <v>4.4684931506849317</v>
      </c>
      <c r="M289" s="71">
        <f>_xll.ISDACreditCurve.HazardRate($K$25, L289)</f>
        <v>1.930693624204215E-2</v>
      </c>
      <c r="U289" s="69">
        <v>1631</v>
      </c>
      <c r="V289" s="70">
        <f t="shared" si="32"/>
        <v>4.4684931506849317</v>
      </c>
      <c r="W289" s="71" t="e">
        <f>_xll.ISDAYieldCurve.ZeroRate(U$32, V289)</f>
        <v>#NULL!</v>
      </c>
      <c r="AD289" s="69">
        <v>1631</v>
      </c>
      <c r="AE289" s="70">
        <f t="shared" si="33"/>
        <v>4.4684931506849317</v>
      </c>
      <c r="AF289" s="71" t="e">
        <f>_xll.ISDACreditCurve.HazardRate(AD$25, AE289)</f>
        <v>#NULL!</v>
      </c>
      <c r="AN289" s="69">
        <v>1631</v>
      </c>
      <c r="AO289" s="70">
        <f t="shared" si="34"/>
        <v>4.4684931506849317</v>
      </c>
      <c r="AP289" s="71">
        <f>_xll.ISDAYieldCurve.ZeroRate(AN$32, AO289)</f>
        <v>2.1857410087064568E-2</v>
      </c>
      <c r="AW289" s="69">
        <v>1631</v>
      </c>
      <c r="AX289" s="70">
        <f t="shared" si="35"/>
        <v>4.4684931506849317</v>
      </c>
      <c r="AY289" s="71">
        <f>_xll.ISDACreditCurve.HazardRate($AW$25, AX289)</f>
        <v>1.7697985955586294E-2</v>
      </c>
      <c r="BG289" s="69">
        <v>1631</v>
      </c>
      <c r="BH289" s="70">
        <f t="shared" si="36"/>
        <v>4.4684931506849317</v>
      </c>
      <c r="BI289" s="71">
        <f>_xll.ISDAYieldCurve.ZeroRate(BG$32, BH289)</f>
        <v>5.2729221370418267E-4</v>
      </c>
      <c r="BP289" s="69">
        <v>1631</v>
      </c>
      <c r="BQ289" s="70">
        <f t="shared" si="37"/>
        <v>4.4684931506849317</v>
      </c>
      <c r="BR289" s="71">
        <f>_xll.ISDACreditCurve.HazardRate($BP$25, BQ289)</f>
        <v>1.1160395079180692E-2</v>
      </c>
      <c r="BZ289" s="69">
        <v>1631</v>
      </c>
      <c r="CA289" s="70">
        <f t="shared" si="38"/>
        <v>4.4684931506849317</v>
      </c>
      <c r="CB289" s="71">
        <f>_xll.ISDAYieldCurve.ZeroRate(BZ$32, CA289)</f>
        <v>1.7930578554207235E-2</v>
      </c>
      <c r="CI289" s="69">
        <v>1631</v>
      </c>
      <c r="CJ289" s="70">
        <f t="shared" si="39"/>
        <v>4.4684931506849317</v>
      </c>
      <c r="CK289" s="71">
        <f>_xll.ISDACreditCurve.HazardRate($CI$25, CJ289)</f>
        <v>1.6895361866215756E-2</v>
      </c>
    </row>
    <row r="290" spans="2:89" x14ac:dyDescent="0.25">
      <c r="B290" s="69">
        <v>1638</v>
      </c>
      <c r="C290" s="70">
        <f t="shared" si="30"/>
        <v>4.4876712328767123</v>
      </c>
      <c r="D290" s="71">
        <f>_xll.ISDAYieldCurve.ZeroRate($B$32, C290)</f>
        <v>1.7217218476388265E-2</v>
      </c>
      <c r="K290" s="69">
        <v>1638</v>
      </c>
      <c r="L290" s="70">
        <f t="shared" si="31"/>
        <v>4.4876712328767123</v>
      </c>
      <c r="M290" s="71">
        <f>_xll.ISDACreditCurve.HazardRate($K$25, L290)</f>
        <v>1.9316123623196662E-2</v>
      </c>
      <c r="U290" s="69">
        <v>1638</v>
      </c>
      <c r="V290" s="70">
        <f t="shared" si="32"/>
        <v>4.4876712328767123</v>
      </c>
      <c r="W290" s="71" t="e">
        <f>_xll.ISDAYieldCurve.ZeroRate(U$32, V290)</f>
        <v>#NULL!</v>
      </c>
      <c r="AD290" s="69">
        <v>1638</v>
      </c>
      <c r="AE290" s="70">
        <f t="shared" si="33"/>
        <v>4.4876712328767123</v>
      </c>
      <c r="AF290" s="71" t="e">
        <f>_xll.ISDACreditCurve.HazardRate(AD$25, AE290)</f>
        <v>#NULL!</v>
      </c>
      <c r="AN290" s="69">
        <v>1638</v>
      </c>
      <c r="AO290" s="70">
        <f t="shared" si="34"/>
        <v>4.4876712328767123</v>
      </c>
      <c r="AP290" s="71">
        <f>_xll.ISDAYieldCurve.ZeroRate(AN$32, AO290)</f>
        <v>2.1997773084327772E-2</v>
      </c>
      <c r="AW290" s="69">
        <v>1638</v>
      </c>
      <c r="AX290" s="70">
        <f t="shared" si="35"/>
        <v>4.4876712328767123</v>
      </c>
      <c r="AY290" s="71">
        <f>_xll.ISDACreditCurve.HazardRate($AW$25, AX290)</f>
        <v>1.7717239434601052E-2</v>
      </c>
      <c r="BG290" s="69">
        <v>1638</v>
      </c>
      <c r="BH290" s="70">
        <f t="shared" si="36"/>
        <v>4.4876712328767123</v>
      </c>
      <c r="BI290" s="71">
        <f>_xll.ISDAYieldCurve.ZeroRate(BG$32, BH290)</f>
        <v>5.3113624223754597E-4</v>
      </c>
      <c r="BP290" s="69">
        <v>1638</v>
      </c>
      <c r="BQ290" s="70">
        <f t="shared" si="37"/>
        <v>4.4876712328767123</v>
      </c>
      <c r="BR290" s="71">
        <f>_xll.ISDACreditCurve.HazardRate($BP$25, BQ290)</f>
        <v>1.1160355759861689E-2</v>
      </c>
      <c r="BZ290" s="69">
        <v>1638</v>
      </c>
      <c r="CA290" s="70">
        <f t="shared" si="38"/>
        <v>4.4876712328767123</v>
      </c>
      <c r="CB290" s="71">
        <f>_xll.ISDAYieldCurve.ZeroRate(BZ$32, CA290)</f>
        <v>1.7943896694642341E-2</v>
      </c>
      <c r="CI290" s="69">
        <v>1638</v>
      </c>
      <c r="CJ290" s="70">
        <f t="shared" si="39"/>
        <v>4.4876712328767123</v>
      </c>
      <c r="CK290" s="71">
        <f>_xll.ISDACreditCurve.HazardRate($CI$25, CJ290)</f>
        <v>1.6895162954667614E-2</v>
      </c>
    </row>
    <row r="291" spans="2:89" x14ac:dyDescent="0.25">
      <c r="B291" s="69">
        <v>1645</v>
      </c>
      <c r="C291" s="70">
        <f t="shared" si="30"/>
        <v>4.506849315068493</v>
      </c>
      <c r="D291" s="71">
        <f>_xll.ISDAYieldCurve.ZeroRate($B$32, C291)</f>
        <v>1.7232143426380402E-2</v>
      </c>
      <c r="K291" s="69">
        <v>1645</v>
      </c>
      <c r="L291" s="70">
        <f t="shared" si="31"/>
        <v>4.506849315068493</v>
      </c>
      <c r="M291" s="71">
        <f>_xll.ISDACreditCurve.HazardRate($K$25, L291)</f>
        <v>1.9325232813873262E-2</v>
      </c>
      <c r="U291" s="69">
        <v>1645</v>
      </c>
      <c r="V291" s="70">
        <f t="shared" si="32"/>
        <v>4.506849315068493</v>
      </c>
      <c r="W291" s="71" t="e">
        <f>_xll.ISDAYieldCurve.ZeroRate(U$32, V291)</f>
        <v>#NULL!</v>
      </c>
      <c r="AD291" s="69">
        <v>1645</v>
      </c>
      <c r="AE291" s="70">
        <f t="shared" si="33"/>
        <v>4.506849315068493</v>
      </c>
      <c r="AF291" s="71" t="e">
        <f>_xll.ISDACreditCurve.HazardRate(AD$25, AE291)</f>
        <v>#NULL!</v>
      </c>
      <c r="AN291" s="69">
        <v>1645</v>
      </c>
      <c r="AO291" s="70">
        <f t="shared" si="34"/>
        <v>4.506849315068493</v>
      </c>
      <c r="AP291" s="71">
        <f>_xll.ISDAYieldCurve.ZeroRate(AN$32, AO291)</f>
        <v>2.2136941502890872E-2</v>
      </c>
      <c r="AW291" s="69">
        <v>1645</v>
      </c>
      <c r="AX291" s="70">
        <f t="shared" si="35"/>
        <v>4.506849315068493</v>
      </c>
      <c r="AY291" s="71">
        <f>_xll.ISDACreditCurve.HazardRate($AW$25, AX291)</f>
        <v>1.7736329054219943E-2</v>
      </c>
      <c r="BG291" s="69">
        <v>1645</v>
      </c>
      <c r="BH291" s="70">
        <f t="shared" si="36"/>
        <v>4.506849315068493</v>
      </c>
      <c r="BI291" s="71">
        <f>_xll.ISDAYieldCurve.ZeroRate(BG$32, BH291)</f>
        <v>5.3494755563445514E-4</v>
      </c>
      <c r="BP291" s="69">
        <v>1645</v>
      </c>
      <c r="BQ291" s="70">
        <f t="shared" si="37"/>
        <v>4.506849315068493</v>
      </c>
      <c r="BR291" s="71">
        <f>_xll.ISDACreditCurve.HazardRate($BP$25, BQ291)</f>
        <v>1.1160316775175188E-2</v>
      </c>
      <c r="BZ291" s="69">
        <v>1645</v>
      </c>
      <c r="CA291" s="70">
        <f t="shared" si="38"/>
        <v>4.506849315068493</v>
      </c>
      <c r="CB291" s="71">
        <f>_xll.ISDAYieldCurve.ZeroRate(BZ$32, CA291)</f>
        <v>1.7957101489201412E-2</v>
      </c>
      <c r="CI291" s="69">
        <v>1645</v>
      </c>
      <c r="CJ291" s="70">
        <f t="shared" si="39"/>
        <v>4.506849315068493</v>
      </c>
      <c r="CK291" s="71">
        <f>_xll.ISDACreditCurve.HazardRate($CI$25, CJ291)</f>
        <v>1.6894965735983702E-2</v>
      </c>
    </row>
    <row r="292" spans="2:89" x14ac:dyDescent="0.25">
      <c r="B292" s="69">
        <v>1652</v>
      </c>
      <c r="C292" s="70">
        <f t="shared" si="30"/>
        <v>4.5260273972602736</v>
      </c>
      <c r="D292" s="71">
        <f>_xll.ISDAYieldCurve.ZeroRate($B$32, C292)</f>
        <v>1.7246941893745482E-2</v>
      </c>
      <c r="K292" s="69">
        <v>1652</v>
      </c>
      <c r="L292" s="70">
        <f t="shared" si="31"/>
        <v>4.5260273972602736</v>
      </c>
      <c r="M292" s="71">
        <f>_xll.ISDACreditCurve.HazardRate($K$25, L292)</f>
        <v>1.9334264808018704E-2</v>
      </c>
      <c r="U292" s="69">
        <v>1652</v>
      </c>
      <c r="V292" s="70">
        <f t="shared" si="32"/>
        <v>4.5260273972602736</v>
      </c>
      <c r="W292" s="71" t="e">
        <f>_xll.ISDAYieldCurve.ZeroRate(U$32, V292)</f>
        <v>#NULL!</v>
      </c>
      <c r="AD292" s="69">
        <v>1652</v>
      </c>
      <c r="AE292" s="70">
        <f t="shared" si="33"/>
        <v>4.5260273972602736</v>
      </c>
      <c r="AF292" s="71" t="e">
        <f>_xll.ISDACreditCurve.HazardRate(AD$25, AE292)</f>
        <v>#NULL!</v>
      </c>
      <c r="AN292" s="69">
        <v>1652</v>
      </c>
      <c r="AO292" s="70">
        <f t="shared" si="34"/>
        <v>4.5260273972602736</v>
      </c>
      <c r="AP292" s="71">
        <f>_xll.ISDAYieldCurve.ZeroRate(AN$32, AO292)</f>
        <v>2.2274930528076314E-2</v>
      </c>
      <c r="AW292" s="69">
        <v>1652</v>
      </c>
      <c r="AX292" s="70">
        <f t="shared" si="35"/>
        <v>4.5260273972602736</v>
      </c>
      <c r="AY292" s="71">
        <f>_xll.ISDACreditCurve.HazardRate($AW$25, AX292)</f>
        <v>1.7755256897401383E-2</v>
      </c>
      <c r="BG292" s="69">
        <v>1652</v>
      </c>
      <c r="BH292" s="70">
        <f t="shared" si="36"/>
        <v>4.5260273972602736</v>
      </c>
      <c r="BI292" s="71">
        <f>_xll.ISDAYieldCurve.ZeroRate(BG$32, BH292)</f>
        <v>5.3872656976528877E-4</v>
      </c>
      <c r="BP292" s="69">
        <v>1652</v>
      </c>
      <c r="BQ292" s="70">
        <f t="shared" si="37"/>
        <v>4.5260273972602736</v>
      </c>
      <c r="BR292" s="71">
        <f>_xll.ISDACreditCurve.HazardRate($BP$25, BQ292)</f>
        <v>1.1160278120867383E-2</v>
      </c>
      <c r="BZ292" s="69">
        <v>1652</v>
      </c>
      <c r="CA292" s="70">
        <f t="shared" si="38"/>
        <v>4.5260273972602736</v>
      </c>
      <c r="CB292" s="71">
        <f>_xll.ISDAYieldCurve.ZeroRate(BZ$32, CA292)</f>
        <v>1.7970194378721837E-2</v>
      </c>
      <c r="CI292" s="69">
        <v>1652</v>
      </c>
      <c r="CJ292" s="70">
        <f t="shared" si="39"/>
        <v>4.5260273972602736</v>
      </c>
      <c r="CK292" s="71">
        <f>_xll.ISDACreditCurve.HazardRate($CI$25, CJ292)</f>
        <v>1.6894770188644579E-2</v>
      </c>
    </row>
    <row r="293" spans="2:89" x14ac:dyDescent="0.25">
      <c r="B293" s="69">
        <v>1659</v>
      </c>
      <c r="C293" s="70">
        <f t="shared" si="30"/>
        <v>4.5452054794520551</v>
      </c>
      <c r="D293" s="71">
        <f>_xll.ISDAYieldCurve.ZeroRate($B$32, C293)</f>
        <v>1.7261615479529424E-2</v>
      </c>
      <c r="K293" s="69">
        <v>1659</v>
      </c>
      <c r="L293" s="70">
        <f t="shared" si="31"/>
        <v>4.5452054794520551</v>
      </c>
      <c r="M293" s="71">
        <f>_xll.ISDACreditCurve.HazardRate($K$25, L293)</f>
        <v>1.9343220582804268E-2</v>
      </c>
      <c r="U293" s="69">
        <v>1659</v>
      </c>
      <c r="V293" s="70">
        <f t="shared" si="32"/>
        <v>4.5452054794520551</v>
      </c>
      <c r="W293" s="71" t="e">
        <f>_xll.ISDAYieldCurve.ZeroRate(U$32, V293)</f>
        <v>#NULL!</v>
      </c>
      <c r="AD293" s="69">
        <v>1659</v>
      </c>
      <c r="AE293" s="70">
        <f t="shared" si="33"/>
        <v>4.5452054794520551</v>
      </c>
      <c r="AF293" s="71" t="e">
        <f>_xll.ISDACreditCurve.HazardRate(AD$25, AE293)</f>
        <v>#NULL!</v>
      </c>
      <c r="AN293" s="69">
        <v>1659</v>
      </c>
      <c r="AO293" s="70">
        <f t="shared" si="34"/>
        <v>4.5452054794520551</v>
      </c>
      <c r="AP293" s="71">
        <f>_xll.ISDAYieldCurve.ZeroRate(AN$32, AO293)</f>
        <v>2.2411755088914204E-2</v>
      </c>
      <c r="AW293" s="69">
        <v>1659</v>
      </c>
      <c r="AX293" s="70">
        <f t="shared" si="35"/>
        <v>4.5452054794520551</v>
      </c>
      <c r="AY293" s="71">
        <f>_xll.ISDACreditCurve.HazardRate($AW$25, AX293)</f>
        <v>1.7774025011948389E-2</v>
      </c>
      <c r="BG293" s="69">
        <v>1659</v>
      </c>
      <c r="BH293" s="70">
        <f t="shared" si="36"/>
        <v>4.5452054794520551</v>
      </c>
      <c r="BI293" s="71">
        <f>_xll.ISDAYieldCurve.ZeroRate(BG$32, BH293)</f>
        <v>5.4247369348151637E-4</v>
      </c>
      <c r="BP293" s="69">
        <v>1659</v>
      </c>
      <c r="BQ293" s="70">
        <f t="shared" si="37"/>
        <v>4.5452054794520551</v>
      </c>
      <c r="BR293" s="71">
        <f>_xll.ISDACreditCurve.HazardRate($BP$25, BQ293)</f>
        <v>1.1160239792756273E-2</v>
      </c>
      <c r="BZ293" s="69">
        <v>1659</v>
      </c>
      <c r="CA293" s="70">
        <f t="shared" si="38"/>
        <v>4.5452054794520551</v>
      </c>
      <c r="CB293" s="71">
        <f>_xll.ISDAYieldCurve.ZeroRate(BZ$32, CA293)</f>
        <v>1.7983176779723116E-2</v>
      </c>
      <c r="CI293" s="69">
        <v>1659</v>
      </c>
      <c r="CJ293" s="70">
        <f t="shared" si="39"/>
        <v>4.5452054794520551</v>
      </c>
      <c r="CK293" s="71">
        <f>_xll.ISDACreditCurve.HazardRate($CI$25, CJ293)</f>
        <v>1.6894576291493966E-2</v>
      </c>
    </row>
    <row r="294" spans="2:89" x14ac:dyDescent="0.25">
      <c r="B294" s="69">
        <v>1666</v>
      </c>
      <c r="C294" s="70">
        <f t="shared" si="30"/>
        <v>4.5643835616438357</v>
      </c>
      <c r="D294" s="71">
        <f>_xll.ISDAYieldCurve.ZeroRate($B$32, C294)</f>
        <v>1.7276165757869805E-2</v>
      </c>
      <c r="K294" s="69">
        <v>1666</v>
      </c>
      <c r="L294" s="70">
        <f t="shared" si="31"/>
        <v>4.5643835616438357</v>
      </c>
      <c r="M294" s="71">
        <f>_xll.ISDACreditCurve.HazardRate($K$25, L294)</f>
        <v>1.9352101098978194E-2</v>
      </c>
      <c r="U294" s="69">
        <v>1666</v>
      </c>
      <c r="V294" s="70">
        <f t="shared" si="32"/>
        <v>4.5643835616438357</v>
      </c>
      <c r="W294" s="71" t="e">
        <f>_xll.ISDAYieldCurve.ZeroRate(U$32, V294)</f>
        <v>#NULL!</v>
      </c>
      <c r="AD294" s="69">
        <v>1666</v>
      </c>
      <c r="AE294" s="70">
        <f t="shared" si="33"/>
        <v>4.5643835616438357</v>
      </c>
      <c r="AF294" s="71" t="e">
        <f>_xll.ISDACreditCurve.HazardRate(AD$25, AE294)</f>
        <v>#NULL!</v>
      </c>
      <c r="AN294" s="69">
        <v>1666</v>
      </c>
      <c r="AO294" s="70">
        <f t="shared" si="34"/>
        <v>4.5643835616438357</v>
      </c>
      <c r="AP294" s="71">
        <f>_xll.ISDAYieldCurve.ZeroRate(AN$32, AO294)</f>
        <v>2.2547429863526564E-2</v>
      </c>
      <c r="AW294" s="69">
        <v>1666</v>
      </c>
      <c r="AX294" s="70">
        <f t="shared" si="35"/>
        <v>4.5643835616438357</v>
      </c>
      <c r="AY294" s="71">
        <f>_xll.ISDACreditCurve.HazardRate($AW$25, AX294)</f>
        <v>1.7792635411247093E-2</v>
      </c>
      <c r="BG294" s="69">
        <v>1666</v>
      </c>
      <c r="BH294" s="70">
        <f t="shared" si="36"/>
        <v>4.5643835616438357</v>
      </c>
      <c r="BI294" s="71">
        <f>_xll.ISDAYieldCurve.ZeroRate(BG$32, BH294)</f>
        <v>5.4618932876315362E-4</v>
      </c>
      <c r="BP294" s="69">
        <v>1666</v>
      </c>
      <c r="BQ294" s="70">
        <f t="shared" si="37"/>
        <v>4.5643835616438357</v>
      </c>
      <c r="BR294" s="71">
        <f>_xll.ISDACreditCurve.HazardRate($BP$25, BQ294)</f>
        <v>1.1160201786730129E-2</v>
      </c>
      <c r="BZ294" s="69">
        <v>1666</v>
      </c>
      <c r="CA294" s="70">
        <f t="shared" si="38"/>
        <v>4.5643835616438357</v>
      </c>
      <c r="CB294" s="71">
        <f>_xll.ISDAYieldCurve.ZeroRate(BZ$32, CA294)</f>
        <v>1.7996050084917649E-2</v>
      </c>
      <c r="CI294" s="69">
        <v>1666</v>
      </c>
      <c r="CJ294" s="70">
        <f t="shared" si="39"/>
        <v>4.5643835616438357</v>
      </c>
      <c r="CK294" s="71">
        <f>_xll.ISDACreditCurve.HazardRate($CI$25, CJ294)</f>
        <v>1.6894384023731172E-2</v>
      </c>
    </row>
    <row r="295" spans="2:89" x14ac:dyDescent="0.25">
      <c r="B295" s="69">
        <v>1673</v>
      </c>
      <c r="C295" s="70">
        <f t="shared" si="30"/>
        <v>4.5835616438356164</v>
      </c>
      <c r="D295" s="71">
        <f>_xll.ISDAYieldCurve.ZeroRate($B$32, C295)</f>
        <v>1.72905942765588E-2</v>
      </c>
      <c r="K295" s="69">
        <v>1673</v>
      </c>
      <c r="L295" s="70">
        <f t="shared" si="31"/>
        <v>4.5835616438356164</v>
      </c>
      <c r="M295" s="71">
        <f>_xll.ISDACreditCurve.HazardRate($K$25, L295)</f>
        <v>1.9360907301209238E-2</v>
      </c>
      <c r="U295" s="69">
        <v>1673</v>
      </c>
      <c r="V295" s="70">
        <f t="shared" si="32"/>
        <v>4.5835616438356164</v>
      </c>
      <c r="W295" s="71" t="e">
        <f>_xll.ISDAYieldCurve.ZeroRate(U$32, V295)</f>
        <v>#NULL!</v>
      </c>
      <c r="AD295" s="69">
        <v>1673</v>
      </c>
      <c r="AE295" s="70">
        <f t="shared" si="33"/>
        <v>4.5835616438356164</v>
      </c>
      <c r="AF295" s="71" t="e">
        <f>_xll.ISDACreditCurve.HazardRate(AD$25, AE295)</f>
        <v>#NULL!</v>
      </c>
      <c r="AN295" s="69">
        <v>1673</v>
      </c>
      <c r="AO295" s="70">
        <f t="shared" si="34"/>
        <v>4.5835616438356164</v>
      </c>
      <c r="AP295" s="71">
        <f>_xll.ISDAYieldCurve.ZeroRate(AN$32, AO295)</f>
        <v>2.268196928437647E-2</v>
      </c>
      <c r="AW295" s="69">
        <v>1673</v>
      </c>
      <c r="AX295" s="70">
        <f t="shared" si="35"/>
        <v>4.5835616438356164</v>
      </c>
      <c r="AY295" s="71">
        <f>_xll.ISDACreditCurve.HazardRate($AW$25, AX295)</f>
        <v>1.7811090074986814E-2</v>
      </c>
      <c r="BG295" s="69">
        <v>1673</v>
      </c>
      <c r="BH295" s="70">
        <f t="shared" si="36"/>
        <v>4.5835616438356164</v>
      </c>
      <c r="BI295" s="71">
        <f>_xll.ISDAYieldCurve.ZeroRate(BG$32, BH295)</f>
        <v>5.4987387086251793E-4</v>
      </c>
      <c r="BP295" s="69">
        <v>1673</v>
      </c>
      <c r="BQ295" s="70">
        <f t="shared" si="37"/>
        <v>4.5835616438356164</v>
      </c>
      <c r="BR295" s="71">
        <f>_xll.ISDACreditCurve.HazardRate($BP$25, BQ295)</f>
        <v>1.1160164098746043E-2</v>
      </c>
      <c r="BZ295" s="69">
        <v>1673</v>
      </c>
      <c r="CA295" s="70">
        <f t="shared" si="38"/>
        <v>4.5835616438356164</v>
      </c>
      <c r="CB295" s="71">
        <f>_xll.ISDAYieldCurve.ZeroRate(BZ$32, CA295)</f>
        <v>1.8008815663708887E-2</v>
      </c>
      <c r="CI295" s="69">
        <v>1673</v>
      </c>
      <c r="CJ295" s="70">
        <f t="shared" si="39"/>
        <v>4.5835616438356164</v>
      </c>
      <c r="CK295" s="71">
        <f>_xll.ISDACreditCurve.HazardRate($CI$25, CJ295)</f>
        <v>1.6894193364903633E-2</v>
      </c>
    </row>
    <row r="296" spans="2:89" x14ac:dyDescent="0.25">
      <c r="B296" s="69">
        <v>1680</v>
      </c>
      <c r="C296" s="70">
        <f t="shared" si="30"/>
        <v>4.602739726027397</v>
      </c>
      <c r="D296" s="71">
        <f>_xll.ISDAYieldCurve.ZeroRate($B$32, C296)</f>
        <v>1.7304902557592053E-2</v>
      </c>
      <c r="K296" s="69">
        <v>1680</v>
      </c>
      <c r="L296" s="70">
        <f t="shared" si="31"/>
        <v>4.602739726027397</v>
      </c>
      <c r="M296" s="71">
        <f>_xll.ISDACreditCurve.HazardRate($K$25, L296)</f>
        <v>1.9369640118421686E-2</v>
      </c>
      <c r="U296" s="69">
        <v>1680</v>
      </c>
      <c r="V296" s="70">
        <f t="shared" si="32"/>
        <v>4.602739726027397</v>
      </c>
      <c r="W296" s="71" t="e">
        <f>_xll.ISDAYieldCurve.ZeroRate(U$32, V296)</f>
        <v>#NULL!</v>
      </c>
      <c r="AD296" s="69">
        <v>1680</v>
      </c>
      <c r="AE296" s="70">
        <f t="shared" si="33"/>
        <v>4.602739726027397</v>
      </c>
      <c r="AF296" s="71" t="e">
        <f>_xll.ISDACreditCurve.HazardRate(AD$25, AE296)</f>
        <v>#NULL!</v>
      </c>
      <c r="AN296" s="69">
        <v>1680</v>
      </c>
      <c r="AO296" s="70">
        <f t="shared" si="34"/>
        <v>4.602739726027397</v>
      </c>
      <c r="AP296" s="71">
        <f>_xll.ISDAYieldCurve.ZeroRate(AN$32, AO296)</f>
        <v>2.2815387543385964E-2</v>
      </c>
      <c r="AW296" s="69">
        <v>1680</v>
      </c>
      <c r="AX296" s="70">
        <f t="shared" si="35"/>
        <v>4.602739726027397</v>
      </c>
      <c r="AY296" s="71">
        <f>_xll.ISDACreditCurve.HazardRate($AW$25, AX296)</f>
        <v>1.7829390949862037E-2</v>
      </c>
      <c r="BG296" s="69">
        <v>1680</v>
      </c>
      <c r="BH296" s="70">
        <f t="shared" si="36"/>
        <v>4.602739726027397</v>
      </c>
      <c r="BI296" s="71">
        <f>_xll.ISDAYieldCurve.ZeroRate(BG$32, BH296)</f>
        <v>5.535277084443873E-4</v>
      </c>
      <c r="BP296" s="69">
        <v>1680</v>
      </c>
      <c r="BQ296" s="70">
        <f t="shared" si="37"/>
        <v>4.602739726027397</v>
      </c>
      <c r="BR296" s="71">
        <f>_xll.ISDACreditCurve.HazardRate($BP$25, BQ296)</f>
        <v>1.1160126724828492E-2</v>
      </c>
      <c r="BZ296" s="69">
        <v>1680</v>
      </c>
      <c r="CA296" s="70">
        <f t="shared" si="38"/>
        <v>4.602739726027397</v>
      </c>
      <c r="CB296" s="71">
        <f>_xll.ISDAYieldCurve.ZeroRate(BZ$32, CA296)</f>
        <v>1.8021474862676863E-2</v>
      </c>
      <c r="CI296" s="69">
        <v>1680</v>
      </c>
      <c r="CJ296" s="70">
        <f t="shared" si="39"/>
        <v>4.602739726027397</v>
      </c>
      <c r="CK296" s="71">
        <f>_xll.ISDACreditCurve.HazardRate($CI$25, CJ296)</f>
        <v>1.6894004294899657E-2</v>
      </c>
    </row>
    <row r="297" spans="2:89" x14ac:dyDescent="0.25">
      <c r="B297" s="69">
        <v>1687</v>
      </c>
      <c r="C297" s="70">
        <f t="shared" si="30"/>
        <v>4.6219178082191785</v>
      </c>
      <c r="D297" s="71">
        <f>_xll.ISDAYieldCurve.ZeroRate($B$32, C297)</f>
        <v>1.7319092097703871E-2</v>
      </c>
      <c r="K297" s="69">
        <v>1687</v>
      </c>
      <c r="L297" s="70">
        <f t="shared" si="31"/>
        <v>4.6219178082191785</v>
      </c>
      <c r="M297" s="71">
        <f>_xll.ISDACreditCurve.HazardRate($K$25, L297)</f>
        <v>1.9378300464121999E-2</v>
      </c>
      <c r="U297" s="69">
        <v>1687</v>
      </c>
      <c r="V297" s="70">
        <f t="shared" si="32"/>
        <v>4.6219178082191785</v>
      </c>
      <c r="W297" s="71" t="e">
        <f>_xll.ISDAYieldCurve.ZeroRate(U$32, V297)</f>
        <v>#NULL!</v>
      </c>
      <c r="AD297" s="69">
        <v>1687</v>
      </c>
      <c r="AE297" s="70">
        <f t="shared" si="33"/>
        <v>4.6219178082191785</v>
      </c>
      <c r="AF297" s="71" t="e">
        <f>_xll.ISDACreditCurve.HazardRate(AD$25, AE297)</f>
        <v>#NULL!</v>
      </c>
      <c r="AN297" s="69">
        <v>1687</v>
      </c>
      <c r="AO297" s="70">
        <f t="shared" si="34"/>
        <v>4.6219178082191785</v>
      </c>
      <c r="AP297" s="71">
        <f>_xll.ISDAYieldCurve.ZeroRate(AN$32, AO297)</f>
        <v>2.2947698596926507E-2</v>
      </c>
      <c r="AW297" s="69">
        <v>1687</v>
      </c>
      <c r="AX297" s="70">
        <f t="shared" si="35"/>
        <v>4.6219178082191785</v>
      </c>
      <c r="AY297" s="71">
        <f>_xll.ISDACreditCurve.HazardRate($AW$25, AX297)</f>
        <v>1.7847539950256966E-2</v>
      </c>
      <c r="BG297" s="69">
        <v>1687</v>
      </c>
      <c r="BH297" s="70">
        <f t="shared" si="36"/>
        <v>4.6219178082191785</v>
      </c>
      <c r="BI297" s="71">
        <f>_xll.ISDAYieldCurve.ZeroRate(BG$32, BH297)</f>
        <v>5.5715122372267307E-4</v>
      </c>
      <c r="BP297" s="69">
        <v>1687</v>
      </c>
      <c r="BQ297" s="70">
        <f t="shared" si="37"/>
        <v>4.6219178082191785</v>
      </c>
      <c r="BR297" s="71">
        <f>_xll.ISDACreditCurve.HazardRate($BP$25, BQ297)</f>
        <v>1.1160089661067935E-2</v>
      </c>
      <c r="BZ297" s="69">
        <v>1687</v>
      </c>
      <c r="CA297" s="70">
        <f t="shared" si="38"/>
        <v>4.6219178082191785</v>
      </c>
      <c r="CB297" s="71">
        <f>_xll.ISDAYieldCurve.ZeroRate(BZ$32, CA297)</f>
        <v>1.8034029006051742E-2</v>
      </c>
      <c r="CI297" s="69">
        <v>1687</v>
      </c>
      <c r="CJ297" s="70">
        <f t="shared" si="39"/>
        <v>4.6219178082191785</v>
      </c>
      <c r="CK297" s="71">
        <f>_xll.ISDACreditCurve.HazardRate($CI$25, CJ297)</f>
        <v>1.6893816793941356E-2</v>
      </c>
    </row>
    <row r="298" spans="2:89" x14ac:dyDescent="0.25">
      <c r="B298" s="69">
        <v>1694</v>
      </c>
      <c r="C298" s="70">
        <f t="shared" si="30"/>
        <v>4.6410958904109592</v>
      </c>
      <c r="D298" s="71">
        <f>_xll.ISDAYieldCurve.ZeroRate($B$32, C298)</f>
        <v>1.7333164368889143E-2</v>
      </c>
      <c r="K298" s="69">
        <v>1694</v>
      </c>
      <c r="L298" s="70">
        <f t="shared" si="31"/>
        <v>4.6410958904109592</v>
      </c>
      <c r="M298" s="71">
        <f>_xll.ISDACreditCurve.HazardRate($K$25, L298)</f>
        <v>1.9386889236717355E-2</v>
      </c>
      <c r="U298" s="69">
        <v>1694</v>
      </c>
      <c r="V298" s="70">
        <f t="shared" si="32"/>
        <v>4.6410958904109592</v>
      </c>
      <c r="W298" s="71" t="e">
        <f>_xll.ISDAYieldCurve.ZeroRate(U$32, V298)</f>
        <v>#NULL!</v>
      </c>
      <c r="AD298" s="69">
        <v>1694</v>
      </c>
      <c r="AE298" s="70">
        <f t="shared" si="33"/>
        <v>4.6410958904109592</v>
      </c>
      <c r="AF298" s="71" t="e">
        <f>_xll.ISDACreditCurve.HazardRate(AD$25, AE298)</f>
        <v>#NULL!</v>
      </c>
      <c r="AN298" s="69">
        <v>1694</v>
      </c>
      <c r="AO298" s="70">
        <f t="shared" si="34"/>
        <v>4.6410958904109592</v>
      </c>
      <c r="AP298" s="71">
        <f>_xll.ISDAYieldCurve.ZeroRate(AN$32, AO298)</f>
        <v>2.3078916170685717E-2</v>
      </c>
      <c r="AW298" s="69">
        <v>1694</v>
      </c>
      <c r="AX298" s="70">
        <f t="shared" si="35"/>
        <v>4.6410958904109592</v>
      </c>
      <c r="AY298" s="71">
        <f>_xll.ISDACreditCurve.HazardRate($AW$25, AX298)</f>
        <v>1.7865538958913098E-2</v>
      </c>
      <c r="BG298" s="69">
        <v>1694</v>
      </c>
      <c r="BH298" s="70">
        <f t="shared" si="36"/>
        <v>4.6410958904109592</v>
      </c>
      <c r="BI298" s="71">
        <f>_xll.ISDAYieldCurve.ZeroRate(BG$32, BH298)</f>
        <v>5.6074479259370005E-4</v>
      </c>
      <c r="BP298" s="69">
        <v>1694</v>
      </c>
      <c r="BQ298" s="70">
        <f t="shared" si="37"/>
        <v>4.6410958904109592</v>
      </c>
      <c r="BR298" s="71">
        <f>_xll.ISDACreditCurve.HazardRate($BP$25, BQ298)</f>
        <v>1.1160052903619449E-2</v>
      </c>
      <c r="BZ298" s="69">
        <v>1694</v>
      </c>
      <c r="CA298" s="70">
        <f t="shared" si="38"/>
        <v>4.6410958904109592</v>
      </c>
      <c r="CB298" s="71">
        <f>_xll.ISDAYieldCurve.ZeroRate(BZ$32, CA298)</f>
        <v>1.804647939617559E-2</v>
      </c>
      <c r="CI298" s="69">
        <v>1694</v>
      </c>
      <c r="CJ298" s="70">
        <f t="shared" si="39"/>
        <v>4.6410958904109592</v>
      </c>
      <c r="CK298" s="71">
        <f>_xll.ISDACreditCurve.HazardRate($CI$25, CJ298)</f>
        <v>1.6893630842577757E-2</v>
      </c>
    </row>
    <row r="299" spans="2:89" x14ac:dyDescent="0.25">
      <c r="B299" s="69">
        <v>1701</v>
      </c>
      <c r="C299" s="70">
        <f t="shared" si="30"/>
        <v>4.6602739726027398</v>
      </c>
      <c r="D299" s="71">
        <f>_xll.ISDAYieldCurve.ZeroRate($B$32, C299)</f>
        <v>1.7347120818912397E-2</v>
      </c>
      <c r="K299" s="69">
        <v>1701</v>
      </c>
      <c r="L299" s="70">
        <f t="shared" si="31"/>
        <v>4.6602739726027398</v>
      </c>
      <c r="M299" s="71">
        <f>_xll.ISDACreditCurve.HazardRate($K$25, L299)</f>
        <v>1.9395407319826325E-2</v>
      </c>
      <c r="U299" s="69">
        <v>1701</v>
      </c>
      <c r="V299" s="70">
        <f t="shared" si="32"/>
        <v>4.6602739726027398</v>
      </c>
      <c r="W299" s="71" t="e">
        <f>_xll.ISDAYieldCurve.ZeroRate(U$32, V299)</f>
        <v>#NULL!</v>
      </c>
      <c r="AD299" s="69">
        <v>1701</v>
      </c>
      <c r="AE299" s="70">
        <f t="shared" si="33"/>
        <v>4.6602739726027398</v>
      </c>
      <c r="AF299" s="71" t="e">
        <f>_xll.ISDACreditCurve.HazardRate(AD$25, AE299)</f>
        <v>#NULL!</v>
      </c>
      <c r="AN299" s="69">
        <v>1701</v>
      </c>
      <c r="AO299" s="70">
        <f t="shared" si="34"/>
        <v>4.6602739726027398</v>
      </c>
      <c r="AP299" s="71">
        <f>_xll.ISDAYieldCurve.ZeroRate(AN$32, AO299)</f>
        <v>2.3209053764413987E-2</v>
      </c>
      <c r="AW299" s="69">
        <v>1701</v>
      </c>
      <c r="AX299" s="70">
        <f t="shared" si="35"/>
        <v>4.6602739726027398</v>
      </c>
      <c r="AY299" s="71">
        <f>_xll.ISDACreditCurve.HazardRate($AW$25, AX299)</f>
        <v>1.7883389827580289E-2</v>
      </c>
      <c r="BG299" s="69">
        <v>1701</v>
      </c>
      <c r="BH299" s="70">
        <f t="shared" si="36"/>
        <v>4.6602739726027398</v>
      </c>
      <c r="BI299" s="71">
        <f>_xll.ISDAYieldCurve.ZeroRate(BG$32, BH299)</f>
        <v>5.6430878476619996E-4</v>
      </c>
      <c r="BP299" s="69">
        <v>1701</v>
      </c>
      <c r="BQ299" s="70">
        <f t="shared" si="37"/>
        <v>4.6602739726027398</v>
      </c>
      <c r="BR299" s="71">
        <f>_xll.ISDACreditCurve.HazardRate($BP$25, BQ299)</f>
        <v>1.1160016448701397E-2</v>
      </c>
      <c r="BZ299" s="69">
        <v>1701</v>
      </c>
      <c r="CA299" s="70">
        <f t="shared" si="38"/>
        <v>4.6602739726027398</v>
      </c>
      <c r="CB299" s="71">
        <f>_xll.ISDAYieldCurve.ZeroRate(BZ$32, CA299)</f>
        <v>1.8058827313952742E-2</v>
      </c>
      <c r="CI299" s="69">
        <v>1701</v>
      </c>
      <c r="CJ299" s="70">
        <f t="shared" si="39"/>
        <v>4.6602739726027398</v>
      </c>
      <c r="CK299" s="71">
        <f>_xll.ISDACreditCurve.HazardRate($CI$25, CJ299)</f>
        <v>1.6893446421678053E-2</v>
      </c>
    </row>
    <row r="300" spans="2:89" x14ac:dyDescent="0.25">
      <c r="B300" s="69">
        <v>1708</v>
      </c>
      <c r="C300" s="70">
        <f t="shared" si="30"/>
        <v>4.6794520547945204</v>
      </c>
      <c r="D300" s="71">
        <f>_xll.ISDAYieldCurve.ZeroRate($B$32, C300)</f>
        <v>1.7360962871804313E-2</v>
      </c>
      <c r="K300" s="69">
        <v>1708</v>
      </c>
      <c r="L300" s="70">
        <f t="shared" si="31"/>
        <v>4.6794520547945204</v>
      </c>
      <c r="M300" s="71">
        <f>_xll.ISDACreditCurve.HazardRate($K$25, L300)</f>
        <v>1.9403855582581946E-2</v>
      </c>
      <c r="U300" s="69">
        <v>1708</v>
      </c>
      <c r="V300" s="70">
        <f t="shared" si="32"/>
        <v>4.6794520547945204</v>
      </c>
      <c r="W300" s="71" t="e">
        <f>_xll.ISDAYieldCurve.ZeroRate(U$32, V300)</f>
        <v>#NULL!</v>
      </c>
      <c r="AD300" s="69">
        <v>1708</v>
      </c>
      <c r="AE300" s="70">
        <f t="shared" si="33"/>
        <v>4.6794520547945204</v>
      </c>
      <c r="AF300" s="71" t="e">
        <f>_xll.ISDACreditCurve.HazardRate(AD$25, AE300)</f>
        <v>#NULL!</v>
      </c>
      <c r="AN300" s="69">
        <v>1708</v>
      </c>
      <c r="AO300" s="70">
        <f t="shared" si="34"/>
        <v>4.6794520547945204</v>
      </c>
      <c r="AP300" s="71">
        <f>_xll.ISDAYieldCurve.ZeroRate(AN$32, AO300)</f>
        <v>2.333812465655432E-2</v>
      </c>
      <c r="AW300" s="69">
        <v>1708</v>
      </c>
      <c r="AX300" s="70">
        <f t="shared" si="35"/>
        <v>4.6794520547945204</v>
      </c>
      <c r="AY300" s="71">
        <f>_xll.ISDACreditCurve.HazardRate($AW$25, AX300)</f>
        <v>1.7901094377651843E-2</v>
      </c>
      <c r="BG300" s="69">
        <v>1708</v>
      </c>
      <c r="BH300" s="70">
        <f t="shared" si="36"/>
        <v>4.6794520547945204</v>
      </c>
      <c r="BI300" s="71">
        <f>_xll.ISDAYieldCurve.ZeroRate(BG$32, BH300)</f>
        <v>5.6784356388810565E-4</v>
      </c>
      <c r="BP300" s="69">
        <v>1708</v>
      </c>
      <c r="BQ300" s="70">
        <f t="shared" si="37"/>
        <v>4.6794520547945204</v>
      </c>
      <c r="BR300" s="71">
        <f>_xll.ISDACreditCurve.HazardRate($BP$25, BQ300)</f>
        <v>1.1159980292594154E-2</v>
      </c>
      <c r="BZ300" s="69">
        <v>1708</v>
      </c>
      <c r="CA300" s="70">
        <f t="shared" si="38"/>
        <v>4.6794520547945204</v>
      </c>
      <c r="CB300" s="71">
        <f>_xll.ISDAYieldCurve.ZeroRate(BZ$32, CA300)</f>
        <v>1.8071074019289094E-2</v>
      </c>
      <c r="CI300" s="69">
        <v>1708</v>
      </c>
      <c r="CJ300" s="70">
        <f t="shared" si="39"/>
        <v>4.6794520547945204</v>
      </c>
      <c r="CK300" s="71">
        <f>_xll.ISDACreditCurve.HazardRate($CI$25, CJ300)</f>
        <v>1.6893263512425066E-2</v>
      </c>
    </row>
    <row r="301" spans="2:89" x14ac:dyDescent="0.25">
      <c r="B301" s="69">
        <v>1715</v>
      </c>
      <c r="C301" s="70">
        <f t="shared" si="30"/>
        <v>4.6986301369863011</v>
      </c>
      <c r="D301" s="71">
        <f>_xll.ISDAYieldCurve.ZeroRate($B$32, C301)</f>
        <v>1.7374691928346089E-2</v>
      </c>
      <c r="K301" s="69">
        <v>1715</v>
      </c>
      <c r="L301" s="70">
        <f t="shared" si="31"/>
        <v>4.6986301369863011</v>
      </c>
      <c r="M301" s="71">
        <f>_xll.ISDACreditCurve.HazardRate($K$25, L301)</f>
        <v>1.9412234879927312E-2</v>
      </c>
      <c r="U301" s="69">
        <v>1715</v>
      </c>
      <c r="V301" s="70">
        <f t="shared" si="32"/>
        <v>4.6986301369863011</v>
      </c>
      <c r="W301" s="71" t="e">
        <f>_xll.ISDAYieldCurve.ZeroRate(U$32, V301)</f>
        <v>#NULL!</v>
      </c>
      <c r="AD301" s="69">
        <v>1715</v>
      </c>
      <c r="AE301" s="70">
        <f t="shared" si="33"/>
        <v>4.6986301369863011</v>
      </c>
      <c r="AF301" s="71" t="e">
        <f>_xll.ISDACreditCurve.HazardRate(AD$25, AE301)</f>
        <v>#NULL!</v>
      </c>
      <c r="AN301" s="69">
        <v>1715</v>
      </c>
      <c r="AO301" s="70">
        <f t="shared" si="34"/>
        <v>4.6986301369863011</v>
      </c>
      <c r="AP301" s="71">
        <f>_xll.ISDAYieldCurve.ZeroRate(AN$32, AO301)</f>
        <v>2.3466141908758814E-2</v>
      </c>
      <c r="AW301" s="69">
        <v>1715</v>
      </c>
      <c r="AX301" s="70">
        <f t="shared" si="35"/>
        <v>4.6986301369863011</v>
      </c>
      <c r="AY301" s="71">
        <f>_xll.ISDACreditCurve.HazardRate($AW$25, AX301)</f>
        <v>1.7918654400784044E-2</v>
      </c>
      <c r="BG301" s="69">
        <v>1715</v>
      </c>
      <c r="BH301" s="70">
        <f t="shared" si="36"/>
        <v>4.6986301369863011</v>
      </c>
      <c r="BI301" s="71">
        <f>_xll.ISDAYieldCurve.ZeroRate(BG$32, BH301)</f>
        <v>5.7134948767024075E-4</v>
      </c>
      <c r="BP301" s="69">
        <v>1715</v>
      </c>
      <c r="BQ301" s="70">
        <f t="shared" si="37"/>
        <v>4.6986301369863011</v>
      </c>
      <c r="BR301" s="71">
        <f>_xll.ISDACreditCurve.HazardRate($BP$25, BQ301)</f>
        <v>1.1159944431638808E-2</v>
      </c>
      <c r="BZ301" s="69">
        <v>1715</v>
      </c>
      <c r="CA301" s="70">
        <f t="shared" si="38"/>
        <v>4.6986301369863011</v>
      </c>
      <c r="CB301" s="71">
        <f>_xll.ISDAYieldCurve.ZeroRate(BZ$32, CA301)</f>
        <v>1.8083220751520662E-2</v>
      </c>
      <c r="CI301" s="69">
        <v>1715</v>
      </c>
      <c r="CJ301" s="70">
        <f t="shared" si="39"/>
        <v>4.6986301369863011</v>
      </c>
      <c r="CK301" s="71">
        <f>_xll.ISDACreditCurve.HazardRate($CI$25, CJ301)</f>
        <v>1.689308209630884E-2</v>
      </c>
    </row>
    <row r="302" spans="2:89" x14ac:dyDescent="0.25">
      <c r="B302" s="69">
        <v>1722</v>
      </c>
      <c r="C302" s="70">
        <f t="shared" si="30"/>
        <v>4.7178082191780826</v>
      </c>
      <c r="D302" s="71">
        <f>_xll.ISDAYieldCurve.ZeroRate($B$32, C302)</f>
        <v>1.7388309366541999E-2</v>
      </c>
      <c r="K302" s="69">
        <v>1722</v>
      </c>
      <c r="L302" s="70">
        <f t="shared" si="31"/>
        <v>4.7178082191780826</v>
      </c>
      <c r="M302" s="71">
        <f>_xll.ISDACreditCurve.HazardRate($K$25, L302)</f>
        <v>1.9420546052904025E-2</v>
      </c>
      <c r="U302" s="69">
        <v>1722</v>
      </c>
      <c r="V302" s="70">
        <f t="shared" si="32"/>
        <v>4.7178082191780826</v>
      </c>
      <c r="W302" s="71" t="e">
        <f>_xll.ISDAYieldCurve.ZeroRate(U$32, V302)</f>
        <v>#NULL!</v>
      </c>
      <c r="AD302" s="69">
        <v>1722</v>
      </c>
      <c r="AE302" s="70">
        <f t="shared" si="33"/>
        <v>4.7178082191780826</v>
      </c>
      <c r="AF302" s="71" t="e">
        <f>_xll.ISDACreditCurve.HazardRate(AD$25, AE302)</f>
        <v>#NULL!</v>
      </c>
      <c r="AN302" s="69">
        <v>1722</v>
      </c>
      <c r="AO302" s="70">
        <f t="shared" si="34"/>
        <v>4.7178082191780826</v>
      </c>
      <c r="AP302" s="71">
        <f>_xll.ISDAYieldCurve.ZeroRate(AN$32, AO302)</f>
        <v>2.3593118370294985E-2</v>
      </c>
      <c r="AW302" s="69">
        <v>1722</v>
      </c>
      <c r="AX302" s="70">
        <f t="shared" si="35"/>
        <v>4.7178082191780826</v>
      </c>
      <c r="AY302" s="71">
        <f>_xll.ISDACreditCurve.HazardRate($AW$25, AX302)</f>
        <v>1.7936071659500535E-2</v>
      </c>
      <c r="BG302" s="69">
        <v>1722</v>
      </c>
      <c r="BH302" s="70">
        <f t="shared" si="36"/>
        <v>4.7178082191780826</v>
      </c>
      <c r="BI302" s="71">
        <f>_xll.ISDAYieldCurve.ZeroRate(BG$32, BH302)</f>
        <v>5.748269080069928E-4</v>
      </c>
      <c r="BP302" s="69">
        <v>1722</v>
      </c>
      <c r="BQ302" s="70">
        <f t="shared" si="37"/>
        <v>4.7178082191780826</v>
      </c>
      <c r="BR302" s="71">
        <f>_xll.ISDACreditCurve.HazardRate($BP$25, BQ302)</f>
        <v>1.1159908862235942E-2</v>
      </c>
      <c r="BZ302" s="69">
        <v>1722</v>
      </c>
      <c r="CA302" s="70">
        <f t="shared" si="38"/>
        <v>4.7178082191780826</v>
      </c>
      <c r="CB302" s="71">
        <f>_xll.ISDAYieldCurve.ZeroRate(BZ$32, CA302)</f>
        <v>1.8095268729831648E-2</v>
      </c>
      <c r="CI302" s="69">
        <v>1722</v>
      </c>
      <c r="CJ302" s="70">
        <f t="shared" si="39"/>
        <v>4.7178082191780826</v>
      </c>
      <c r="CK302" s="71">
        <f>_xll.ISDACreditCurve.HazardRate($CI$25, CJ302)</f>
        <v>1.6892902155120387E-2</v>
      </c>
    </row>
    <row r="303" spans="2:89" x14ac:dyDescent="0.25">
      <c r="B303" s="69">
        <v>1729</v>
      </c>
      <c r="C303" s="70">
        <f t="shared" si="30"/>
        <v>4.7369863013698632</v>
      </c>
      <c r="D303" s="71">
        <f>_xll.ISDAYieldCurve.ZeroRate($B$32, C303)</f>
        <v>1.740181654208045E-2</v>
      </c>
      <c r="K303" s="69">
        <v>1729</v>
      </c>
      <c r="L303" s="70">
        <f t="shared" si="31"/>
        <v>4.7369863013698632</v>
      </c>
      <c r="M303" s="71">
        <f>_xll.ISDACreditCurve.HazardRate($K$25, L303)</f>
        <v>1.942878992893355E-2</v>
      </c>
      <c r="U303" s="69">
        <v>1729</v>
      </c>
      <c r="V303" s="70">
        <f t="shared" si="32"/>
        <v>4.7369863013698632</v>
      </c>
      <c r="W303" s="71" t="e">
        <f>_xll.ISDAYieldCurve.ZeroRate(U$32, V303)</f>
        <v>#NULL!</v>
      </c>
      <c r="AD303" s="69">
        <v>1729</v>
      </c>
      <c r="AE303" s="70">
        <f t="shared" si="33"/>
        <v>4.7369863013698632</v>
      </c>
      <c r="AF303" s="71" t="e">
        <f>_xll.ISDACreditCurve.HazardRate(AD$25, AE303)</f>
        <v>#NULL!</v>
      </c>
      <c r="AN303" s="69">
        <v>1729</v>
      </c>
      <c r="AO303" s="70">
        <f t="shared" si="34"/>
        <v>4.7369863013698632</v>
      </c>
      <c r="AP303" s="71">
        <f>_xll.ISDAYieldCurve.ZeroRate(AN$32, AO303)</f>
        <v>2.3719066682345028E-2</v>
      </c>
      <c r="AW303" s="69">
        <v>1729</v>
      </c>
      <c r="AX303" s="70">
        <f t="shared" si="35"/>
        <v>4.7369863013698632</v>
      </c>
      <c r="AY303" s="71">
        <f>_xll.ISDACreditCurve.HazardRate($AW$25, AX303)</f>
        <v>1.7953347887782072E-2</v>
      </c>
      <c r="BG303" s="69">
        <v>1729</v>
      </c>
      <c r="BH303" s="70">
        <f t="shared" si="36"/>
        <v>4.7369863013698632</v>
      </c>
      <c r="BI303" s="71">
        <f>_xll.ISDAYieldCurve.ZeroRate(BG$32, BH303)</f>
        <v>5.7827617109405425E-4</v>
      </c>
      <c r="BP303" s="69">
        <v>1729</v>
      </c>
      <c r="BQ303" s="70">
        <f t="shared" si="37"/>
        <v>4.7369863013698632</v>
      </c>
      <c r="BR303" s="71">
        <f>_xll.ISDACreditCurve.HazardRate($BP$25, BQ303)</f>
        <v>1.1159873580844432E-2</v>
      </c>
      <c r="BZ303" s="69">
        <v>1729</v>
      </c>
      <c r="CA303" s="70">
        <f t="shared" si="38"/>
        <v>4.7369863013698632</v>
      </c>
      <c r="CB303" s="71">
        <f>_xll.ISDAYieldCurve.ZeroRate(BZ$32, CA303)</f>
        <v>1.8107219153662382E-2</v>
      </c>
      <c r="CI303" s="69">
        <v>1729</v>
      </c>
      <c r="CJ303" s="70">
        <f t="shared" si="39"/>
        <v>4.7369863013698632</v>
      </c>
      <c r="CK303" s="71">
        <f>_xll.ISDACreditCurve.HazardRate($CI$25, CJ303)</f>
        <v>1.6892723670945606E-2</v>
      </c>
    </row>
    <row r="304" spans="2:89" x14ac:dyDescent="0.25">
      <c r="B304" s="69">
        <v>1736</v>
      </c>
      <c r="C304" s="70">
        <f t="shared" si="30"/>
        <v>4.7561643835616438</v>
      </c>
      <c r="D304" s="71">
        <f>_xll.ISDAYieldCurve.ZeroRate($B$32, C304)</f>
        <v>1.7415214788783918E-2</v>
      </c>
      <c r="K304" s="69">
        <v>1736</v>
      </c>
      <c r="L304" s="70">
        <f t="shared" si="31"/>
        <v>4.7561643835616438</v>
      </c>
      <c r="M304" s="71">
        <f>_xll.ISDACreditCurve.HazardRate($K$25, L304)</f>
        <v>1.9436967322091877E-2</v>
      </c>
      <c r="U304" s="69">
        <v>1736</v>
      </c>
      <c r="V304" s="70">
        <f t="shared" si="32"/>
        <v>4.7561643835616438</v>
      </c>
      <c r="W304" s="71" t="e">
        <f>_xll.ISDAYieldCurve.ZeroRate(U$32, V304)</f>
        <v>#NULL!</v>
      </c>
      <c r="AD304" s="69">
        <v>1736</v>
      </c>
      <c r="AE304" s="70">
        <f t="shared" si="33"/>
        <v>4.7561643835616438</v>
      </c>
      <c r="AF304" s="71" t="e">
        <f>_xll.ISDACreditCurve.HazardRate(AD$25, AE304)</f>
        <v>#NULL!</v>
      </c>
      <c r="AN304" s="69">
        <v>1736</v>
      </c>
      <c r="AO304" s="70">
        <f t="shared" si="34"/>
        <v>4.7561643835616438</v>
      </c>
      <c r="AP304" s="71">
        <f>_xll.ISDAYieldCurve.ZeroRate(AN$32, AO304)</f>
        <v>2.3843999282201114E-2</v>
      </c>
      <c r="AW304" s="69">
        <v>1736</v>
      </c>
      <c r="AX304" s="70">
        <f t="shared" si="35"/>
        <v>4.7561643835616438</v>
      </c>
      <c r="AY304" s="71">
        <f>_xll.ISDACreditCurve.HazardRate($AW$25, AX304)</f>
        <v>1.7970484791641983E-2</v>
      </c>
      <c r="BG304" s="69">
        <v>1736</v>
      </c>
      <c r="BH304" s="70">
        <f t="shared" si="36"/>
        <v>4.7561643835616438</v>
      </c>
      <c r="BI304" s="71">
        <f>_xll.ISDAYieldCurve.ZeroRate(BG$32, BH304)</f>
        <v>5.8169761754331688E-4</v>
      </c>
      <c r="BP304" s="69">
        <v>1736</v>
      </c>
      <c r="BQ304" s="70">
        <f t="shared" si="37"/>
        <v>4.7561643835616438</v>
      </c>
      <c r="BR304" s="71">
        <f>_xll.ISDACreditCurve.HazardRate($BP$25, BQ304)</f>
        <v>1.1159838583980279E-2</v>
      </c>
      <c r="BZ304" s="69">
        <v>1736</v>
      </c>
      <c r="CA304" s="70">
        <f t="shared" si="38"/>
        <v>4.7561643835616438</v>
      </c>
      <c r="CB304" s="71">
        <f>_xll.ISDAYieldCurve.ZeroRate(BZ$32, CA304)</f>
        <v>1.8119073203107385E-2</v>
      </c>
      <c r="CI304" s="69">
        <v>1736</v>
      </c>
      <c r="CJ304" s="70">
        <f t="shared" si="39"/>
        <v>4.7561643835616438</v>
      </c>
      <c r="CK304" s="71">
        <f>_xll.ISDACreditCurve.HazardRate($CI$25, CJ304)</f>
        <v>1.6892546626159331E-2</v>
      </c>
    </row>
    <row r="305" spans="2:89" x14ac:dyDescent="0.25">
      <c r="B305" s="69">
        <v>1743</v>
      </c>
      <c r="C305" s="70">
        <f t="shared" si="30"/>
        <v>4.7753424657534245</v>
      </c>
      <c r="D305" s="71">
        <f>_xll.ISDAYieldCurve.ZeroRate($B$32, C305)</f>
        <v>1.7428505419047998E-2</v>
      </c>
      <c r="K305" s="69">
        <v>1743</v>
      </c>
      <c r="L305" s="70">
        <f t="shared" si="31"/>
        <v>4.7753424657534245</v>
      </c>
      <c r="M305" s="71">
        <f>_xll.ISDACreditCurve.HazardRate($K$25, L305)</f>
        <v>1.9445079033377444E-2</v>
      </c>
      <c r="U305" s="69">
        <v>1743</v>
      </c>
      <c r="V305" s="70">
        <f t="shared" si="32"/>
        <v>4.7753424657534245</v>
      </c>
      <c r="W305" s="71" t="e">
        <f>_xll.ISDAYieldCurve.ZeroRate(U$32, V305)</f>
        <v>#NULL!</v>
      </c>
      <c r="AD305" s="69">
        <v>1743</v>
      </c>
      <c r="AE305" s="70">
        <f t="shared" si="33"/>
        <v>4.7753424657534245</v>
      </c>
      <c r="AF305" s="71" t="e">
        <f>_xll.ISDACreditCurve.HazardRate(AD$25, AE305)</f>
        <v>#NULL!</v>
      </c>
      <c r="AN305" s="69">
        <v>1743</v>
      </c>
      <c r="AO305" s="70">
        <f t="shared" si="34"/>
        <v>4.7753424657534245</v>
      </c>
      <c r="AP305" s="71">
        <f>_xll.ISDAYieldCurve.ZeroRate(AN$32, AO305)</f>
        <v>2.3967928407359569E-2</v>
      </c>
      <c r="AW305" s="69">
        <v>1743</v>
      </c>
      <c r="AX305" s="70">
        <f t="shared" si="35"/>
        <v>4.7753424657534245</v>
      </c>
      <c r="AY305" s="71">
        <f>_xll.ISDACreditCurve.HazardRate($AW$25, AX305)</f>
        <v>1.7987484049687762E-2</v>
      </c>
      <c r="BG305" s="69">
        <v>1743</v>
      </c>
      <c r="BH305" s="70">
        <f t="shared" si="36"/>
        <v>4.7753424657534245</v>
      </c>
      <c r="BI305" s="71">
        <f>_xll.ISDAYieldCurve.ZeroRate(BG$32, BH305)</f>
        <v>5.850915824949952E-4</v>
      </c>
      <c r="BP305" s="69">
        <v>1743</v>
      </c>
      <c r="BQ305" s="70">
        <f t="shared" si="37"/>
        <v>4.7753424657534245</v>
      </c>
      <c r="BR305" s="71">
        <f>_xll.ISDACreditCurve.HazardRate($BP$25, BQ305)</f>
        <v>1.1159803868215435E-2</v>
      </c>
      <c r="BZ305" s="69">
        <v>1743</v>
      </c>
      <c r="CA305" s="70">
        <f t="shared" si="38"/>
        <v>4.7753424657534245</v>
      </c>
      <c r="CB305" s="71">
        <f>_xll.ISDAYieldCurve.ZeroRate(BZ$32, CA305)</f>
        <v>1.8130832039303834E-2</v>
      </c>
      <c r="CI305" s="69">
        <v>1743</v>
      </c>
      <c r="CJ305" s="70">
        <f t="shared" si="39"/>
        <v>4.7753424657534245</v>
      </c>
      <c r="CK305" s="71">
        <f>_xll.ISDACreditCurve.HazardRate($CI$25, CJ305)</f>
        <v>1.6892371003419532E-2</v>
      </c>
    </row>
    <row r="306" spans="2:89" x14ac:dyDescent="0.25">
      <c r="B306" s="69">
        <v>1750</v>
      </c>
      <c r="C306" s="70">
        <f t="shared" si="30"/>
        <v>4.7945205479452051</v>
      </c>
      <c r="D306" s="71">
        <f>_xll.ISDAYieldCurve.ZeroRate($B$32, C306)</f>
        <v>1.744168972426996E-2</v>
      </c>
      <c r="K306" s="69">
        <v>1750</v>
      </c>
      <c r="L306" s="70">
        <f t="shared" si="31"/>
        <v>4.7945205479452051</v>
      </c>
      <c r="M306" s="71">
        <f>_xll.ISDACreditCurve.HazardRate($K$25, L306)</f>
        <v>1.9453125850972721E-2</v>
      </c>
      <c r="U306" s="69">
        <v>1750</v>
      </c>
      <c r="V306" s="70">
        <f t="shared" si="32"/>
        <v>4.7945205479452051</v>
      </c>
      <c r="W306" s="71" t="e">
        <f>_xll.ISDAYieldCurve.ZeroRate(U$32, V306)</f>
        <v>#NULL!</v>
      </c>
      <c r="AD306" s="69">
        <v>1750</v>
      </c>
      <c r="AE306" s="70">
        <f t="shared" si="33"/>
        <v>4.7945205479452051</v>
      </c>
      <c r="AF306" s="71" t="e">
        <f>_xll.ISDACreditCurve.HazardRate(AD$25, AE306)</f>
        <v>#NULL!</v>
      </c>
      <c r="AN306" s="69">
        <v>1750</v>
      </c>
      <c r="AO306" s="70">
        <f t="shared" si="34"/>
        <v>4.7945205479452051</v>
      </c>
      <c r="AP306" s="71">
        <f>_xll.ISDAYieldCurve.ZeroRate(AN$32, AO306)</f>
        <v>2.4090866099516748E-2</v>
      </c>
      <c r="AW306" s="69">
        <v>1750</v>
      </c>
      <c r="AX306" s="70">
        <f t="shared" si="35"/>
        <v>4.7945205479452051</v>
      </c>
      <c r="AY306" s="71">
        <f>_xll.ISDACreditCurve.HazardRate($AW$25, AX306)</f>
        <v>1.8004347313669171E-2</v>
      </c>
      <c r="BG306" s="69">
        <v>1750</v>
      </c>
      <c r="BH306" s="70">
        <f t="shared" si="36"/>
        <v>4.7945205479452051</v>
      </c>
      <c r="BI306" s="71">
        <f>_xll.ISDAYieldCurve.ZeroRate(BG$32, BH306)</f>
        <v>5.8845839572705999E-4</v>
      </c>
      <c r="BP306" s="69">
        <v>1750</v>
      </c>
      <c r="BQ306" s="70">
        <f t="shared" si="37"/>
        <v>4.7945205479452051</v>
      </c>
      <c r="BR306" s="71">
        <f>_xll.ISDACreditCurve.HazardRate($BP$25, BQ306)</f>
        <v>1.1159769430176707E-2</v>
      </c>
      <c r="BZ306" s="69">
        <v>1750</v>
      </c>
      <c r="CA306" s="70">
        <f t="shared" si="38"/>
        <v>4.7945205479452051</v>
      </c>
      <c r="CB306" s="71">
        <f>_xll.ISDAYieldCurve.ZeroRate(BZ$32, CA306)</f>
        <v>1.8142496804810712E-2</v>
      </c>
      <c r="CI306" s="69">
        <v>1750</v>
      </c>
      <c r="CJ306" s="70">
        <f t="shared" si="39"/>
        <v>4.7945205479452051</v>
      </c>
      <c r="CK306" s="71">
        <f>_xll.ISDACreditCurve.HazardRate($CI$25, CJ306)</f>
        <v>1.6892196785661649E-2</v>
      </c>
    </row>
    <row r="307" spans="2:89" x14ac:dyDescent="0.25">
      <c r="B307" s="69">
        <v>1757</v>
      </c>
      <c r="C307" s="70">
        <f t="shared" si="30"/>
        <v>4.8136986301369866</v>
      </c>
      <c r="D307" s="71">
        <f>_xll.ISDAYieldCurve.ZeroRate($B$32, C307)</f>
        <v>1.7454768975267057E-2</v>
      </c>
      <c r="K307" s="69">
        <v>1757</v>
      </c>
      <c r="L307" s="70">
        <f t="shared" si="31"/>
        <v>4.8136986301369866</v>
      </c>
      <c r="M307" s="71">
        <f>_xll.ISDACreditCurve.HazardRate($K$25, L307)</f>
        <v>1.9461108550499512E-2</v>
      </c>
      <c r="U307" s="69">
        <v>1757</v>
      </c>
      <c r="V307" s="70">
        <f t="shared" si="32"/>
        <v>4.8136986301369866</v>
      </c>
      <c r="W307" s="71" t="e">
        <f>_xll.ISDAYieldCurve.ZeroRate(U$32, V307)</f>
        <v>#NULL!</v>
      </c>
      <c r="AD307" s="69">
        <v>1757</v>
      </c>
      <c r="AE307" s="70">
        <f t="shared" si="33"/>
        <v>4.8136986301369866</v>
      </c>
      <c r="AF307" s="71" t="e">
        <f>_xll.ISDACreditCurve.HazardRate(AD$25, AE307)</f>
        <v>#NULL!</v>
      </c>
      <c r="AN307" s="69">
        <v>1757</v>
      </c>
      <c r="AO307" s="70">
        <f t="shared" si="34"/>
        <v>4.8136986301369866</v>
      </c>
      <c r="AP307" s="71">
        <f>_xll.ISDAYieldCurve.ZeroRate(AN$32, AO307)</f>
        <v>2.4212824208469499E-2</v>
      </c>
      <c r="AW307" s="69">
        <v>1757</v>
      </c>
      <c r="AX307" s="70">
        <f t="shared" si="35"/>
        <v>4.8136986301369866</v>
      </c>
      <c r="AY307" s="71">
        <f>_xll.ISDACreditCurve.HazardRate($AW$25, AX307)</f>
        <v>1.8021076209013283E-2</v>
      </c>
      <c r="BG307" s="69">
        <v>1757</v>
      </c>
      <c r="BH307" s="70">
        <f t="shared" si="36"/>
        <v>4.8136986301369866</v>
      </c>
      <c r="BI307" s="71">
        <f>_xll.ISDAYieldCurve.ZeroRate(BG$32, BH307)</f>
        <v>5.9179838176205669E-4</v>
      </c>
      <c r="BP307" s="69">
        <v>1757</v>
      </c>
      <c r="BQ307" s="70">
        <f t="shared" si="37"/>
        <v>4.8136986301369866</v>
      </c>
      <c r="BR307" s="71">
        <f>_xll.ISDACreditCurve.HazardRate($BP$25, BQ307)</f>
        <v>1.1159735266544664E-2</v>
      </c>
      <c r="BZ307" s="69">
        <v>1757</v>
      </c>
      <c r="CA307" s="70">
        <f t="shared" si="38"/>
        <v>4.8136986301369866</v>
      </c>
      <c r="CB307" s="71">
        <f>_xll.ISDAYieldCurve.ZeroRate(BZ$32, CA307)</f>
        <v>1.8154068623978888E-2</v>
      </c>
      <c r="CI307" s="69">
        <v>1757</v>
      </c>
      <c r="CJ307" s="70">
        <f t="shared" si="39"/>
        <v>4.8136986301369866</v>
      </c>
      <c r="CK307" s="71">
        <f>_xll.ISDACreditCurve.HazardRate($CI$25, CJ307)</f>
        <v>1.6892023956093079E-2</v>
      </c>
    </row>
    <row r="308" spans="2:89" x14ac:dyDescent="0.25">
      <c r="B308" s="69">
        <v>1764</v>
      </c>
      <c r="C308" s="70">
        <f t="shared" si="30"/>
        <v>4.8328767123287673</v>
      </c>
      <c r="D308" s="71">
        <f>_xll.ISDAYieldCurve.ZeroRate($B$32, C308)</f>
        <v>1.7467744422684804E-2</v>
      </c>
      <c r="K308" s="69">
        <v>1764</v>
      </c>
      <c r="L308" s="70">
        <f t="shared" si="31"/>
        <v>4.8328767123287673</v>
      </c>
      <c r="M308" s="71">
        <f>_xll.ISDACreditCurve.HazardRate($K$25, L308)</f>
        <v>1.9469027895268158E-2</v>
      </c>
      <c r="U308" s="69">
        <v>1764</v>
      </c>
      <c r="V308" s="70">
        <f t="shared" si="32"/>
        <v>4.8328767123287673</v>
      </c>
      <c r="W308" s="71" t="e">
        <f>_xll.ISDAYieldCurve.ZeroRate(U$32, V308)</f>
        <v>#NULL!</v>
      </c>
      <c r="AD308" s="69">
        <v>1764</v>
      </c>
      <c r="AE308" s="70">
        <f t="shared" si="33"/>
        <v>4.8328767123287673</v>
      </c>
      <c r="AF308" s="71" t="e">
        <f>_xll.ISDACreditCurve.HazardRate(AD$25, AE308)</f>
        <v>#NULL!</v>
      </c>
      <c r="AN308" s="69">
        <v>1764</v>
      </c>
      <c r="AO308" s="70">
        <f t="shared" si="34"/>
        <v>4.8328767123287673</v>
      </c>
      <c r="AP308" s="71">
        <f>_xll.ISDAYieldCurve.ZeroRate(AN$32, AO308)</f>
        <v>2.4333814395922616E-2</v>
      </c>
      <c r="AW308" s="69">
        <v>1764</v>
      </c>
      <c r="AX308" s="70">
        <f t="shared" si="35"/>
        <v>4.8328767123287673</v>
      </c>
      <c r="AY308" s="71">
        <f>_xll.ISDACreditCurve.HazardRate($AW$25, AX308)</f>
        <v>1.803767233534672E-2</v>
      </c>
      <c r="BG308" s="69">
        <v>1764</v>
      </c>
      <c r="BH308" s="70">
        <f t="shared" si="36"/>
        <v>4.8328767123287673</v>
      </c>
      <c r="BI308" s="71">
        <f>_xll.ISDAYieldCurve.ZeroRate(BG$32, BH308)</f>
        <v>5.9511185997137867E-4</v>
      </c>
      <c r="BP308" s="69">
        <v>1764</v>
      </c>
      <c r="BQ308" s="70">
        <f t="shared" si="37"/>
        <v>4.8328767123287673</v>
      </c>
      <c r="BR308" s="71">
        <f>_xll.ISDACreditCurve.HazardRate($BP$25, BQ308)</f>
        <v>1.1159701374052559E-2</v>
      </c>
      <c r="BZ308" s="69">
        <v>1764</v>
      </c>
      <c r="CA308" s="70">
        <f t="shared" si="38"/>
        <v>4.8328767123287673</v>
      </c>
      <c r="CB308" s="71">
        <f>_xll.ISDAYieldCurve.ZeroRate(BZ$32, CA308)</f>
        <v>1.8165548603312397E-2</v>
      </c>
      <c r="CI308" s="69">
        <v>1764</v>
      </c>
      <c r="CJ308" s="70">
        <f t="shared" si="39"/>
        <v>4.8328767123287673</v>
      </c>
      <c r="CK308" s="71">
        <f>_xll.ISDACreditCurve.HazardRate($CI$25, CJ308)</f>
        <v>1.6891852498187747E-2</v>
      </c>
    </row>
    <row r="309" spans="2:89" x14ac:dyDescent="0.25">
      <c r="B309" s="69">
        <v>1771</v>
      </c>
      <c r="C309" s="70">
        <f t="shared" si="30"/>
        <v>4.8520547945205479</v>
      </c>
      <c r="D309" s="71">
        <f>_xll.ISDAYieldCurve.ZeroRate($B$32, C309)</f>
        <v>1.7480617297395692E-2</v>
      </c>
      <c r="K309" s="69">
        <v>1771</v>
      </c>
      <c r="L309" s="70">
        <f t="shared" si="31"/>
        <v>4.8520547945205479</v>
      </c>
      <c r="M309" s="71">
        <f>_xll.ISDACreditCurve.HazardRate($K$25, L309)</f>
        <v>1.9476884636520843E-2</v>
      </c>
      <c r="U309" s="69">
        <v>1771</v>
      </c>
      <c r="V309" s="70">
        <f t="shared" si="32"/>
        <v>4.8520547945205479</v>
      </c>
      <c r="W309" s="71" t="e">
        <f>_xll.ISDAYieldCurve.ZeroRate(U$32, V309)</f>
        <v>#NULL!</v>
      </c>
      <c r="AD309" s="69">
        <v>1771</v>
      </c>
      <c r="AE309" s="70">
        <f t="shared" si="33"/>
        <v>4.8520547945205479</v>
      </c>
      <c r="AF309" s="71" t="e">
        <f>_xll.ISDACreditCurve.HazardRate(AD$25, AE309)</f>
        <v>#NULL!</v>
      </c>
      <c r="AN309" s="69">
        <v>1771</v>
      </c>
      <c r="AO309" s="70">
        <f t="shared" si="34"/>
        <v>4.8520547945205479</v>
      </c>
      <c r="AP309" s="71">
        <f>_xll.ISDAYieldCurve.ZeroRate(AN$32, AO309)</f>
        <v>2.445384813920614E-2</v>
      </c>
      <c r="AW309" s="69">
        <v>1771</v>
      </c>
      <c r="AX309" s="70">
        <f t="shared" si="35"/>
        <v>4.8520547945205479</v>
      </c>
      <c r="AY309" s="71">
        <f>_xll.ISDACreditCurve.HazardRate($AW$25, AX309)</f>
        <v>1.8054137267005593E-2</v>
      </c>
      <c r="BG309" s="69">
        <v>1771</v>
      </c>
      <c r="BH309" s="70">
        <f t="shared" si="36"/>
        <v>4.8520547945205479</v>
      </c>
      <c r="BI309" s="71">
        <f>_xll.ISDAYieldCurve.ZeroRate(BG$32, BH309)</f>
        <v>5.9839914467706959E-4</v>
      </c>
      <c r="BP309" s="69">
        <v>1771</v>
      </c>
      <c r="BQ309" s="70">
        <f t="shared" si="37"/>
        <v>4.8520547945205479</v>
      </c>
      <c r="BR309" s="71">
        <f>_xll.ISDACreditCurve.HazardRate($BP$25, BQ309)</f>
        <v>1.1159667749485291E-2</v>
      </c>
      <c r="BZ309" s="69">
        <v>1771</v>
      </c>
      <c r="CA309" s="70">
        <f t="shared" si="38"/>
        <v>4.8520547945205479</v>
      </c>
      <c r="CB309" s="71">
        <f>_xll.ISDAYieldCurve.ZeroRate(BZ$32, CA309)</f>
        <v>1.8176937831821137E-2</v>
      </c>
      <c r="CI309" s="69">
        <v>1771</v>
      </c>
      <c r="CJ309" s="70">
        <f t="shared" si="39"/>
        <v>4.8520547945205479</v>
      </c>
      <c r="CK309" s="71">
        <f>_xll.ISDACreditCurve.HazardRate($CI$25, CJ309)</f>
        <v>1.6891682395680875E-2</v>
      </c>
    </row>
    <row r="310" spans="2:89" x14ac:dyDescent="0.25">
      <c r="B310" s="69">
        <v>1778</v>
      </c>
      <c r="C310" s="70">
        <f t="shared" si="30"/>
        <v>4.8712328767123285</v>
      </c>
      <c r="D310" s="71">
        <f>_xll.ISDAYieldCurve.ZeroRate($B$32, C310)</f>
        <v>1.7493388810888383E-2</v>
      </c>
      <c r="K310" s="69">
        <v>1778</v>
      </c>
      <c r="L310" s="70">
        <f t="shared" si="31"/>
        <v>4.8712328767123285</v>
      </c>
      <c r="M310" s="71">
        <f>_xll.ISDACreditCurve.HazardRate($K$25, L310)</f>
        <v>1.9484679513669174E-2</v>
      </c>
      <c r="U310" s="69">
        <v>1778</v>
      </c>
      <c r="V310" s="70">
        <f t="shared" si="32"/>
        <v>4.8712328767123285</v>
      </c>
      <c r="W310" s="71" t="e">
        <f>_xll.ISDAYieldCurve.ZeroRate(U$32, V310)</f>
        <v>#NULL!</v>
      </c>
      <c r="AD310" s="69">
        <v>1778</v>
      </c>
      <c r="AE310" s="70">
        <f t="shared" si="33"/>
        <v>4.8712328767123285</v>
      </c>
      <c r="AF310" s="71" t="e">
        <f>_xll.ISDACreditCurve.HazardRate(AD$25, AE310)</f>
        <v>#NULL!</v>
      </c>
      <c r="AN310" s="69">
        <v>1778</v>
      </c>
      <c r="AO310" s="70">
        <f t="shared" si="34"/>
        <v>4.8712328767123285</v>
      </c>
      <c r="AP310" s="71">
        <f>_xll.ISDAYieldCurve.ZeroRate(AN$32, AO310)</f>
        <v>2.4572936734904762E-2</v>
      </c>
      <c r="AW310" s="69">
        <v>1778</v>
      </c>
      <c r="AX310" s="70">
        <f t="shared" si="35"/>
        <v>4.8712328767123285</v>
      </c>
      <c r="AY310" s="71">
        <f>_xll.ISDACreditCurve.HazardRate($AW$25, AX310)</f>
        <v>1.8070472553533286E-2</v>
      </c>
      <c r="BG310" s="69">
        <v>1778</v>
      </c>
      <c r="BH310" s="70">
        <f t="shared" si="36"/>
        <v>4.8712328767123285</v>
      </c>
      <c r="BI310" s="71">
        <f>_xll.ISDAYieldCurve.ZeroRate(BG$32, BH310)</f>
        <v>6.0166054525121978E-4</v>
      </c>
      <c r="BP310" s="69">
        <v>1778</v>
      </c>
      <c r="BQ310" s="70">
        <f t="shared" si="37"/>
        <v>4.8712328767123285</v>
      </c>
      <c r="BR310" s="71">
        <f>_xll.ISDACreditCurve.HazardRate($BP$25, BQ310)</f>
        <v>1.1159634389678395E-2</v>
      </c>
      <c r="BZ310" s="69">
        <v>1778</v>
      </c>
      <c r="CA310" s="70">
        <f t="shared" si="38"/>
        <v>4.8712328767123285</v>
      </c>
      <c r="CB310" s="71">
        <f>_xll.ISDAYieldCurve.ZeroRate(BZ$32, CA310)</f>
        <v>1.8188237381365237E-2</v>
      </c>
      <c r="CI310" s="69">
        <v>1778</v>
      </c>
      <c r="CJ310" s="70">
        <f t="shared" si="39"/>
        <v>4.8712328767123285</v>
      </c>
      <c r="CK310" s="71">
        <f>_xll.ISDACreditCurve.HazardRate($CI$25, CJ310)</f>
        <v>1.6891513632563825E-2</v>
      </c>
    </row>
    <row r="311" spans="2:89" x14ac:dyDescent="0.25">
      <c r="B311" s="69">
        <v>1785</v>
      </c>
      <c r="C311" s="70">
        <f t="shared" si="30"/>
        <v>4.8904109589041092</v>
      </c>
      <c r="D311" s="71">
        <f>_xll.ISDAYieldCurve.ZeroRate($B$32, C311)</f>
        <v>1.7506060155647804E-2</v>
      </c>
      <c r="K311" s="69">
        <v>1785</v>
      </c>
      <c r="L311" s="70">
        <f t="shared" si="31"/>
        <v>4.8904109589041092</v>
      </c>
      <c r="M311" s="71">
        <f>_xll.ISDACreditCurve.HazardRate($K$25, L311)</f>
        <v>1.949241325452615E-2</v>
      </c>
      <c r="U311" s="69">
        <v>1785</v>
      </c>
      <c r="V311" s="70">
        <f t="shared" si="32"/>
        <v>4.8904109589041092</v>
      </c>
      <c r="W311" s="71" t="e">
        <f>_xll.ISDAYieldCurve.ZeroRate(U$32, V311)</f>
        <v>#NULL!</v>
      </c>
      <c r="AD311" s="69">
        <v>1785</v>
      </c>
      <c r="AE311" s="70">
        <f t="shared" si="33"/>
        <v>4.8904109589041092</v>
      </c>
      <c r="AF311" s="71" t="e">
        <f>_xll.ISDACreditCurve.HazardRate(AD$25, AE311)</f>
        <v>#NULL!</v>
      </c>
      <c r="AN311" s="69">
        <v>1785</v>
      </c>
      <c r="AO311" s="70">
        <f t="shared" si="34"/>
        <v>4.8904109589041092</v>
      </c>
      <c r="AP311" s="71">
        <f>_xll.ISDAYieldCurve.ZeroRate(AN$32, AO311)</f>
        <v>2.4691091302401821E-2</v>
      </c>
      <c r="AW311" s="69">
        <v>1785</v>
      </c>
      <c r="AX311" s="70">
        <f t="shared" si="35"/>
        <v>4.8904109589041092</v>
      </c>
      <c r="AY311" s="71">
        <f>_xll.ISDACreditCurve.HazardRate($AW$25, AX311)</f>
        <v>1.8086679720166646E-2</v>
      </c>
      <c r="BG311" s="69">
        <v>1785</v>
      </c>
      <c r="BH311" s="70">
        <f t="shared" si="36"/>
        <v>4.8904109589041092</v>
      </c>
      <c r="BI311" s="71">
        <f>_xll.ISDAYieldCurve.ZeroRate(BG$32, BH311)</f>
        <v>6.0489636621302351E-4</v>
      </c>
      <c r="BP311" s="69">
        <v>1785</v>
      </c>
      <c r="BQ311" s="70">
        <f t="shared" si="37"/>
        <v>4.8904109589041092</v>
      </c>
      <c r="BR311" s="71">
        <f>_xll.ISDACreditCurve.HazardRate($BP$25, BQ311)</f>
        <v>1.1159601291517043E-2</v>
      </c>
      <c r="BZ311" s="69">
        <v>1785</v>
      </c>
      <c r="CA311" s="70">
        <f t="shared" si="38"/>
        <v>4.8904109589041092</v>
      </c>
      <c r="CB311" s="71">
        <f>_xll.ISDAYieldCurve.ZeroRate(BZ$32, CA311)</f>
        <v>1.8199448306991346E-2</v>
      </c>
      <c r="CI311" s="69">
        <v>1785</v>
      </c>
      <c r="CJ311" s="70">
        <f t="shared" si="39"/>
        <v>4.8904109589041092</v>
      </c>
      <c r="CK311" s="71">
        <f>_xll.ISDACreditCurve.HazardRate($CI$25, CJ311)</f>
        <v>1.6891346193079058E-2</v>
      </c>
    </row>
    <row r="312" spans="2:89" x14ac:dyDescent="0.25">
      <c r="B312" s="69">
        <v>1792</v>
      </c>
      <c r="C312" s="70">
        <f t="shared" si="30"/>
        <v>4.9095890410958907</v>
      </c>
      <c r="D312" s="71">
        <f>_xll.ISDAYieldCurve.ZeroRate($B$32, C312)</f>
        <v>1.7518632505526287E-2</v>
      </c>
      <c r="K312" s="69">
        <v>1792</v>
      </c>
      <c r="L312" s="70">
        <f t="shared" si="31"/>
        <v>4.9095890410958907</v>
      </c>
      <c r="M312" s="71">
        <f>_xll.ISDACreditCurve.HazardRate($K$25, L312)</f>
        <v>1.950008657553268E-2</v>
      </c>
      <c r="U312" s="69">
        <v>1792</v>
      </c>
      <c r="V312" s="70">
        <f t="shared" si="32"/>
        <v>4.9095890410958907</v>
      </c>
      <c r="W312" s="71" t="e">
        <f>_xll.ISDAYieldCurve.ZeroRate(U$32, V312)</f>
        <v>#NULL!</v>
      </c>
      <c r="AD312" s="69">
        <v>1792</v>
      </c>
      <c r="AE312" s="70">
        <f t="shared" si="33"/>
        <v>4.9095890410958907</v>
      </c>
      <c r="AF312" s="71" t="e">
        <f>_xll.ISDACreditCurve.HazardRate(AD$25, AE312)</f>
        <v>#NULL!</v>
      </c>
      <c r="AN312" s="69">
        <v>1792</v>
      </c>
      <c r="AO312" s="70">
        <f t="shared" si="34"/>
        <v>4.9095890410958907</v>
      </c>
      <c r="AP312" s="71">
        <f>_xll.ISDAYieldCurve.ZeroRate(AN$32, AO312)</f>
        <v>2.4808322787340315E-2</v>
      </c>
      <c r="AW312" s="69">
        <v>1792</v>
      </c>
      <c r="AX312" s="70">
        <f t="shared" si="35"/>
        <v>4.9095890410958907</v>
      </c>
      <c r="AY312" s="71">
        <f>_xll.ISDACreditCurve.HazardRate($AW$25, AX312)</f>
        <v>1.8102760268310689E-2</v>
      </c>
      <c r="BG312" s="69">
        <v>1792</v>
      </c>
      <c r="BH312" s="70">
        <f t="shared" si="36"/>
        <v>4.9095890410958907</v>
      </c>
      <c r="BI312" s="71">
        <f>_xll.ISDAYieldCurve.ZeroRate(BG$32, BH312)</f>
        <v>6.0810690732356347E-4</v>
      </c>
      <c r="BP312" s="69">
        <v>1792</v>
      </c>
      <c r="BQ312" s="70">
        <f t="shared" si="37"/>
        <v>4.9095890410958907</v>
      </c>
      <c r="BR312" s="71">
        <f>_xll.ISDACreditCurve.HazardRate($BP$25, BQ312)</f>
        <v>1.115956845193508E-2</v>
      </c>
      <c r="BZ312" s="69">
        <v>1792</v>
      </c>
      <c r="CA312" s="70">
        <f t="shared" si="38"/>
        <v>4.9095890410958907</v>
      </c>
      <c r="CB312" s="71">
        <f>_xll.ISDAYieldCurve.ZeroRate(BZ$32, CA312)</f>
        <v>1.8210571647261E-2</v>
      </c>
      <c r="CI312" s="69">
        <v>1792</v>
      </c>
      <c r="CJ312" s="70">
        <f t="shared" si="39"/>
        <v>4.9095890410958907</v>
      </c>
      <c r="CK312" s="71">
        <f>_xll.ISDACreditCurve.HazardRate($CI$25, CJ312)</f>
        <v>1.6891180061715274E-2</v>
      </c>
    </row>
    <row r="313" spans="2:89" x14ac:dyDescent="0.25">
      <c r="B313" s="69">
        <v>1799</v>
      </c>
      <c r="C313" s="70">
        <f t="shared" ref="C313:C376" si="40">B313/365</f>
        <v>4.9287671232876713</v>
      </c>
      <c r="D313" s="71">
        <f>_xll.ISDAYieldCurve.ZeroRate($B$32, C313)</f>
        <v>1.7531107016106107E-2</v>
      </c>
      <c r="K313" s="69">
        <v>1799</v>
      </c>
      <c r="L313" s="70">
        <f t="shared" ref="L313:L376" si="41">K313/365</f>
        <v>4.9287671232876713</v>
      </c>
      <c r="M313" s="71">
        <f>_xll.ISDACreditCurve.HazardRate($K$25, L313)</f>
        <v>1.9507700181978848E-2</v>
      </c>
      <c r="U313" s="69">
        <v>1799</v>
      </c>
      <c r="V313" s="70">
        <f t="shared" ref="V313:V376" si="42">U313/365</f>
        <v>4.9287671232876713</v>
      </c>
      <c r="W313" s="71" t="e">
        <f>_xll.ISDAYieldCurve.ZeroRate(U$32, V313)</f>
        <v>#NULL!</v>
      </c>
      <c r="AD313" s="69">
        <v>1799</v>
      </c>
      <c r="AE313" s="70">
        <f t="shared" ref="AE313:AE376" si="43">AD313/365</f>
        <v>4.9287671232876713</v>
      </c>
      <c r="AF313" s="71" t="e">
        <f>_xll.ISDACreditCurve.HazardRate(AD$25, AE313)</f>
        <v>#NULL!</v>
      </c>
      <c r="AN313" s="69">
        <v>1799</v>
      </c>
      <c r="AO313" s="70">
        <f t="shared" ref="AO313:AO376" si="44">AN313/365</f>
        <v>4.9287671232876713</v>
      </c>
      <c r="AP313" s="71">
        <f>_xll.ISDAYieldCurve.ZeroRate(AN$32, AO313)</f>
        <v>2.4924641965003019E-2</v>
      </c>
      <c r="AW313" s="69">
        <v>1799</v>
      </c>
      <c r="AX313" s="70">
        <f t="shared" ref="AX313:AX376" si="45">AW313/365</f>
        <v>4.9287671232876713</v>
      </c>
      <c r="AY313" s="71">
        <f>_xll.ISDACreditCurve.HazardRate($AW$25, AX313)</f>
        <v>1.8118715676002244E-2</v>
      </c>
      <c r="BG313" s="69">
        <v>1799</v>
      </c>
      <c r="BH313" s="70">
        <f t="shared" ref="BH313:BH376" si="46">BG313/365</f>
        <v>4.9287671232876713</v>
      </c>
      <c r="BI313" s="71">
        <f>_xll.ISDAYieldCurve.ZeroRate(BG$32, BH313)</f>
        <v>6.1129246367837915E-4</v>
      </c>
      <c r="BP313" s="69">
        <v>1799</v>
      </c>
      <c r="BQ313" s="70">
        <f t="shared" ref="BQ313:BQ376" si="47">BP313/365</f>
        <v>4.9287671232876713</v>
      </c>
      <c r="BR313" s="71">
        <f>_xll.ISDACreditCurve.HazardRate($BP$25, BQ313)</f>
        <v>1.1159535867914063E-2</v>
      </c>
      <c r="BZ313" s="69">
        <v>1799</v>
      </c>
      <c r="CA313" s="70">
        <f t="shared" ref="CA313:CA376" si="48">BZ313/365</f>
        <v>4.9287671232876713</v>
      </c>
      <c r="CB313" s="71">
        <f>_xll.ISDAYieldCurve.ZeroRate(BZ$32, CA313)</f>
        <v>1.8221608424571361E-2</v>
      </c>
      <c r="CI313" s="69">
        <v>1799</v>
      </c>
      <c r="CJ313" s="70">
        <f t="shared" ref="CJ313:CJ376" si="49">CI313/365</f>
        <v>4.9287671232876713</v>
      </c>
      <c r="CK313" s="71">
        <f>_xll.ISDACreditCurve.HazardRate($CI$25, CJ313)</f>
        <v>1.6891015223202566E-2</v>
      </c>
    </row>
    <row r="314" spans="2:89" x14ac:dyDescent="0.25">
      <c r="B314" s="69">
        <v>1806</v>
      </c>
      <c r="C314" s="70">
        <f t="shared" si="40"/>
        <v>4.9479452054794519</v>
      </c>
      <c r="D314" s="71">
        <f>_xll.ISDAYieldCurve.ZeroRate($B$32, C314)</f>
        <v>1.7543484825053527E-2</v>
      </c>
      <c r="K314" s="69">
        <v>1806</v>
      </c>
      <c r="L314" s="70">
        <f t="shared" si="41"/>
        <v>4.9479452054794519</v>
      </c>
      <c r="M314" s="71">
        <f>_xll.ISDACreditCurve.HazardRate($K$25, L314)</f>
        <v>1.9515254768220008E-2</v>
      </c>
      <c r="U314" s="69">
        <v>1806</v>
      </c>
      <c r="V314" s="70">
        <f t="shared" si="42"/>
        <v>4.9479452054794519</v>
      </c>
      <c r="W314" s="71" t="e">
        <f>_xll.ISDAYieldCurve.ZeroRate(U$32, V314)</f>
        <v>#NULL!</v>
      </c>
      <c r="AD314" s="69">
        <v>1806</v>
      </c>
      <c r="AE314" s="70">
        <f t="shared" si="43"/>
        <v>4.9479452054794519</v>
      </c>
      <c r="AF314" s="71" t="e">
        <f>_xll.ISDACreditCurve.HazardRate(AD$25, AE314)</f>
        <v>#NULL!</v>
      </c>
      <c r="AN314" s="69">
        <v>1806</v>
      </c>
      <c r="AO314" s="70">
        <f t="shared" si="44"/>
        <v>4.9479452054794519</v>
      </c>
      <c r="AP314" s="71">
        <f>_xll.ISDAYieldCurve.ZeroRate(AN$32, AO314)</f>
        <v>2.5040059443614076E-2</v>
      </c>
      <c r="AW314" s="69">
        <v>1806</v>
      </c>
      <c r="AX314" s="70">
        <f t="shared" si="45"/>
        <v>4.9479452054794519</v>
      </c>
      <c r="AY314" s="71">
        <f>_xll.ISDACreditCurve.HazardRate($AW$25, AX314)</f>
        <v>1.8134547398362854E-2</v>
      </c>
      <c r="BG314" s="69">
        <v>1806</v>
      </c>
      <c r="BH314" s="70">
        <f t="shared" si="46"/>
        <v>4.9479452054794519</v>
      </c>
      <c r="BI314" s="71">
        <f>_xll.ISDAYieldCurve.ZeroRate(BG$32, BH314)</f>
        <v>6.1445332579788611E-4</v>
      </c>
      <c r="BP314" s="69">
        <v>1806</v>
      </c>
      <c r="BQ314" s="70">
        <f t="shared" si="47"/>
        <v>4.9479452054794519</v>
      </c>
      <c r="BR314" s="71">
        <f>_xll.ISDACreditCurve.HazardRate($BP$25, BQ314)</f>
        <v>1.1159503536482355E-2</v>
      </c>
      <c r="BZ314" s="69">
        <v>1806</v>
      </c>
      <c r="CA314" s="70">
        <f t="shared" si="48"/>
        <v>4.9479452054794519</v>
      </c>
      <c r="CB314" s="71">
        <f>_xll.ISDAYieldCurve.ZeroRate(BZ$32, CA314)</f>
        <v>1.8232559645468459E-2</v>
      </c>
      <c r="CI314" s="69">
        <v>1806</v>
      </c>
      <c r="CJ314" s="70">
        <f t="shared" si="49"/>
        <v>4.9479452054794519</v>
      </c>
      <c r="CK314" s="71">
        <f>_xll.ISDACreditCurve.HazardRate($CI$25, CJ314)</f>
        <v>1.689085166250779E-2</v>
      </c>
    </row>
    <row r="315" spans="2:89" x14ac:dyDescent="0.25">
      <c r="B315" s="69">
        <v>1813</v>
      </c>
      <c r="C315" s="70">
        <f t="shared" si="40"/>
        <v>4.9671232876712326</v>
      </c>
      <c r="D315" s="71">
        <f>_xll.ISDAYieldCurve.ZeroRate($B$32, C315)</f>
        <v>1.7555767052464664E-2</v>
      </c>
      <c r="K315" s="69">
        <v>1813</v>
      </c>
      <c r="L315" s="70">
        <f t="shared" si="41"/>
        <v>4.9671232876712326</v>
      </c>
      <c r="M315" s="71">
        <f>_xll.ISDACreditCurve.HazardRate($K$25, L315)</f>
        <v>1.9522751017887873E-2</v>
      </c>
      <c r="U315" s="69">
        <v>1813</v>
      </c>
      <c r="V315" s="70">
        <f t="shared" si="42"/>
        <v>4.9671232876712326</v>
      </c>
      <c r="W315" s="71" t="e">
        <f>_xll.ISDAYieldCurve.ZeroRate(U$32, V315)</f>
        <v>#NULL!</v>
      </c>
      <c r="AD315" s="69">
        <v>1813</v>
      </c>
      <c r="AE315" s="70">
        <f t="shared" si="43"/>
        <v>4.9671232876712326</v>
      </c>
      <c r="AF315" s="71" t="e">
        <f>_xll.ISDACreditCurve.HazardRate(AD$25, AE315)</f>
        <v>#NULL!</v>
      </c>
      <c r="AN315" s="69">
        <v>1813</v>
      </c>
      <c r="AO315" s="70">
        <f t="shared" si="44"/>
        <v>4.9671232876712326</v>
      </c>
      <c r="AP315" s="71">
        <f>_xll.ISDAYieldCurve.ZeroRate(AN$32, AO315)</f>
        <v>2.5154585667564042E-2</v>
      </c>
      <c r="AW315" s="69">
        <v>1813</v>
      </c>
      <c r="AX315" s="70">
        <f t="shared" si="45"/>
        <v>4.9671232876712326</v>
      </c>
      <c r="AY315" s="71">
        <f>_xll.ISDACreditCurve.HazardRate($AW$25, AX315)</f>
        <v>1.8150256868041146E-2</v>
      </c>
      <c r="BG315" s="69">
        <v>1813</v>
      </c>
      <c r="BH315" s="70">
        <f t="shared" si="46"/>
        <v>4.9671232876712326</v>
      </c>
      <c r="BI315" s="71">
        <f>_xll.ISDAYieldCurve.ZeroRate(BG$32, BH315)</f>
        <v>6.1758977971569824E-4</v>
      </c>
      <c r="BP315" s="69">
        <v>1813</v>
      </c>
      <c r="BQ315" s="70">
        <f t="shared" si="47"/>
        <v>4.9671232876712326</v>
      </c>
      <c r="BR315" s="71">
        <f>_xll.ISDACreditCurve.HazardRate($BP$25, BQ315)</f>
        <v>1.1159471454714215E-2</v>
      </c>
      <c r="BZ315" s="69">
        <v>1813</v>
      </c>
      <c r="CA315" s="70">
        <f t="shared" si="48"/>
        <v>4.9671232876712326</v>
      </c>
      <c r="CB315" s="71">
        <f>_xll.ISDAYieldCurve.ZeroRate(BZ$32, CA315)</f>
        <v>1.8243426300953224E-2</v>
      </c>
      <c r="CI315" s="69">
        <v>1813</v>
      </c>
      <c r="CJ315" s="70">
        <f t="shared" si="49"/>
        <v>4.9671232876712326</v>
      </c>
      <c r="CK315" s="71">
        <f>_xll.ISDACreditCurve.HazardRate($CI$25, CJ315)</f>
        <v>1.6890689364829955E-2</v>
      </c>
    </row>
    <row r="316" spans="2:89" x14ac:dyDescent="0.25">
      <c r="B316" s="69">
        <v>1820</v>
      </c>
      <c r="C316" s="70">
        <f t="shared" si="40"/>
        <v>4.9863013698630141</v>
      </c>
      <c r="D316" s="71">
        <f>_xll.ISDAYieldCurve.ZeroRate($B$32, C316)</f>
        <v>1.756795480120342E-2</v>
      </c>
      <c r="K316" s="69">
        <v>1820</v>
      </c>
      <c r="L316" s="70">
        <f t="shared" si="41"/>
        <v>4.9863013698630141</v>
      </c>
      <c r="M316" s="71">
        <f>_xll.ISDACreditCurve.HazardRate($K$25, L316)</f>
        <v>1.9530189604096755E-2</v>
      </c>
      <c r="U316" s="69">
        <v>1820</v>
      </c>
      <c r="V316" s="70">
        <f t="shared" si="42"/>
        <v>4.9863013698630141</v>
      </c>
      <c r="W316" s="71" t="e">
        <f>_xll.ISDAYieldCurve.ZeroRate(U$32, V316)</f>
        <v>#NULL!</v>
      </c>
      <c r="AD316" s="69">
        <v>1820</v>
      </c>
      <c r="AE316" s="70">
        <f t="shared" si="43"/>
        <v>4.9863013698630141</v>
      </c>
      <c r="AF316" s="71" t="e">
        <f>_xll.ISDACreditCurve.HazardRate(AD$25, AE316)</f>
        <v>#NULL!</v>
      </c>
      <c r="AN316" s="69">
        <v>1820</v>
      </c>
      <c r="AO316" s="70">
        <f t="shared" si="44"/>
        <v>4.9863013698630141</v>
      </c>
      <c r="AP316" s="71">
        <f>_xll.ISDAYieldCurve.ZeroRate(AN$32, AO316)</f>
        <v>2.5268230920560551E-2</v>
      </c>
      <c r="AW316" s="69">
        <v>1820</v>
      </c>
      <c r="AX316" s="70">
        <f t="shared" si="45"/>
        <v>4.9863013698630141</v>
      </c>
      <c r="AY316" s="71">
        <f>_xll.ISDACreditCurve.HazardRate($AW$25, AX316)</f>
        <v>1.816584549564499E-2</v>
      </c>
      <c r="BG316" s="69">
        <v>1820</v>
      </c>
      <c r="BH316" s="70">
        <f t="shared" si="46"/>
        <v>4.9863013698630141</v>
      </c>
      <c r="BI316" s="71">
        <f>_xll.ISDAYieldCurve.ZeroRate(BG$32, BH316)</f>
        <v>6.2070210706491173E-4</v>
      </c>
      <c r="BP316" s="69">
        <v>1820</v>
      </c>
      <c r="BQ316" s="70">
        <f t="shared" si="47"/>
        <v>4.9863013698630141</v>
      </c>
      <c r="BR316" s="71">
        <f>_xll.ISDACreditCurve.HazardRate($BP$25, BQ316)</f>
        <v>1.1159439619728907E-2</v>
      </c>
      <c r="BZ316" s="69">
        <v>1820</v>
      </c>
      <c r="CA316" s="70">
        <f t="shared" si="48"/>
        <v>4.9863013698630141</v>
      </c>
      <c r="CB316" s="71">
        <f>_xll.ISDAYieldCurve.ZeroRate(BZ$32, CA316)</f>
        <v>1.8254209366780415E-2</v>
      </c>
      <c r="CI316" s="69">
        <v>1820</v>
      </c>
      <c r="CJ316" s="70">
        <f t="shared" si="49"/>
        <v>4.9863013698630141</v>
      </c>
      <c r="CK316" s="71">
        <f>_xll.ISDACreditCurve.HazardRate($CI$25, CJ316)</f>
        <v>1.6890528315595798E-2</v>
      </c>
    </row>
    <row r="317" spans="2:89" x14ac:dyDescent="0.25">
      <c r="B317" s="69">
        <v>1827</v>
      </c>
      <c r="C317" s="70">
        <f t="shared" si="40"/>
        <v>5.0054794520547947</v>
      </c>
      <c r="D317" s="71">
        <f>_xll.ISDAYieldCurve.ZeroRate($B$32, C317)</f>
        <v>1.7580049157231527E-2</v>
      </c>
      <c r="K317" s="69">
        <v>1827</v>
      </c>
      <c r="L317" s="70">
        <f t="shared" si="41"/>
        <v>5.0054794520547947</v>
      </c>
      <c r="M317" s="71">
        <f>_xll.ISDACreditCurve.HazardRate($K$25, L317)</f>
        <v>1.9537571189645036E-2</v>
      </c>
      <c r="U317" s="69">
        <v>1827</v>
      </c>
      <c r="V317" s="70">
        <f t="shared" si="42"/>
        <v>5.0054794520547947</v>
      </c>
      <c r="W317" s="71" t="e">
        <f>_xll.ISDAYieldCurve.ZeroRate(U$32, V317)</f>
        <v>#NULL!</v>
      </c>
      <c r="AD317" s="69">
        <v>1827</v>
      </c>
      <c r="AE317" s="70">
        <f t="shared" si="43"/>
        <v>5.0054794520547947</v>
      </c>
      <c r="AF317" s="71" t="e">
        <f>_xll.ISDACreditCurve.HazardRate(AD$25, AE317)</f>
        <v>#NULL!</v>
      </c>
      <c r="AN317" s="69">
        <v>1827</v>
      </c>
      <c r="AO317" s="70">
        <f t="shared" si="44"/>
        <v>5.0054794520547947</v>
      </c>
      <c r="AP317" s="71">
        <f>_xll.ISDAYieldCurve.ZeroRate(AN$32, AO317)</f>
        <v>2.5381005328706508E-2</v>
      </c>
      <c r="AW317" s="69">
        <v>1827</v>
      </c>
      <c r="AX317" s="70">
        <f t="shared" si="45"/>
        <v>5.0054794520547947</v>
      </c>
      <c r="AY317" s="71">
        <f>_xll.ISDACreditCurve.HazardRate($AW$25, AX317)</f>
        <v>1.8181314670163744E-2</v>
      </c>
      <c r="BG317" s="69">
        <v>1827</v>
      </c>
      <c r="BH317" s="70">
        <f t="shared" si="46"/>
        <v>5.0054794520547947</v>
      </c>
      <c r="BI317" s="71">
        <f>_xll.ISDAYieldCurve.ZeroRate(BG$32, BH317)</f>
        <v>6.2379058516240707E-4</v>
      </c>
      <c r="BP317" s="69">
        <v>1827</v>
      </c>
      <c r="BQ317" s="70">
        <f t="shared" si="47"/>
        <v>5.0054794520547947</v>
      </c>
      <c r="BR317" s="71">
        <f>_xll.ISDACreditCurve.HazardRate($BP$25, BQ317)</f>
        <v>1.1159408028689845E-2</v>
      </c>
      <c r="BZ317" s="69">
        <v>1827</v>
      </c>
      <c r="CA317" s="70">
        <f t="shared" si="48"/>
        <v>5.0054794520547947</v>
      </c>
      <c r="CB317" s="71">
        <f>_xll.ISDAYieldCurve.ZeroRate(BZ$32, CA317)</f>
        <v>1.8264909803750697E-2</v>
      </c>
      <c r="CI317" s="69">
        <v>1827</v>
      </c>
      <c r="CJ317" s="70">
        <f t="shared" si="49"/>
        <v>5.0054794520547947</v>
      </c>
      <c r="CK317" s="71">
        <f>_xll.ISDACreditCurve.HazardRate($CI$25, CJ317)</f>
        <v>1.6890368500455392E-2</v>
      </c>
    </row>
    <row r="318" spans="2:89" x14ac:dyDescent="0.25">
      <c r="B318" s="69">
        <v>1834</v>
      </c>
      <c r="C318" s="70">
        <f t="shared" si="40"/>
        <v>5.0246575342465754</v>
      </c>
      <c r="D318" s="71">
        <f>_xll.ISDAYieldCurve.ZeroRate($B$32, C318)</f>
        <v>1.7599101555563955E-2</v>
      </c>
      <c r="K318" s="69">
        <v>1834</v>
      </c>
      <c r="L318" s="70">
        <f t="shared" si="41"/>
        <v>5.0246575342465754</v>
      </c>
      <c r="M318" s="71">
        <f>_xll.ISDACreditCurve.HazardRate($K$25, L318)</f>
        <v>1.9544896427212036E-2</v>
      </c>
      <c r="U318" s="69">
        <v>1834</v>
      </c>
      <c r="V318" s="70">
        <f t="shared" si="42"/>
        <v>5.0246575342465754</v>
      </c>
      <c r="W318" s="71" t="e">
        <f>_xll.ISDAYieldCurve.ZeroRate(U$32, V318)</f>
        <v>#NULL!</v>
      </c>
      <c r="AD318" s="69">
        <v>1834</v>
      </c>
      <c r="AE318" s="70">
        <f t="shared" si="43"/>
        <v>5.0246575342465754</v>
      </c>
      <c r="AF318" s="71" t="e">
        <f>_xll.ISDACreditCurve.HazardRate(AD$25, AE318)</f>
        <v>#NULL!</v>
      </c>
      <c r="AN318" s="69">
        <v>1834</v>
      </c>
      <c r="AO318" s="70">
        <f t="shared" si="44"/>
        <v>5.0246575342465754</v>
      </c>
      <c r="AP318" s="71">
        <f>_xll.ISDAYieldCurve.ZeroRate(AN$32, AO318)</f>
        <v>2.5521015279325952E-2</v>
      </c>
      <c r="AW318" s="69">
        <v>1834</v>
      </c>
      <c r="AX318" s="70">
        <f t="shared" si="45"/>
        <v>5.0246575342465754</v>
      </c>
      <c r="AY318" s="71">
        <f>_xll.ISDACreditCurve.HazardRate($AW$25, AX318)</f>
        <v>1.8196665759380837E-2</v>
      </c>
      <c r="BG318" s="69">
        <v>1834</v>
      </c>
      <c r="BH318" s="70">
        <f t="shared" si="46"/>
        <v>5.0246575342465754</v>
      </c>
      <c r="BI318" s="71">
        <f>_xll.ISDAYieldCurve.ZeroRate(BG$32, BH318)</f>
        <v>6.3054497141560586E-4</v>
      </c>
      <c r="BP318" s="69">
        <v>1834</v>
      </c>
      <c r="BQ318" s="70">
        <f t="shared" si="47"/>
        <v>5.0246575342465754</v>
      </c>
      <c r="BR318" s="71">
        <f>_xll.ISDACreditCurve.HazardRate($BP$25, BQ318)</f>
        <v>1.1159376678803751E-2</v>
      </c>
      <c r="BZ318" s="69">
        <v>1834</v>
      </c>
      <c r="CA318" s="70">
        <f t="shared" si="48"/>
        <v>5.0246575342465754</v>
      </c>
      <c r="CB318" s="71">
        <f>_xll.ISDAYieldCurve.ZeroRate(BZ$32, CA318)</f>
        <v>1.8280474664419035E-2</v>
      </c>
      <c r="CI318" s="69">
        <v>1834</v>
      </c>
      <c r="CJ318" s="70">
        <f t="shared" si="49"/>
        <v>5.0246575342465754</v>
      </c>
      <c r="CK318" s="71">
        <f>_xll.ISDACreditCurve.HazardRate($CI$25, CJ318)</f>
        <v>1.6890209905277887E-2</v>
      </c>
    </row>
    <row r="319" spans="2:89" x14ac:dyDescent="0.25">
      <c r="B319" s="69">
        <v>1841</v>
      </c>
      <c r="C319" s="70">
        <f t="shared" si="40"/>
        <v>5.043835616438356</v>
      </c>
      <c r="D319" s="71">
        <f>_xll.ISDAYieldCurve.ZeroRate($B$32, C319)</f>
        <v>1.7619179661764451E-2</v>
      </c>
      <c r="K319" s="69">
        <v>1841</v>
      </c>
      <c r="L319" s="70">
        <f t="shared" si="41"/>
        <v>5.043835616438356</v>
      </c>
      <c r="M319" s="71">
        <f>_xll.ISDACreditCurve.HazardRate($K$25, L319)</f>
        <v>1.9552165959550376E-2</v>
      </c>
      <c r="U319" s="69">
        <v>1841</v>
      </c>
      <c r="V319" s="70">
        <f t="shared" si="42"/>
        <v>5.043835616438356</v>
      </c>
      <c r="W319" s="71" t="e">
        <f>_xll.ISDAYieldCurve.ZeroRate(U$32, V319)</f>
        <v>#NULL!</v>
      </c>
      <c r="AD319" s="69">
        <v>1841</v>
      </c>
      <c r="AE319" s="70">
        <f t="shared" si="43"/>
        <v>5.043835616438356</v>
      </c>
      <c r="AF319" s="71" t="e">
        <f>_xll.ISDACreditCurve.HazardRate(AD$25, AE319)</f>
        <v>#NULL!</v>
      </c>
      <c r="AN319" s="69">
        <v>1841</v>
      </c>
      <c r="AO319" s="70">
        <f t="shared" si="44"/>
        <v>5.043835616438356</v>
      </c>
      <c r="AP319" s="71">
        <f>_xll.ISDAYieldCurve.ZeroRate(AN$32, AO319)</f>
        <v>2.5664625446381963E-2</v>
      </c>
      <c r="AW319" s="69">
        <v>1841</v>
      </c>
      <c r="AX319" s="70">
        <f t="shared" si="45"/>
        <v>5.043835616438356</v>
      </c>
      <c r="AY319" s="71">
        <f>_xll.ISDACreditCurve.HazardRate($AW$25, AX319)</f>
        <v>1.8211900110276878E-2</v>
      </c>
      <c r="BG319" s="69">
        <v>1841</v>
      </c>
      <c r="BH319" s="70">
        <f t="shared" si="46"/>
        <v>5.043835616438356</v>
      </c>
      <c r="BI319" s="71">
        <f>_xll.ISDAYieldCurve.ZeroRate(BG$32, BH319)</f>
        <v>6.3786056949260126E-4</v>
      </c>
      <c r="BP319" s="69">
        <v>1841</v>
      </c>
      <c r="BQ319" s="70">
        <f t="shared" si="47"/>
        <v>5.043835616438356</v>
      </c>
      <c r="BR319" s="71">
        <f>_xll.ISDACreditCurve.HazardRate($BP$25, BQ319)</f>
        <v>1.1159345567319836E-2</v>
      </c>
      <c r="BZ319" s="69">
        <v>1841</v>
      </c>
      <c r="CA319" s="70">
        <f t="shared" si="48"/>
        <v>5.043835616438356</v>
      </c>
      <c r="CB319" s="71">
        <f>_xll.ISDAYieldCurve.ZeroRate(BZ$32, CA319)</f>
        <v>1.8296742377783708E-2</v>
      </c>
      <c r="CI319" s="69">
        <v>1841</v>
      </c>
      <c r="CJ319" s="70">
        <f t="shared" si="49"/>
        <v>5.043835616438356</v>
      </c>
      <c r="CK319" s="71">
        <f>_xll.ISDACreditCurve.HazardRate($CI$25, CJ319)</f>
        <v>1.689005251614736E-2</v>
      </c>
    </row>
    <row r="320" spans="2:89" x14ac:dyDescent="0.25">
      <c r="B320" s="69">
        <v>1848</v>
      </c>
      <c r="C320" s="70">
        <f t="shared" si="40"/>
        <v>5.0630136986301366</v>
      </c>
      <c r="D320" s="71">
        <f>_xll.ISDAYieldCurve.ZeroRate($B$32, C320)</f>
        <v>1.7639105661099785E-2</v>
      </c>
      <c r="K320" s="69">
        <v>1848</v>
      </c>
      <c r="L320" s="70">
        <f t="shared" si="41"/>
        <v>5.0630136986301366</v>
      </c>
      <c r="M320" s="71">
        <f>_xll.ISDACreditCurve.HazardRate($K$25, L320)</f>
        <v>1.9559380419674043E-2</v>
      </c>
      <c r="U320" s="69">
        <v>1848</v>
      </c>
      <c r="V320" s="70">
        <f t="shared" si="42"/>
        <v>5.0630136986301366</v>
      </c>
      <c r="W320" s="71" t="e">
        <f>_xll.ISDAYieldCurve.ZeroRate(U$32, V320)</f>
        <v>#NULL!</v>
      </c>
      <c r="AD320" s="69">
        <v>1848</v>
      </c>
      <c r="AE320" s="70">
        <f t="shared" si="43"/>
        <v>5.0630136986301366</v>
      </c>
      <c r="AF320" s="71" t="e">
        <f>_xll.ISDACreditCurve.HazardRate(AD$25, AE320)</f>
        <v>#NULL!</v>
      </c>
      <c r="AN320" s="69">
        <v>1848</v>
      </c>
      <c r="AO320" s="70">
        <f t="shared" si="44"/>
        <v>5.0630136986301366</v>
      </c>
      <c r="AP320" s="71">
        <f>_xll.ISDAYieldCurve.ZeroRate(AN$32, AO320)</f>
        <v>2.5807147657626945E-2</v>
      </c>
      <c r="AW320" s="69">
        <v>1848</v>
      </c>
      <c r="AX320" s="70">
        <f t="shared" si="45"/>
        <v>5.0630136986301366</v>
      </c>
      <c r="AY320" s="71">
        <f>_xll.ISDACreditCurve.HazardRate($AW$25, AX320)</f>
        <v>1.8227019049423705E-2</v>
      </c>
      <c r="BG320" s="69">
        <v>1848</v>
      </c>
      <c r="BH320" s="70">
        <f t="shared" si="46"/>
        <v>5.0630136986301366</v>
      </c>
      <c r="BI320" s="71">
        <f>_xll.ISDAYieldCurve.ZeroRate(BG$32, BH320)</f>
        <v>6.451207463720436E-4</v>
      </c>
      <c r="BP320" s="69">
        <v>1848</v>
      </c>
      <c r="BQ320" s="70">
        <f t="shared" si="47"/>
        <v>5.0630136986301366</v>
      </c>
      <c r="BR320" s="71">
        <f>_xll.ISDACreditCurve.HazardRate($BP$25, BQ320)</f>
        <v>1.1159314691528982E-2</v>
      </c>
      <c r="BZ320" s="69">
        <v>1848</v>
      </c>
      <c r="CA320" s="70">
        <f t="shared" si="48"/>
        <v>5.0630136986301366</v>
      </c>
      <c r="CB320" s="71">
        <f>_xll.ISDAYieldCurve.ZeroRate(BZ$32, CA320)</f>
        <v>1.8312886850895622E-2</v>
      </c>
      <c r="CI320" s="69">
        <v>1848</v>
      </c>
      <c r="CJ320" s="70">
        <f t="shared" si="49"/>
        <v>5.0630136986301366</v>
      </c>
      <c r="CK320" s="71">
        <f>_xll.ISDACreditCurve.HazardRate($CI$25, CJ320)</f>
        <v>1.6889896319358732E-2</v>
      </c>
    </row>
    <row r="321" spans="2:89" x14ac:dyDescent="0.25">
      <c r="B321" s="69">
        <v>1855</v>
      </c>
      <c r="C321" s="70">
        <f t="shared" si="40"/>
        <v>5.0821917808219181</v>
      </c>
      <c r="D321" s="71">
        <f>_xll.ISDAYieldCurve.ZeroRate($B$32, C321)</f>
        <v>1.7658881275534475E-2</v>
      </c>
      <c r="K321" s="69">
        <v>1855</v>
      </c>
      <c r="L321" s="70">
        <f t="shared" si="41"/>
        <v>5.0821917808219181</v>
      </c>
      <c r="M321" s="71">
        <f>_xll.ISDACreditCurve.HazardRate($K$25, L321)</f>
        <v>1.9566540431042057E-2</v>
      </c>
      <c r="U321" s="69">
        <v>1855</v>
      </c>
      <c r="V321" s="70">
        <f t="shared" si="42"/>
        <v>5.0821917808219181</v>
      </c>
      <c r="W321" s="71" t="e">
        <f>_xll.ISDAYieldCurve.ZeroRate(U$32, V321)</f>
        <v>#NULL!</v>
      </c>
      <c r="AD321" s="69">
        <v>1855</v>
      </c>
      <c r="AE321" s="70">
        <f t="shared" si="43"/>
        <v>5.0821917808219181</v>
      </c>
      <c r="AF321" s="71" t="e">
        <f>_xll.ISDACreditCurve.HazardRate(AD$25, AE321)</f>
        <v>#NULL!</v>
      </c>
      <c r="AN321" s="69">
        <v>1855</v>
      </c>
      <c r="AO321" s="70">
        <f t="shared" si="44"/>
        <v>5.0821917808219181</v>
      </c>
      <c r="AP321" s="71">
        <f>_xll.ISDAYieldCurve.ZeroRate(AN$32, AO321)</f>
        <v>2.5948594229541783E-2</v>
      </c>
      <c r="AW321" s="69">
        <v>1855</v>
      </c>
      <c r="AX321" s="70">
        <f t="shared" si="45"/>
        <v>5.0821917808219181</v>
      </c>
      <c r="AY321" s="71">
        <f>_xll.ISDACreditCurve.HazardRate($AW$25, AX321)</f>
        <v>1.8242023883369433E-2</v>
      </c>
      <c r="BG321" s="69">
        <v>1855</v>
      </c>
      <c r="BH321" s="70">
        <f t="shared" si="46"/>
        <v>5.0821917808219181</v>
      </c>
      <c r="BI321" s="71">
        <f>_xll.ISDAYieldCurve.ZeroRate(BG$32, BH321)</f>
        <v>6.5232612946371682E-4</v>
      </c>
      <c r="BP321" s="69">
        <v>1855</v>
      </c>
      <c r="BQ321" s="70">
        <f t="shared" si="47"/>
        <v>5.0821917808219181</v>
      </c>
      <c r="BR321" s="71">
        <f>_xll.ISDACreditCurve.HazardRate($BP$25, BQ321)</f>
        <v>1.1159284048762963E-2</v>
      </c>
      <c r="BZ321" s="69">
        <v>1855</v>
      </c>
      <c r="CA321" s="70">
        <f t="shared" si="48"/>
        <v>5.0821917808219181</v>
      </c>
      <c r="CB321" s="71">
        <f>_xll.ISDAYieldCurve.ZeroRate(BZ$32, CA321)</f>
        <v>1.8328909478927444E-2</v>
      </c>
      <c r="CI321" s="69">
        <v>1855</v>
      </c>
      <c r="CJ321" s="70">
        <f t="shared" si="49"/>
        <v>5.0821917808219181</v>
      </c>
      <c r="CK321" s="71">
        <f>_xll.ISDACreditCurve.HazardRate($CI$25, CJ321)</f>
        <v>1.688974130141379E-2</v>
      </c>
    </row>
    <row r="322" spans="2:89" x14ac:dyDescent="0.25">
      <c r="B322" s="69">
        <v>1862</v>
      </c>
      <c r="C322" s="70">
        <f t="shared" si="40"/>
        <v>5.1013698630136988</v>
      </c>
      <c r="D322" s="71">
        <f>_xll.ISDAYieldCurve.ZeroRate($B$32, C322)</f>
        <v>1.7678508201138827E-2</v>
      </c>
      <c r="K322" s="69">
        <v>1862</v>
      </c>
      <c r="L322" s="70">
        <f t="shared" si="41"/>
        <v>5.1013698630136988</v>
      </c>
      <c r="M322" s="71">
        <f>_xll.ISDACreditCurve.HazardRate($K$25, L322)</f>
        <v>1.9573646607738131E-2</v>
      </c>
      <c r="U322" s="69">
        <v>1862</v>
      </c>
      <c r="V322" s="70">
        <f t="shared" si="42"/>
        <v>5.1013698630136988</v>
      </c>
      <c r="W322" s="71" t="e">
        <f>_xll.ISDAYieldCurve.ZeroRate(U$32, V322)</f>
        <v>#NULL!</v>
      </c>
      <c r="AD322" s="69">
        <v>1862</v>
      </c>
      <c r="AE322" s="70">
        <f t="shared" si="43"/>
        <v>5.1013698630136988</v>
      </c>
      <c r="AF322" s="71" t="e">
        <f>_xll.ISDACreditCurve.HazardRate(AD$25, AE322)</f>
        <v>#NULL!</v>
      </c>
      <c r="AN322" s="69">
        <v>1862</v>
      </c>
      <c r="AO322" s="70">
        <f t="shared" si="44"/>
        <v>5.1013698630136988</v>
      </c>
      <c r="AP322" s="71">
        <f>_xll.ISDAYieldCurve.ZeroRate(AN$32, AO322)</f>
        <v>2.6088977293397108E-2</v>
      </c>
      <c r="AW322" s="69">
        <v>1862</v>
      </c>
      <c r="AX322" s="70">
        <f t="shared" si="45"/>
        <v>5.1013698630136988</v>
      </c>
      <c r="AY322" s="71">
        <f>_xll.ISDACreditCurve.HazardRate($AW$25, AX322)</f>
        <v>1.8256915899014813E-2</v>
      </c>
      <c r="BG322" s="69">
        <v>1862</v>
      </c>
      <c r="BH322" s="70">
        <f t="shared" si="46"/>
        <v>5.1013698630136988</v>
      </c>
      <c r="BI322" s="71">
        <f>_xll.ISDAYieldCurve.ZeroRate(BG$32, BH322)</f>
        <v>6.5947733674267053E-4</v>
      </c>
      <c r="BP322" s="69">
        <v>1862</v>
      </c>
      <c r="BQ322" s="70">
        <f t="shared" si="47"/>
        <v>5.1013698630136988</v>
      </c>
      <c r="BR322" s="71">
        <f>_xll.ISDACreditCurve.HazardRate($BP$25, BQ322)</f>
        <v>1.1159253636393678E-2</v>
      </c>
      <c r="BZ322" s="69">
        <v>1862</v>
      </c>
      <c r="CA322" s="70">
        <f t="shared" si="48"/>
        <v>5.1013698630136988</v>
      </c>
      <c r="CB322" s="71">
        <f>_xll.ISDAYieldCurve.ZeroRate(BZ$32, CA322)</f>
        <v>1.8344811636071805E-2</v>
      </c>
      <c r="CI322" s="69">
        <v>1862</v>
      </c>
      <c r="CJ322" s="70">
        <f t="shared" si="49"/>
        <v>5.1013698630136988</v>
      </c>
      <c r="CK322" s="71">
        <f>_xll.ISDACreditCurve.HazardRate($CI$25, CJ322)</f>
        <v>1.688958744901731E-2</v>
      </c>
    </row>
    <row r="323" spans="2:89" x14ac:dyDescent="0.25">
      <c r="B323" s="69">
        <v>1869</v>
      </c>
      <c r="C323" s="70">
        <f t="shared" si="40"/>
        <v>5.1205479452054794</v>
      </c>
      <c r="D323" s="71">
        <f>_xll.ISDAYieldCurve.ZeroRate($B$32, C323)</f>
        <v>1.7697988108573863E-2</v>
      </c>
      <c r="K323" s="69">
        <v>1869</v>
      </c>
      <c r="L323" s="70">
        <f t="shared" si="41"/>
        <v>5.1205479452054794</v>
      </c>
      <c r="M323" s="71">
        <f>_xll.ISDACreditCurve.HazardRate($K$25, L323)</f>
        <v>1.9580699554646214E-2</v>
      </c>
      <c r="U323" s="69">
        <v>1869</v>
      </c>
      <c r="V323" s="70">
        <f t="shared" si="42"/>
        <v>5.1205479452054794</v>
      </c>
      <c r="W323" s="71" t="e">
        <f>_xll.ISDAYieldCurve.ZeroRate(U$32, V323)</f>
        <v>#NULL!</v>
      </c>
      <c r="AD323" s="69">
        <v>1869</v>
      </c>
      <c r="AE323" s="70">
        <f t="shared" si="43"/>
        <v>5.1205479452054794</v>
      </c>
      <c r="AF323" s="71" t="e">
        <f>_xll.ISDACreditCurve.HazardRate(AD$25, AE323)</f>
        <v>#NULL!</v>
      </c>
      <c r="AN323" s="69">
        <v>1869</v>
      </c>
      <c r="AO323" s="70">
        <f t="shared" si="44"/>
        <v>5.1205479452054794</v>
      </c>
      <c r="AP323" s="71">
        <f>_xll.ISDAYieldCurve.ZeroRate(AN$32, AO323)</f>
        <v>2.6228308798721678E-2</v>
      </c>
      <c r="AW323" s="69">
        <v>1869</v>
      </c>
      <c r="AX323" s="70">
        <f t="shared" si="45"/>
        <v>5.1205479452054794</v>
      </c>
      <c r="AY323" s="71">
        <f>_xll.ISDACreditCurve.HazardRate($AW$25, AX323)</f>
        <v>1.82716963639812E-2</v>
      </c>
      <c r="BG323" s="69">
        <v>1869</v>
      </c>
      <c r="BH323" s="70">
        <f t="shared" si="46"/>
        <v>5.1205479452054794</v>
      </c>
      <c r="BI323" s="71">
        <f>_xll.ISDAYieldCurve.ZeroRate(BG$32, BH323)</f>
        <v>6.6657497692590158E-4</v>
      </c>
      <c r="BP323" s="69">
        <v>1869</v>
      </c>
      <c r="BQ323" s="70">
        <f t="shared" si="47"/>
        <v>5.1205479452054794</v>
      </c>
      <c r="BR323" s="71">
        <f>_xll.ISDACreditCurve.HazardRate($BP$25, BQ323)</f>
        <v>1.1159223451832408E-2</v>
      </c>
      <c r="BZ323" s="69">
        <v>1869</v>
      </c>
      <c r="CA323" s="70">
        <f t="shared" si="48"/>
        <v>5.1205479452054794</v>
      </c>
      <c r="CB323" s="71">
        <f>_xll.ISDAYieldCurve.ZeroRate(BZ$32, CA323)</f>
        <v>1.8360594675934188E-2</v>
      </c>
      <c r="CI323" s="69">
        <v>1869</v>
      </c>
      <c r="CJ323" s="70">
        <f t="shared" si="49"/>
        <v>5.1205479452054794</v>
      </c>
      <c r="CK323" s="71">
        <f>_xll.ISDACreditCurve.HazardRate($CI$25, CJ323)</f>
        <v>1.6889434749073236E-2</v>
      </c>
    </row>
    <row r="324" spans="2:89" x14ac:dyDescent="0.25">
      <c r="B324" s="69">
        <v>1876</v>
      </c>
      <c r="C324" s="70">
        <f t="shared" si="40"/>
        <v>5.13972602739726</v>
      </c>
      <c r="D324" s="71">
        <f>_xll.ISDAYieldCurve.ZeroRate($B$32, C324)</f>
        <v>1.7717322643565351E-2</v>
      </c>
      <c r="K324" s="69">
        <v>1876</v>
      </c>
      <c r="L324" s="70">
        <f t="shared" si="41"/>
        <v>5.13972602739726</v>
      </c>
      <c r="M324" s="71">
        <f>_xll.ISDACreditCurve.HazardRate($K$25, L324)</f>
        <v>1.9592894972639399E-2</v>
      </c>
      <c r="U324" s="69">
        <v>1876</v>
      </c>
      <c r="V324" s="70">
        <f t="shared" si="42"/>
        <v>5.13972602739726</v>
      </c>
      <c r="W324" s="71" t="e">
        <f>_xll.ISDAYieldCurve.ZeroRate(U$32, V324)</f>
        <v>#NULL!</v>
      </c>
      <c r="AD324" s="69">
        <v>1876</v>
      </c>
      <c r="AE324" s="70">
        <f t="shared" si="43"/>
        <v>5.13972602739726</v>
      </c>
      <c r="AF324" s="71" t="e">
        <f>_xll.ISDACreditCurve.HazardRate(AD$25, AE324)</f>
        <v>#NULL!</v>
      </c>
      <c r="AN324" s="69">
        <v>1876</v>
      </c>
      <c r="AO324" s="70">
        <f t="shared" si="44"/>
        <v>5.13972602739726</v>
      </c>
      <c r="AP324" s="71">
        <f>_xll.ISDAYieldCurve.ZeroRate(AN$32, AO324)</f>
        <v>2.6366600516693078E-2</v>
      </c>
      <c r="AW324" s="69">
        <v>1876</v>
      </c>
      <c r="AX324" s="70">
        <f t="shared" si="45"/>
        <v>5.13972602739726</v>
      </c>
      <c r="AY324" s="71">
        <f>_xll.ISDACreditCurve.HazardRate($AW$25, AX324)</f>
        <v>1.8257245616115633E-2</v>
      </c>
      <c r="BG324" s="69">
        <v>1876</v>
      </c>
      <c r="BH324" s="70">
        <f t="shared" si="46"/>
        <v>5.13972602739726</v>
      </c>
      <c r="BI324" s="71">
        <f>_xll.ISDAYieldCurve.ZeroRate(BG$32, BH324)</f>
        <v>6.7361964964507881E-4</v>
      </c>
      <c r="BP324" s="69">
        <v>1876</v>
      </c>
      <c r="BQ324" s="70">
        <f t="shared" si="47"/>
        <v>5.13972602739726</v>
      </c>
      <c r="BR324" s="71">
        <f>_xll.ISDACreditCurve.HazardRate($BP$25, BQ324)</f>
        <v>1.1162624202501139E-2</v>
      </c>
      <c r="BZ324" s="69">
        <v>1876</v>
      </c>
      <c r="CA324" s="70">
        <f t="shared" si="48"/>
        <v>5.13972602739726</v>
      </c>
      <c r="CB324" s="71">
        <f>_xll.ISDAYieldCurve.ZeroRate(BZ$32, CA324)</f>
        <v>1.8376259931917001E-2</v>
      </c>
      <c r="CI324" s="69">
        <v>1876</v>
      </c>
      <c r="CJ324" s="70">
        <f t="shared" si="49"/>
        <v>5.13972602739726</v>
      </c>
      <c r="CK324" s="71">
        <f>_xll.ISDACreditCurve.HazardRate($CI$25, CJ324)</f>
        <v>1.688925857478004E-2</v>
      </c>
    </row>
    <row r="325" spans="2:89" x14ac:dyDescent="0.25">
      <c r="B325" s="69">
        <v>1883</v>
      </c>
      <c r="C325" s="70">
        <f t="shared" si="40"/>
        <v>5.1589041095890407</v>
      </c>
      <c r="D325" s="71">
        <f>_xll.ISDAYieldCurve.ZeroRate($B$32, C325)</f>
        <v>1.7736513427367314E-2</v>
      </c>
      <c r="K325" s="69">
        <v>1883</v>
      </c>
      <c r="L325" s="70">
        <f t="shared" si="41"/>
        <v>5.1589041095890407</v>
      </c>
      <c r="M325" s="71">
        <f>_xll.ISDACreditCurve.HazardRate($K$25, L325)</f>
        <v>1.9605862350439696E-2</v>
      </c>
      <c r="U325" s="69">
        <v>1883</v>
      </c>
      <c r="V325" s="70">
        <f t="shared" si="42"/>
        <v>5.1589041095890407</v>
      </c>
      <c r="W325" s="71" t="e">
        <f>_xll.ISDAYieldCurve.ZeroRate(U$32, V325)</f>
        <v>#NULL!</v>
      </c>
      <c r="AD325" s="69">
        <v>1883</v>
      </c>
      <c r="AE325" s="70">
        <f t="shared" si="43"/>
        <v>5.1589041095890407</v>
      </c>
      <c r="AF325" s="71" t="e">
        <f>_xll.ISDACreditCurve.HazardRate(AD$25, AE325)</f>
        <v>#NULL!</v>
      </c>
      <c r="AN325" s="69">
        <v>1883</v>
      </c>
      <c r="AO325" s="70">
        <f t="shared" si="44"/>
        <v>5.1589041095890407</v>
      </c>
      <c r="AP325" s="71">
        <f>_xll.ISDAYieldCurve.ZeroRate(AN$32, AO325)</f>
        <v>2.6503864043452799E-2</v>
      </c>
      <c r="AW325" s="69">
        <v>1883</v>
      </c>
      <c r="AX325" s="70">
        <f t="shared" si="45"/>
        <v>5.1589041095890407</v>
      </c>
      <c r="AY325" s="71">
        <f>_xll.ISDACreditCurve.HazardRate($AW$25, AX325)</f>
        <v>1.8238066866307905E-2</v>
      </c>
      <c r="BG325" s="69">
        <v>1883</v>
      </c>
      <c r="BH325" s="70">
        <f t="shared" si="46"/>
        <v>5.1589041095890407</v>
      </c>
      <c r="BI325" s="71">
        <f>_xll.ISDAYieldCurve.ZeroRate(BG$32, BH325)</f>
        <v>6.8061194561541455E-4</v>
      </c>
      <c r="BP325" s="69">
        <v>1883</v>
      </c>
      <c r="BQ325" s="70">
        <f t="shared" si="47"/>
        <v>5.1589041095890407</v>
      </c>
      <c r="BR325" s="71">
        <f>_xll.ISDACreditCurve.HazardRate($BP$25, BQ325)</f>
        <v>1.116656932817885E-2</v>
      </c>
      <c r="BZ325" s="69">
        <v>1883</v>
      </c>
      <c r="CA325" s="70">
        <f t="shared" si="48"/>
        <v>5.1589041095890407</v>
      </c>
      <c r="CB325" s="71">
        <f>_xll.ISDAYieldCurve.ZeroRate(BZ$32, CA325)</f>
        <v>1.8391808717595111E-2</v>
      </c>
      <c r="CI325" s="69">
        <v>1883</v>
      </c>
      <c r="CJ325" s="70">
        <f t="shared" si="49"/>
        <v>5.1589041095890407</v>
      </c>
      <c r="CK325" s="71">
        <f>_xll.ISDACreditCurve.HazardRate($CI$25, CJ325)</f>
        <v>1.6889079623266315E-2</v>
      </c>
    </row>
    <row r="326" spans="2:89" x14ac:dyDescent="0.25">
      <c r="B326" s="69">
        <v>1890</v>
      </c>
      <c r="C326" s="70">
        <f t="shared" si="40"/>
        <v>5.1780821917808222</v>
      </c>
      <c r="D326" s="71">
        <f>_xll.ISDAYieldCurve.ZeroRate($B$32, C326)</f>
        <v>1.7755562057215193E-2</v>
      </c>
      <c r="K326" s="69">
        <v>1890</v>
      </c>
      <c r="L326" s="70">
        <f t="shared" si="41"/>
        <v>5.1780821917808222</v>
      </c>
      <c r="M326" s="71">
        <f>_xll.ISDACreditCurve.HazardRate($K$25, L326)</f>
        <v>1.9618733673589631E-2</v>
      </c>
      <c r="U326" s="69">
        <v>1890</v>
      </c>
      <c r="V326" s="70">
        <f t="shared" si="42"/>
        <v>5.1780821917808222</v>
      </c>
      <c r="W326" s="71" t="e">
        <f>_xll.ISDAYieldCurve.ZeroRate(U$32, V326)</f>
        <v>#NULL!</v>
      </c>
      <c r="AD326" s="69">
        <v>1890</v>
      </c>
      <c r="AE326" s="70">
        <f t="shared" si="43"/>
        <v>5.1780821917808222</v>
      </c>
      <c r="AF326" s="71" t="e">
        <f>_xll.ISDACreditCurve.HazardRate(AD$25, AE326)</f>
        <v>#NULL!</v>
      </c>
      <c r="AN326" s="69">
        <v>1890</v>
      </c>
      <c r="AO326" s="70">
        <f t="shared" si="44"/>
        <v>5.1780821917808222</v>
      </c>
      <c r="AP326" s="71">
        <f>_xll.ISDAYieldCurve.ZeroRate(AN$32, AO326)</f>
        <v>2.6640110803347637E-2</v>
      </c>
      <c r="AW326" s="69">
        <v>1890</v>
      </c>
      <c r="AX326" s="70">
        <f t="shared" si="45"/>
        <v>5.1780821917808222</v>
      </c>
      <c r="AY326" s="71">
        <f>_xll.ISDACreditCurve.HazardRate($AW$25, AX326)</f>
        <v>1.8219030181313562E-2</v>
      </c>
      <c r="BG326" s="69">
        <v>1890</v>
      </c>
      <c r="BH326" s="70">
        <f t="shared" si="46"/>
        <v>5.1780821917808222</v>
      </c>
      <c r="BI326" s="71">
        <f>_xll.ISDAYieldCurve.ZeroRate(BG$32, BH326)</f>
        <v>6.8755244680078498E-4</v>
      </c>
      <c r="BP326" s="69">
        <v>1890</v>
      </c>
      <c r="BQ326" s="70">
        <f t="shared" si="47"/>
        <v>5.1780821917808222</v>
      </c>
      <c r="BR326" s="71">
        <f>_xll.ISDACreditCurve.HazardRate($BP$25, BQ326)</f>
        <v>1.117048523070339E-2</v>
      </c>
      <c r="BZ326" s="69">
        <v>1890</v>
      </c>
      <c r="CA326" s="70">
        <f t="shared" si="48"/>
        <v>5.1780821917808222</v>
      </c>
      <c r="CB326" s="71">
        <f>_xll.ISDAYieldCurve.ZeroRate(BZ$32, CA326)</f>
        <v>1.8407242327083011E-2</v>
      </c>
      <c r="CI326" s="69">
        <v>1890</v>
      </c>
      <c r="CJ326" s="70">
        <f t="shared" si="49"/>
        <v>5.1780821917808222</v>
      </c>
      <c r="CK326" s="71">
        <f>_xll.ISDACreditCurve.HazardRate($CI$25, CJ326)</f>
        <v>1.688890199731936E-2</v>
      </c>
    </row>
    <row r="327" spans="2:89" x14ac:dyDescent="0.25">
      <c r="B327" s="69">
        <v>1897</v>
      </c>
      <c r="C327" s="70">
        <f t="shared" si="40"/>
        <v>5.1972602739726028</v>
      </c>
      <c r="D327" s="71">
        <f>_xll.ISDAYieldCurve.ZeroRate($B$32, C327)</f>
        <v>1.777447010676898E-2</v>
      </c>
      <c r="K327" s="69">
        <v>1897</v>
      </c>
      <c r="L327" s="70">
        <f t="shared" si="41"/>
        <v>5.1972602739726028</v>
      </c>
      <c r="M327" s="71">
        <f>_xll.ISDACreditCurve.HazardRate($K$25, L327)</f>
        <v>1.9631510005424801E-2</v>
      </c>
      <c r="U327" s="69">
        <v>1897</v>
      </c>
      <c r="V327" s="70">
        <f t="shared" si="42"/>
        <v>5.1972602739726028</v>
      </c>
      <c r="W327" s="71" t="e">
        <f>_xll.ISDAYieldCurve.ZeroRate(U$32, V327)</f>
        <v>#NULL!</v>
      </c>
      <c r="AD327" s="69">
        <v>1897</v>
      </c>
      <c r="AE327" s="70">
        <f t="shared" si="43"/>
        <v>5.1972602739726028</v>
      </c>
      <c r="AF327" s="71" t="e">
        <f>_xll.ISDACreditCurve.HazardRate(AD$25, AE327)</f>
        <v>#NULL!</v>
      </c>
      <c r="AN327" s="69">
        <v>1897</v>
      </c>
      <c r="AO327" s="70">
        <f t="shared" si="44"/>
        <v>5.1972602739726028</v>
      </c>
      <c r="AP327" s="71">
        <f>_xll.ISDAYieldCurve.ZeroRate(AN$32, AO327)</f>
        <v>2.6775352052099331E-2</v>
      </c>
      <c r="AW327" s="69">
        <v>1897</v>
      </c>
      <c r="AX327" s="70">
        <f t="shared" si="45"/>
        <v>5.1972602739726028</v>
      </c>
      <c r="AY327" s="71">
        <f>_xll.ISDACreditCurve.HazardRate($AW$25, AX327)</f>
        <v>1.8200133988459405E-2</v>
      </c>
      <c r="BG327" s="69">
        <v>1897</v>
      </c>
      <c r="BH327" s="70">
        <f t="shared" si="46"/>
        <v>5.1972602739726028</v>
      </c>
      <c r="BI327" s="71">
        <f>_xll.ISDAYieldCurve.ZeroRate(BG$32, BH327)</f>
        <v>6.9444172657519309E-4</v>
      </c>
      <c r="BP327" s="69">
        <v>1897</v>
      </c>
      <c r="BQ327" s="70">
        <f t="shared" si="47"/>
        <v>5.1972602739726028</v>
      </c>
      <c r="BR327" s="71">
        <f>_xll.ISDACreditCurve.HazardRate($BP$25, BQ327)</f>
        <v>1.1174372233578306E-2</v>
      </c>
      <c r="BZ327" s="69">
        <v>1897</v>
      </c>
      <c r="CA327" s="70">
        <f t="shared" si="48"/>
        <v>5.1972602739726028</v>
      </c>
      <c r="CB327" s="71">
        <f>_xll.ISDAYieldCurve.ZeroRate(BZ$32, CA327)</f>
        <v>1.8422562035393879E-2</v>
      </c>
      <c r="CI327" s="69">
        <v>1897</v>
      </c>
      <c r="CJ327" s="70">
        <f t="shared" si="49"/>
        <v>5.1972602739726028</v>
      </c>
      <c r="CK327" s="71">
        <f>_xll.ISDACreditCurve.HazardRate($CI$25, CJ327)</f>
        <v>1.6888725682264998E-2</v>
      </c>
    </row>
    <row r="328" spans="2:89" x14ac:dyDescent="0.25">
      <c r="B328" s="69">
        <v>1904</v>
      </c>
      <c r="C328" s="70">
        <f t="shared" si="40"/>
        <v>5.2164383561643834</v>
      </c>
      <c r="D328" s="71">
        <f>_xll.ISDAYieldCurve.ZeroRate($B$32, C328)</f>
        <v>1.7793239126546644E-2</v>
      </c>
      <c r="K328" s="69">
        <v>1904</v>
      </c>
      <c r="L328" s="70">
        <f t="shared" si="41"/>
        <v>5.2164383561643834</v>
      </c>
      <c r="M328" s="71">
        <f>_xll.ISDACreditCurve.HazardRate($K$25, L328)</f>
        <v>1.9644192393643536E-2</v>
      </c>
      <c r="U328" s="69">
        <v>1904</v>
      </c>
      <c r="V328" s="70">
        <f t="shared" si="42"/>
        <v>5.2164383561643834</v>
      </c>
      <c r="W328" s="71" t="e">
        <f>_xll.ISDAYieldCurve.ZeroRate(U$32, V328)</f>
        <v>#NULL!</v>
      </c>
      <c r="AD328" s="69">
        <v>1904</v>
      </c>
      <c r="AE328" s="70">
        <f t="shared" si="43"/>
        <v>5.2164383561643834</v>
      </c>
      <c r="AF328" s="71" t="e">
        <f>_xll.ISDACreditCurve.HazardRate(AD$25, AE328)</f>
        <v>#NULL!</v>
      </c>
      <c r="AN328" s="69">
        <v>1904</v>
      </c>
      <c r="AO328" s="70">
        <f t="shared" si="44"/>
        <v>5.2164383561643834</v>
      </c>
      <c r="AP328" s="71">
        <f>_xll.ISDAYieldCurve.ZeroRate(AN$32, AO328)</f>
        <v>2.6909598879904323E-2</v>
      </c>
      <c r="AW328" s="69">
        <v>1904</v>
      </c>
      <c r="AX328" s="70">
        <f t="shared" si="45"/>
        <v>5.2164383561643834</v>
      </c>
      <c r="AY328" s="71">
        <f>_xll.ISDACreditCurve.HazardRate($AW$25, AX328)</f>
        <v>1.8181376738199761E-2</v>
      </c>
      <c r="BG328" s="69">
        <v>1904</v>
      </c>
      <c r="BH328" s="70">
        <f t="shared" si="46"/>
        <v>5.2164383561643834</v>
      </c>
      <c r="BI328" s="71">
        <f>_xll.ISDAYieldCurve.ZeroRate(BG$32, BH328)</f>
        <v>7.0128034988067172E-4</v>
      </c>
      <c r="BP328" s="69">
        <v>1904</v>
      </c>
      <c r="BQ328" s="70">
        <f t="shared" si="47"/>
        <v>5.2164383561643834</v>
      </c>
      <c r="BR328" s="71">
        <f>_xll.ISDACreditCurve.HazardRate($BP$25, BQ328)</f>
        <v>1.1178230655549728E-2</v>
      </c>
      <c r="BZ328" s="69">
        <v>1904</v>
      </c>
      <c r="CA328" s="70">
        <f t="shared" si="48"/>
        <v>5.2164383561643834</v>
      </c>
      <c r="CB328" s="71">
        <f>_xll.ISDAYieldCurve.ZeroRate(BZ$32, CA328)</f>
        <v>1.8437769098790694E-2</v>
      </c>
      <c r="CI328" s="69">
        <v>1904</v>
      </c>
      <c r="CJ328" s="70">
        <f t="shared" si="49"/>
        <v>5.2164383561643834</v>
      </c>
      <c r="CK328" s="71">
        <f>_xll.ISDACreditCurve.HazardRate($CI$25, CJ328)</f>
        <v>1.6888550663644863E-2</v>
      </c>
    </row>
    <row r="329" spans="2:89" x14ac:dyDescent="0.25">
      <c r="B329" s="69">
        <v>1911</v>
      </c>
      <c r="C329" s="70">
        <f t="shared" si="40"/>
        <v>5.2356164383561641</v>
      </c>
      <c r="D329" s="71">
        <f>_xll.ISDAYieldCurve.ZeroRate($B$32, C329)</f>
        <v>1.7811870644347912E-2</v>
      </c>
      <c r="K329" s="69">
        <v>1911</v>
      </c>
      <c r="L329" s="70">
        <f t="shared" si="41"/>
        <v>5.2356164383561641</v>
      </c>
      <c r="M329" s="71">
        <f>_xll.ISDACreditCurve.HazardRate($K$25, L329)</f>
        <v>1.9656781870593269E-2</v>
      </c>
      <c r="U329" s="69">
        <v>1911</v>
      </c>
      <c r="V329" s="70">
        <f t="shared" si="42"/>
        <v>5.2356164383561641</v>
      </c>
      <c r="W329" s="71" t="e">
        <f>_xll.ISDAYieldCurve.ZeroRate(U$32, V329)</f>
        <v>#NULL!</v>
      </c>
      <c r="AD329" s="69">
        <v>1911</v>
      </c>
      <c r="AE329" s="70">
        <f t="shared" si="43"/>
        <v>5.2356164383561641</v>
      </c>
      <c r="AF329" s="71" t="e">
        <f>_xll.ISDACreditCurve.HazardRate(AD$25, AE329)</f>
        <v>#NULL!</v>
      </c>
      <c r="AN329" s="69">
        <v>1911</v>
      </c>
      <c r="AO329" s="70">
        <f t="shared" si="44"/>
        <v>5.2356164383561641</v>
      </c>
      <c r="AP329" s="71">
        <f>_xll.ISDAYieldCurve.ZeroRate(AN$32, AO329)</f>
        <v>2.7042862214465328E-2</v>
      </c>
      <c r="AW329" s="69">
        <v>1911</v>
      </c>
      <c r="AX329" s="70">
        <f t="shared" si="45"/>
        <v>5.2356164383561641</v>
      </c>
      <c r="AY329" s="71">
        <f>_xll.ISDACreditCurve.HazardRate($AW$25, AX329)</f>
        <v>1.8162756903692939E-2</v>
      </c>
      <c r="BG329" s="69">
        <v>1911</v>
      </c>
      <c r="BH329" s="70">
        <f t="shared" si="46"/>
        <v>5.2356164383561641</v>
      </c>
      <c r="BI329" s="71">
        <f>_xll.ISDAYieldCurve.ZeroRate(BG$32, BH329)</f>
        <v>7.0806887338171467E-4</v>
      </c>
      <c r="BP329" s="69">
        <v>1911</v>
      </c>
      <c r="BQ329" s="70">
        <f t="shared" si="47"/>
        <v>5.2356164383561641</v>
      </c>
      <c r="BR329" s="71">
        <f>_xll.ISDACreditCurve.HazardRate($BP$25, BQ329)</f>
        <v>1.118206081069352E-2</v>
      </c>
      <c r="BZ329" s="69">
        <v>1911</v>
      </c>
      <c r="CA329" s="70">
        <f t="shared" si="48"/>
        <v>5.2356164383561641</v>
      </c>
      <c r="CB329" s="71">
        <f>_xll.ISDAYieldCurve.ZeroRate(BZ$32, CA329)</f>
        <v>1.845286475512966E-2</v>
      </c>
      <c r="CI329" s="69">
        <v>1911</v>
      </c>
      <c r="CJ329" s="70">
        <f t="shared" si="49"/>
        <v>5.2356164383561641</v>
      </c>
      <c r="CK329" s="71">
        <f>_xll.ISDACreditCurve.HazardRate($CI$25, CJ329)</f>
        <v>1.6888376927212418E-2</v>
      </c>
    </row>
    <row r="330" spans="2:89" x14ac:dyDescent="0.25">
      <c r="B330" s="69">
        <v>1918</v>
      </c>
      <c r="C330" s="70">
        <f t="shared" si="40"/>
        <v>5.2547945205479456</v>
      </c>
      <c r="D330" s="71">
        <f>_xll.ISDAYieldCurve.ZeroRate($B$32, C330)</f>
        <v>1.7830366165668882E-2</v>
      </c>
      <c r="K330" s="69">
        <v>1918</v>
      </c>
      <c r="L330" s="70">
        <f t="shared" si="41"/>
        <v>5.2547945205479456</v>
      </c>
      <c r="M330" s="71">
        <f>_xll.ISDACreditCurve.HazardRate($K$25, L330)</f>
        <v>1.9669279453550671E-2</v>
      </c>
      <c r="U330" s="69">
        <v>1918</v>
      </c>
      <c r="V330" s="70">
        <f t="shared" si="42"/>
        <v>5.2547945205479456</v>
      </c>
      <c r="W330" s="71" t="e">
        <f>_xll.ISDAYieldCurve.ZeroRate(U$32, V330)</f>
        <v>#NULL!</v>
      </c>
      <c r="AD330" s="69">
        <v>1918</v>
      </c>
      <c r="AE330" s="70">
        <f t="shared" si="43"/>
        <v>5.2547945205479456</v>
      </c>
      <c r="AF330" s="71" t="e">
        <f>_xll.ISDACreditCurve.HazardRate(AD$25, AE330)</f>
        <v>#NULL!</v>
      </c>
      <c r="AN330" s="69">
        <v>1918</v>
      </c>
      <c r="AO330" s="70">
        <f t="shared" si="44"/>
        <v>5.2547945205479456</v>
      </c>
      <c r="AP330" s="71">
        <f>_xll.ISDAYieldCurve.ZeroRate(AN$32, AO330)</f>
        <v>2.7175152823956539E-2</v>
      </c>
      <c r="AW330" s="69">
        <v>1918</v>
      </c>
      <c r="AX330" s="70">
        <f t="shared" si="45"/>
        <v>5.2547945205479456</v>
      </c>
      <c r="AY330" s="71">
        <f>_xll.ISDACreditCurve.HazardRate($AW$25, AX330)</f>
        <v>1.8144272980386896E-2</v>
      </c>
      <c r="BG330" s="69">
        <v>1918</v>
      </c>
      <c r="BH330" s="70">
        <f t="shared" si="46"/>
        <v>5.2547945205479456</v>
      </c>
      <c r="BI330" s="71">
        <f>_xll.ISDAYieldCurve.ZeroRate(BG$32, BH330)</f>
        <v>7.1480784561632677E-4</v>
      </c>
      <c r="BP330" s="69">
        <v>1918</v>
      </c>
      <c r="BQ330" s="70">
        <f t="shared" si="47"/>
        <v>5.2547945205479456</v>
      </c>
      <c r="BR330" s="71">
        <f>_xll.ISDACreditCurve.HazardRate($BP$25, BQ330)</f>
        <v>1.1185863008500498E-2</v>
      </c>
      <c r="BZ330" s="69">
        <v>1918</v>
      </c>
      <c r="CA330" s="70">
        <f t="shared" si="48"/>
        <v>5.2547945205479456</v>
      </c>
      <c r="CB330" s="71">
        <f>_xll.ISDAYieldCurve.ZeroRate(BZ$32, CA330)</f>
        <v>1.8467850224196079E-2</v>
      </c>
      <c r="CI330" s="69">
        <v>1918</v>
      </c>
      <c r="CJ330" s="70">
        <f t="shared" si="49"/>
        <v>5.2547945205479456</v>
      </c>
      <c r="CK330" s="71">
        <f>_xll.ISDACreditCurve.HazardRate($CI$25, CJ330)</f>
        <v>1.6888204458929117E-2</v>
      </c>
    </row>
    <row r="331" spans="2:89" x14ac:dyDescent="0.25">
      <c r="B331" s="69">
        <v>1925</v>
      </c>
      <c r="C331" s="70">
        <f t="shared" si="40"/>
        <v>5.2739726027397262</v>
      </c>
      <c r="D331" s="71">
        <f>_xll.ISDAYieldCurve.ZeroRate($B$32, C331)</f>
        <v>1.7848727174107515E-2</v>
      </c>
      <c r="K331" s="69">
        <v>1925</v>
      </c>
      <c r="L331" s="70">
        <f t="shared" si="41"/>
        <v>5.2739726027397262</v>
      </c>
      <c r="M331" s="71">
        <f>_xll.ISDACreditCurve.HazardRate($K$25, L331)</f>
        <v>1.9681686144995651E-2</v>
      </c>
      <c r="U331" s="69">
        <v>1925</v>
      </c>
      <c r="V331" s="70">
        <f t="shared" si="42"/>
        <v>5.2739726027397262</v>
      </c>
      <c r="W331" s="71" t="e">
        <f>_xll.ISDAYieldCurve.ZeroRate(U$32, V331)</f>
        <v>#NULL!</v>
      </c>
      <c r="AD331" s="69">
        <v>1925</v>
      </c>
      <c r="AE331" s="70">
        <f t="shared" si="43"/>
        <v>5.2739726027397262</v>
      </c>
      <c r="AF331" s="71" t="e">
        <f>_xll.ISDACreditCurve.HazardRate(AD$25, AE331)</f>
        <v>#NULL!</v>
      </c>
      <c r="AN331" s="69">
        <v>1925</v>
      </c>
      <c r="AO331" s="70">
        <f t="shared" si="44"/>
        <v>5.2739726027397262</v>
      </c>
      <c r="AP331" s="71">
        <f>_xll.ISDAYieldCurve.ZeroRate(AN$32, AO331)</f>
        <v>2.7306481319924178E-2</v>
      </c>
      <c r="AW331" s="69">
        <v>1925</v>
      </c>
      <c r="AX331" s="70">
        <f t="shared" si="45"/>
        <v>5.2739726027397262</v>
      </c>
      <c r="AY331" s="71">
        <f>_xll.ISDACreditCurve.HazardRate($AW$25, AX331)</f>
        <v>1.8125923485613985E-2</v>
      </c>
      <c r="BG331" s="69">
        <v>1925</v>
      </c>
      <c r="BH331" s="70">
        <f t="shared" si="46"/>
        <v>5.2739726027397262</v>
      </c>
      <c r="BI331" s="71">
        <f>_xll.ISDAYieldCurve.ZeroRate(BG$32, BH331)</f>
        <v>7.214978071437779E-4</v>
      </c>
      <c r="BP331" s="69">
        <v>1925</v>
      </c>
      <c r="BQ331" s="70">
        <f t="shared" si="47"/>
        <v>5.2739726027397262</v>
      </c>
      <c r="BR331" s="71">
        <f>_xll.ISDACreditCurve.HazardRate($BP$25, BQ331)</f>
        <v>1.1189637553959788E-2</v>
      </c>
      <c r="BZ331" s="69">
        <v>1925</v>
      </c>
      <c r="CA331" s="70">
        <f t="shared" si="48"/>
        <v>5.2739726027397262</v>
      </c>
      <c r="CB331" s="71">
        <f>_xll.ISDAYieldCurve.ZeroRate(BZ$32, CA331)</f>
        <v>1.8482726708032925E-2</v>
      </c>
      <c r="CI331" s="69">
        <v>1925</v>
      </c>
      <c r="CJ331" s="70">
        <f t="shared" si="49"/>
        <v>5.2739726027397262</v>
      </c>
      <c r="CK331" s="71">
        <f>_xll.ISDACreditCurve.HazardRate($CI$25, CJ331)</f>
        <v>1.6888033244960604E-2</v>
      </c>
    </row>
    <row r="332" spans="2:89" x14ac:dyDescent="0.25">
      <c r="B332" s="69">
        <v>1932</v>
      </c>
      <c r="C332" s="70">
        <f t="shared" si="40"/>
        <v>5.2931506849315069</v>
      </c>
      <c r="D332" s="71">
        <f>_xll.ISDAYieldCurve.ZeroRate($B$32, C332)</f>
        <v>1.786695513176036E-2</v>
      </c>
      <c r="K332" s="69">
        <v>1932</v>
      </c>
      <c r="L332" s="70">
        <f t="shared" si="41"/>
        <v>5.2931506849315069</v>
      </c>
      <c r="M332" s="71">
        <f>_xll.ISDACreditCurve.HazardRate($K$25, L332)</f>
        <v>1.9694002932879439E-2</v>
      </c>
      <c r="U332" s="69">
        <v>1932</v>
      </c>
      <c r="V332" s="70">
        <f t="shared" si="42"/>
        <v>5.2931506849315069</v>
      </c>
      <c r="W332" s="71" t="e">
        <f>_xll.ISDAYieldCurve.ZeroRate(U$32, V332)</f>
        <v>#NULL!</v>
      </c>
      <c r="AD332" s="69">
        <v>1932</v>
      </c>
      <c r="AE332" s="70">
        <f t="shared" si="43"/>
        <v>5.2931506849315069</v>
      </c>
      <c r="AF332" s="71" t="e">
        <f>_xll.ISDACreditCurve.HazardRate(AD$25, AE332)</f>
        <v>#NULL!</v>
      </c>
      <c r="AN332" s="69">
        <v>1932</v>
      </c>
      <c r="AO332" s="70">
        <f t="shared" si="44"/>
        <v>5.2931506849315069</v>
      </c>
      <c r="AP332" s="71">
        <f>_xll.ISDAYieldCurve.ZeroRate(AN$32, AO332)</f>
        <v>2.743685816012394E-2</v>
      </c>
      <c r="AW332" s="69">
        <v>1932</v>
      </c>
      <c r="AX332" s="70">
        <f t="shared" si="45"/>
        <v>5.2931506849315069</v>
      </c>
      <c r="AY332" s="71">
        <f>_xll.ISDACreditCurve.HazardRate($AW$25, AX332)</f>
        <v>1.8107706958194504E-2</v>
      </c>
      <c r="BG332" s="69">
        <v>1932</v>
      </c>
      <c r="BH332" s="70">
        <f t="shared" si="46"/>
        <v>5.2931506849315069</v>
      </c>
      <c r="BI332" s="71">
        <f>_xll.ISDAYieldCurve.ZeroRate(BG$32, BH332)</f>
        <v>7.2813929068914597E-4</v>
      </c>
      <c r="BP332" s="69">
        <v>1932</v>
      </c>
      <c r="BQ332" s="70">
        <f t="shared" si="47"/>
        <v>5.2931506849315069</v>
      </c>
      <c r="BR332" s="71">
        <f>_xll.ISDACreditCurve.HazardRate($BP$25, BQ332)</f>
        <v>1.1193384747640388E-2</v>
      </c>
      <c r="BZ332" s="69">
        <v>1932</v>
      </c>
      <c r="CA332" s="70">
        <f t="shared" si="48"/>
        <v>5.2931506849315069</v>
      </c>
      <c r="CB332" s="71">
        <f>_xll.ISDAYieldCurve.ZeroRate(BZ$32, CA332)</f>
        <v>1.8497495391262251E-2</v>
      </c>
      <c r="CI332" s="69">
        <v>1932</v>
      </c>
      <c r="CJ332" s="70">
        <f t="shared" si="49"/>
        <v>5.2931506849315069</v>
      </c>
      <c r="CK332" s="71">
        <f>_xll.ISDACreditCurve.HazardRate($CI$25, CJ332)</f>
        <v>1.6887863271673024E-2</v>
      </c>
    </row>
    <row r="333" spans="2:89" x14ac:dyDescent="0.25">
      <c r="B333" s="69">
        <v>1939</v>
      </c>
      <c r="C333" s="70">
        <f t="shared" si="40"/>
        <v>5.3123287671232875</v>
      </c>
      <c r="D333" s="71">
        <f>_xll.ISDAYieldCurve.ZeroRate($B$32, C333)</f>
        <v>1.7885051479610659E-2</v>
      </c>
      <c r="K333" s="69">
        <v>1939</v>
      </c>
      <c r="L333" s="70">
        <f t="shared" si="41"/>
        <v>5.3123287671232875</v>
      </c>
      <c r="M333" s="71">
        <f>_xll.ISDACreditCurve.HazardRate($K$25, L333)</f>
        <v>1.9706230790886809E-2</v>
      </c>
      <c r="U333" s="69">
        <v>1939</v>
      </c>
      <c r="V333" s="70">
        <f t="shared" si="42"/>
        <v>5.3123287671232875</v>
      </c>
      <c r="W333" s="71" t="e">
        <f>_xll.ISDAYieldCurve.ZeroRate(U$32, V333)</f>
        <v>#NULL!</v>
      </c>
      <c r="AD333" s="69">
        <v>1939</v>
      </c>
      <c r="AE333" s="70">
        <f t="shared" si="43"/>
        <v>5.3123287671232875</v>
      </c>
      <c r="AF333" s="71" t="e">
        <f>_xll.ISDACreditCurve.HazardRate(AD$25, AE333)</f>
        <v>#NULL!</v>
      </c>
      <c r="AN333" s="69">
        <v>1939</v>
      </c>
      <c r="AO333" s="70">
        <f t="shared" si="44"/>
        <v>5.3123287671232875</v>
      </c>
      <c r="AP333" s="71">
        <f>_xll.ISDAYieldCurve.ZeroRate(AN$32, AO333)</f>
        <v>2.7566293651296984E-2</v>
      </c>
      <c r="AW333" s="69">
        <v>1939</v>
      </c>
      <c r="AX333" s="70">
        <f t="shared" si="45"/>
        <v>5.3123287671232875</v>
      </c>
      <c r="AY333" s="71">
        <f>_xll.ISDACreditCurve.HazardRate($AW$25, AX333)</f>
        <v>1.8089621958048807E-2</v>
      </c>
      <c r="BG333" s="69">
        <v>1939</v>
      </c>
      <c r="BH333" s="70">
        <f t="shared" si="46"/>
        <v>5.3123287671232875</v>
      </c>
      <c r="BI333" s="71">
        <f>_xll.ISDAYieldCurve.ZeroRate(BG$32, BH333)</f>
        <v>7.3473282128472814E-4</v>
      </c>
      <c r="BP333" s="69">
        <v>1939</v>
      </c>
      <c r="BQ333" s="70">
        <f t="shared" si="47"/>
        <v>5.3123287671232875</v>
      </c>
      <c r="BR333" s="71">
        <f>_xll.ISDACreditCurve.HazardRate($BP$25, BQ333)</f>
        <v>1.1197104885770947E-2</v>
      </c>
      <c r="BZ333" s="69">
        <v>1939</v>
      </c>
      <c r="CA333" s="70">
        <f t="shared" si="48"/>
        <v>5.3123287671232875</v>
      </c>
      <c r="CB333" s="71">
        <f>_xll.ISDAYieldCurve.ZeroRate(BZ$32, CA333)</f>
        <v>1.8512157441399672E-2</v>
      </c>
      <c r="CI333" s="69">
        <v>1939</v>
      </c>
      <c r="CJ333" s="70">
        <f t="shared" si="49"/>
        <v>5.3123287671232875</v>
      </c>
      <c r="CK333" s="71">
        <f>_xll.ISDACreditCurve.HazardRate($CI$25, CJ333)</f>
        <v>1.6887694525629392E-2</v>
      </c>
    </row>
    <row r="334" spans="2:89" x14ac:dyDescent="0.25">
      <c r="B334" s="69">
        <v>1946</v>
      </c>
      <c r="C334" s="70">
        <f t="shared" si="40"/>
        <v>5.3315068493150681</v>
      </c>
      <c r="D334" s="71">
        <f>_xll.ISDAYieldCurve.ZeroRate($B$32, C334)</f>
        <v>1.7903017637908077E-2</v>
      </c>
      <c r="K334" s="69">
        <v>1946</v>
      </c>
      <c r="L334" s="70">
        <f t="shared" si="41"/>
        <v>5.3315068493150681</v>
      </c>
      <c r="M334" s="71">
        <f>_xll.ISDACreditCurve.HazardRate($K$25, L334)</f>
        <v>1.9718370678692691E-2</v>
      </c>
      <c r="U334" s="69">
        <v>1946</v>
      </c>
      <c r="V334" s="70">
        <f t="shared" si="42"/>
        <v>5.3315068493150681</v>
      </c>
      <c r="W334" s="71" t="e">
        <f>_xll.ISDAYieldCurve.ZeroRate(U$32, V334)</f>
        <v>#NULL!</v>
      </c>
      <c r="AD334" s="69">
        <v>1946</v>
      </c>
      <c r="AE334" s="70">
        <f t="shared" si="43"/>
        <v>5.3315068493150681</v>
      </c>
      <c r="AF334" s="71" t="e">
        <f>_xll.ISDACreditCurve.HazardRate(AD$25, AE334)</f>
        <v>#NULL!</v>
      </c>
      <c r="AN334" s="69">
        <v>1946</v>
      </c>
      <c r="AO334" s="70">
        <f t="shared" si="44"/>
        <v>5.3315068493150681</v>
      </c>
      <c r="AP334" s="71">
        <f>_xll.ISDAYieldCurve.ZeroRate(AN$32, AO334)</f>
        <v>2.7694797951886049E-2</v>
      </c>
      <c r="AW334" s="69">
        <v>1946</v>
      </c>
      <c r="AX334" s="70">
        <f t="shared" si="45"/>
        <v>5.3315068493150681</v>
      </c>
      <c r="AY334" s="71">
        <f>_xll.ISDACreditCurve.HazardRate($AW$25, AX334)</f>
        <v>1.807166706581783E-2</v>
      </c>
      <c r="BG334" s="69">
        <v>1946</v>
      </c>
      <c r="BH334" s="70">
        <f t="shared" si="46"/>
        <v>5.3315068493150681</v>
      </c>
      <c r="BI334" s="71">
        <f>_xll.ISDAYieldCurve.ZeroRate(BG$32, BH334)</f>
        <v>7.4127891640839941E-4</v>
      </c>
      <c r="BP334" s="69">
        <v>1946</v>
      </c>
      <c r="BQ334" s="70">
        <f t="shared" si="47"/>
        <v>5.3315068493150681</v>
      </c>
      <c r="BR334" s="71">
        <f>_xll.ISDACreditCurve.HazardRate($BP$25, BQ334)</f>
        <v>1.1200798260317835E-2</v>
      </c>
      <c r="BZ334" s="69">
        <v>1946</v>
      </c>
      <c r="CA334" s="70">
        <f t="shared" si="48"/>
        <v>5.3315068493150681</v>
      </c>
      <c r="CB334" s="71">
        <f>_xll.ISDAYieldCurve.ZeroRate(BZ$32, CA334)</f>
        <v>1.8526714009162011E-2</v>
      </c>
      <c r="CI334" s="69">
        <v>1946</v>
      </c>
      <c r="CJ334" s="70">
        <f t="shared" si="49"/>
        <v>5.3315068493150681</v>
      </c>
      <c r="CK334" s="71">
        <f>_xll.ISDACreditCurve.HazardRate($CI$25, CJ334)</f>
        <v>1.6887526993586078E-2</v>
      </c>
    </row>
    <row r="335" spans="2:89" x14ac:dyDescent="0.25">
      <c r="B335" s="69">
        <v>1953</v>
      </c>
      <c r="C335" s="70">
        <f t="shared" si="40"/>
        <v>5.3506849315068497</v>
      </c>
      <c r="D335" s="71">
        <f>_xll.ISDAYieldCurve.ZeroRate($B$32, C335)</f>
        <v>1.7920855006540282E-2</v>
      </c>
      <c r="K335" s="69">
        <v>1953</v>
      </c>
      <c r="L335" s="70">
        <f t="shared" si="41"/>
        <v>5.3506849315068497</v>
      </c>
      <c r="M335" s="71">
        <f>_xll.ISDACreditCurve.HazardRate($K$25, L335)</f>
        <v>1.9730423542213216E-2</v>
      </c>
      <c r="U335" s="69">
        <v>1953</v>
      </c>
      <c r="V335" s="70">
        <f t="shared" si="42"/>
        <v>5.3506849315068497</v>
      </c>
      <c r="W335" s="71" t="e">
        <f>_xll.ISDAYieldCurve.ZeroRate(U$32, V335)</f>
        <v>#NULL!</v>
      </c>
      <c r="AD335" s="69">
        <v>1953</v>
      </c>
      <c r="AE335" s="70">
        <f t="shared" si="43"/>
        <v>5.3506849315068497</v>
      </c>
      <c r="AF335" s="71" t="e">
        <f>_xll.ISDACreditCurve.HazardRate(AD$25, AE335)</f>
        <v>#NULL!</v>
      </c>
      <c r="AN335" s="69">
        <v>1953</v>
      </c>
      <c r="AO335" s="70">
        <f t="shared" si="44"/>
        <v>5.3506849315068497</v>
      </c>
      <c r="AP335" s="71">
        <f>_xll.ISDAYieldCurve.ZeroRate(AN$32, AO335)</f>
        <v>2.7822381074693123E-2</v>
      </c>
      <c r="AW335" s="69">
        <v>1953</v>
      </c>
      <c r="AX335" s="70">
        <f t="shared" si="45"/>
        <v>5.3506849315068497</v>
      </c>
      <c r="AY335" s="71">
        <f>_xll.ISDACreditCurve.HazardRate($AW$25, AX335)</f>
        <v>1.8053840882491731E-2</v>
      </c>
      <c r="BG335" s="69">
        <v>1953</v>
      </c>
      <c r="BH335" s="70">
        <f t="shared" si="46"/>
        <v>5.3506849315068497</v>
      </c>
      <c r="BI335" s="71">
        <f>_xll.ISDAYieldCurve.ZeroRate(BG$32, BH335)</f>
        <v>7.4777808611899838E-4</v>
      </c>
      <c r="BP335" s="69">
        <v>1953</v>
      </c>
      <c r="BQ335" s="70">
        <f t="shared" si="47"/>
        <v>5.3506849315068497</v>
      </c>
      <c r="BR335" s="71">
        <f>_xll.ISDACreditCurve.HazardRate($BP$25, BQ335)</f>
        <v>1.1204465159061516E-2</v>
      </c>
      <c r="BZ335" s="69">
        <v>1953</v>
      </c>
      <c r="CA335" s="70">
        <f t="shared" si="48"/>
        <v>5.3506849315068497</v>
      </c>
      <c r="CB335" s="71">
        <f>_xll.ISDAYieldCurve.ZeroRate(BZ$32, CA335)</f>
        <v>1.8541166228768339E-2</v>
      </c>
      <c r="CI335" s="69">
        <v>1953</v>
      </c>
      <c r="CJ335" s="70">
        <f t="shared" si="49"/>
        <v>5.3506849315068497</v>
      </c>
      <c r="CK335" s="71">
        <f>_xll.ISDACreditCurve.HazardRate($CI$25, CJ335)</f>
        <v>1.6887360662489311E-2</v>
      </c>
    </row>
    <row r="336" spans="2:89" x14ac:dyDescent="0.25">
      <c r="B336" s="69">
        <v>1960</v>
      </c>
      <c r="C336" s="70">
        <f t="shared" si="40"/>
        <v>5.3698630136986303</v>
      </c>
      <c r="D336" s="71">
        <f>_xll.ISDAYieldCurve.ZeroRate($B$32, C336)</f>
        <v>1.7938564965396538E-2</v>
      </c>
      <c r="K336" s="69">
        <v>1960</v>
      </c>
      <c r="L336" s="70">
        <f t="shared" si="41"/>
        <v>5.3698630136986303</v>
      </c>
      <c r="M336" s="71">
        <f>_xll.ISDACreditCurve.HazardRate($K$25, L336)</f>
        <v>1.9742390313851464E-2</v>
      </c>
      <c r="U336" s="69">
        <v>1960</v>
      </c>
      <c r="V336" s="70">
        <f t="shared" si="42"/>
        <v>5.3698630136986303</v>
      </c>
      <c r="W336" s="71" t="e">
        <f>_xll.ISDAYieldCurve.ZeroRate(U$32, V336)</f>
        <v>#NULL!</v>
      </c>
      <c r="AD336" s="69">
        <v>1960</v>
      </c>
      <c r="AE336" s="70">
        <f t="shared" si="43"/>
        <v>5.3698630136986303</v>
      </c>
      <c r="AF336" s="71" t="e">
        <f>_xll.ISDACreditCurve.HazardRate(AD$25, AE336)</f>
        <v>#NULL!</v>
      </c>
      <c r="AN336" s="69">
        <v>1960</v>
      </c>
      <c r="AO336" s="70">
        <f t="shared" si="44"/>
        <v>5.3698630136986303</v>
      </c>
      <c r="AP336" s="71">
        <f>_xll.ISDAYieldCurve.ZeroRate(AN$32, AO336)</f>
        <v>2.7949052889480137E-2</v>
      </c>
      <c r="AW336" s="69">
        <v>1960</v>
      </c>
      <c r="AX336" s="70">
        <f t="shared" si="45"/>
        <v>5.3698630136986303</v>
      </c>
      <c r="AY336" s="71">
        <f>_xll.ISDACreditCurve.HazardRate($AW$25, AX336)</f>
        <v>1.8036142029046531E-2</v>
      </c>
      <c r="BG336" s="69">
        <v>1960</v>
      </c>
      <c r="BH336" s="70">
        <f t="shared" si="46"/>
        <v>5.3698630136986303</v>
      </c>
      <c r="BI336" s="71">
        <f>_xll.ISDAYieldCurve.ZeroRate(BG$32, BH336)</f>
        <v>7.5423083318880684E-4</v>
      </c>
      <c r="BP336" s="69">
        <v>1960</v>
      </c>
      <c r="BQ336" s="70">
        <f t="shared" si="47"/>
        <v>5.3698630136986303</v>
      </c>
      <c r="BR336" s="71">
        <f>_xll.ISDACreditCurve.HazardRate($BP$25, BQ336)</f>
        <v>1.1208105865671315E-2</v>
      </c>
      <c r="BZ336" s="69">
        <v>1960</v>
      </c>
      <c r="CA336" s="70">
        <f t="shared" si="48"/>
        <v>5.3698630136986303</v>
      </c>
      <c r="CB336" s="71">
        <f>_xll.ISDAYieldCurve.ZeroRate(BZ$32, CA336)</f>
        <v>1.8555515218234623E-2</v>
      </c>
      <c r="CI336" s="69">
        <v>1960</v>
      </c>
      <c r="CJ336" s="70">
        <f t="shared" si="49"/>
        <v>5.3698630136986303</v>
      </c>
      <c r="CK336" s="71">
        <f>_xll.ISDACreditCurve.HazardRate($CI$25, CJ336)</f>
        <v>1.688719551947181E-2</v>
      </c>
    </row>
    <row r="337" spans="2:89" x14ac:dyDescent="0.25">
      <c r="B337" s="69">
        <v>1967</v>
      </c>
      <c r="C337" s="70">
        <f t="shared" si="40"/>
        <v>5.3890410958904109</v>
      </c>
      <c r="D337" s="71">
        <f>_xll.ISDAYieldCurve.ZeroRate($B$32, C337)</f>
        <v>1.7956148874723573E-2</v>
      </c>
      <c r="K337" s="69">
        <v>1967</v>
      </c>
      <c r="L337" s="70">
        <f t="shared" si="41"/>
        <v>5.3890410958904109</v>
      </c>
      <c r="M337" s="71">
        <f>_xll.ISDACreditCurve.HazardRate($K$25, L337)</f>
        <v>1.975427191273783E-2</v>
      </c>
      <c r="U337" s="69">
        <v>1967</v>
      </c>
      <c r="V337" s="70">
        <f t="shared" si="42"/>
        <v>5.3890410958904109</v>
      </c>
      <c r="W337" s="71" t="e">
        <f>_xll.ISDAYieldCurve.ZeroRate(U$32, V337)</f>
        <v>#NULL!</v>
      </c>
      <c r="AD337" s="69">
        <v>1967</v>
      </c>
      <c r="AE337" s="70">
        <f t="shared" si="43"/>
        <v>5.3890410958904109</v>
      </c>
      <c r="AF337" s="71" t="e">
        <f>_xll.ISDACreditCurve.HazardRate(AD$25, AE337)</f>
        <v>#NULL!</v>
      </c>
      <c r="AN337" s="69">
        <v>1967</v>
      </c>
      <c r="AO337" s="70">
        <f t="shared" si="44"/>
        <v>5.3890410958904109</v>
      </c>
      <c r="AP337" s="71">
        <f>_xll.ISDAYieldCurve.ZeroRate(AN$32, AO337)</f>
        <v>2.8074823125514219E-2</v>
      </c>
      <c r="AW337" s="69">
        <v>1967</v>
      </c>
      <c r="AX337" s="70">
        <f t="shared" si="45"/>
        <v>5.3890410958904109</v>
      </c>
      <c r="AY337" s="71">
        <f>_xll.ISDACreditCurve.HazardRate($AW$25, AX337)</f>
        <v>1.801856914608849E-2</v>
      </c>
      <c r="BG337" s="69">
        <v>1967</v>
      </c>
      <c r="BH337" s="70">
        <f t="shared" si="46"/>
        <v>5.3890410958904109</v>
      </c>
      <c r="BI337" s="71">
        <f>_xll.ISDAYieldCurve.ZeroRate(BG$32, BH337)</f>
        <v>7.6063765323320742E-4</v>
      </c>
      <c r="BP337" s="69">
        <v>1967</v>
      </c>
      <c r="BQ337" s="70">
        <f t="shared" si="47"/>
        <v>5.3890410958904109</v>
      </c>
      <c r="BR337" s="71">
        <f>_xll.ISDACreditCurve.HazardRate($BP$25, BQ337)</f>
        <v>1.1211720659778553E-2</v>
      </c>
      <c r="BZ337" s="69">
        <v>1967</v>
      </c>
      <c r="CA337" s="70">
        <f t="shared" si="48"/>
        <v>5.3890410958904109</v>
      </c>
      <c r="CB337" s="71">
        <f>_xll.ISDAYieldCurve.ZeroRate(BZ$32, CA337)</f>
        <v>1.8569762079662003E-2</v>
      </c>
      <c r="CI337" s="69">
        <v>1967</v>
      </c>
      <c r="CJ337" s="70">
        <f t="shared" si="49"/>
        <v>5.3890410958904109</v>
      </c>
      <c r="CK337" s="71">
        <f>_xll.ISDACreditCurve.HazardRate($CI$25, CJ337)</f>
        <v>1.6887031551849441E-2</v>
      </c>
    </row>
    <row r="338" spans="2:89" x14ac:dyDescent="0.25">
      <c r="B338" s="69">
        <v>1974</v>
      </c>
      <c r="C338" s="70">
        <f t="shared" si="40"/>
        <v>5.4082191780821915</v>
      </c>
      <c r="D338" s="71">
        <f>_xll.ISDAYieldCurve.ZeroRate($B$32, C338)</f>
        <v>1.7973608075473824E-2</v>
      </c>
      <c r="K338" s="69">
        <v>1974</v>
      </c>
      <c r="L338" s="70">
        <f t="shared" si="41"/>
        <v>5.4082191780821915</v>
      </c>
      <c r="M338" s="71">
        <f>_xll.ISDACreditCurve.HazardRate($K$25, L338)</f>
        <v>1.9766069244965431E-2</v>
      </c>
      <c r="U338" s="69">
        <v>1974</v>
      </c>
      <c r="V338" s="70">
        <f t="shared" si="42"/>
        <v>5.4082191780821915</v>
      </c>
      <c r="W338" s="71" t="e">
        <f>_xll.ISDAYieldCurve.ZeroRate(U$32, V338)</f>
        <v>#NULL!</v>
      </c>
      <c r="AD338" s="69">
        <v>1974</v>
      </c>
      <c r="AE338" s="70">
        <f t="shared" si="43"/>
        <v>5.4082191780821915</v>
      </c>
      <c r="AF338" s="71" t="e">
        <f>_xll.ISDACreditCurve.HazardRate(AD$25, AE338)</f>
        <v>#NULL!</v>
      </c>
      <c r="AN338" s="69">
        <v>1974</v>
      </c>
      <c r="AO338" s="70">
        <f t="shared" si="44"/>
        <v>5.4082191780821915</v>
      </c>
      <c r="AP338" s="71">
        <f>_xll.ISDAYieldCurve.ZeroRate(AN$32, AO338)</f>
        <v>2.8199701374058698E-2</v>
      </c>
      <c r="AW338" s="69">
        <v>1974</v>
      </c>
      <c r="AX338" s="70">
        <f t="shared" si="45"/>
        <v>5.4082191780821915</v>
      </c>
      <c r="AY338" s="71">
        <f>_xll.ISDACreditCurve.HazardRate($AW$25, AX338)</f>
        <v>1.8001120893506039E-2</v>
      </c>
      <c r="BG338" s="69">
        <v>1974</v>
      </c>
      <c r="BH338" s="70">
        <f t="shared" si="46"/>
        <v>5.4082191780821915</v>
      </c>
      <c r="BI338" s="71">
        <f>_xll.ISDAYieldCurve.ZeroRate(BG$32, BH338)</f>
        <v>7.669990348375767E-4</v>
      </c>
      <c r="BP338" s="69">
        <v>1974</v>
      </c>
      <c r="BQ338" s="70">
        <f t="shared" si="47"/>
        <v>5.4082191780821915</v>
      </c>
      <c r="BR338" s="71">
        <f>_xll.ISDACreditCurve.HazardRate($BP$25, BQ338)</f>
        <v>1.1215309817048153E-2</v>
      </c>
      <c r="BZ338" s="69">
        <v>1974</v>
      </c>
      <c r="CA338" s="70">
        <f t="shared" si="48"/>
        <v>5.4082191780821915</v>
      </c>
      <c r="CB338" s="71">
        <f>_xll.ISDAYieldCurve.ZeroRate(BZ$32, CA338)</f>
        <v>1.858390789951897E-2</v>
      </c>
      <c r="CI338" s="69">
        <v>1974</v>
      </c>
      <c r="CJ338" s="70">
        <f t="shared" si="49"/>
        <v>5.4082191780821915</v>
      </c>
      <c r="CK338" s="71">
        <f>_xll.ISDACreditCurve.HazardRate($CI$25, CJ338)</f>
        <v>1.688686874711802E-2</v>
      </c>
    </row>
    <row r="339" spans="2:89" x14ac:dyDescent="0.25">
      <c r="B339" s="69">
        <v>1981</v>
      </c>
      <c r="C339" s="70">
        <f t="shared" si="40"/>
        <v>5.4273972602739722</v>
      </c>
      <c r="D339" s="71">
        <f>_xll.ISDAYieldCurve.ZeroRate($B$32, C339)</f>
        <v>1.7990943889646331E-2</v>
      </c>
      <c r="K339" s="69">
        <v>1981</v>
      </c>
      <c r="L339" s="70">
        <f t="shared" si="41"/>
        <v>5.4273972602739722</v>
      </c>
      <c r="M339" s="71">
        <f>_xll.ISDACreditCurve.HazardRate($K$25, L339)</f>
        <v>1.9777783203820398E-2</v>
      </c>
      <c r="U339" s="69">
        <v>1981</v>
      </c>
      <c r="V339" s="70">
        <f t="shared" si="42"/>
        <v>5.4273972602739722</v>
      </c>
      <c r="W339" s="71" t="e">
        <f>_xll.ISDAYieldCurve.ZeroRate(U$32, V339)</f>
        <v>#NULL!</v>
      </c>
      <c r="AD339" s="69">
        <v>1981</v>
      </c>
      <c r="AE339" s="70">
        <f t="shared" si="43"/>
        <v>5.4273972602739722</v>
      </c>
      <c r="AF339" s="71" t="e">
        <f>_xll.ISDACreditCurve.HazardRate(AD$25, AE339)</f>
        <v>#NULL!</v>
      </c>
      <c r="AN339" s="69">
        <v>1981</v>
      </c>
      <c r="AO339" s="70">
        <f t="shared" si="44"/>
        <v>5.4273972602739722</v>
      </c>
      <c r="AP339" s="71">
        <f>_xll.ISDAYieldCurve.ZeroRate(AN$32, AO339)</f>
        <v>2.8323697090811346E-2</v>
      </c>
      <c r="AW339" s="69">
        <v>1981</v>
      </c>
      <c r="AX339" s="70">
        <f t="shared" si="45"/>
        <v>5.4273972602739722</v>
      </c>
      <c r="AY339" s="71">
        <f>_xll.ISDACreditCurve.HazardRate($AW$25, AX339)</f>
        <v>1.7983795950129118E-2</v>
      </c>
      <c r="BG339" s="69">
        <v>1981</v>
      </c>
      <c r="BH339" s="70">
        <f t="shared" si="46"/>
        <v>5.4273972602739722</v>
      </c>
      <c r="BI339" s="71">
        <f>_xll.ISDAYieldCurve.ZeroRate(BG$32, BH339)</f>
        <v>7.7331545968149134E-4</v>
      </c>
      <c r="BP339" s="69">
        <v>1981</v>
      </c>
      <c r="BQ339" s="70">
        <f t="shared" si="47"/>
        <v>5.4273972602739722</v>
      </c>
      <c r="BR339" s="71">
        <f>_xll.ISDACreditCurve.HazardRate($BP$25, BQ339)</f>
        <v>1.1218873609248706E-2</v>
      </c>
      <c r="BZ339" s="69">
        <v>1981</v>
      </c>
      <c r="CA339" s="70">
        <f t="shared" si="48"/>
        <v>5.4273972602739722</v>
      </c>
      <c r="CB339" s="71">
        <f>_xll.ISDAYieldCurve.ZeroRate(BZ$32, CA339)</f>
        <v>1.8597953748917595E-2</v>
      </c>
      <c r="CI339" s="69">
        <v>1981</v>
      </c>
      <c r="CJ339" s="70">
        <f t="shared" si="49"/>
        <v>5.4273972602739722</v>
      </c>
      <c r="CK339" s="71">
        <f>_xll.ISDACreditCurve.HazardRate($CI$25, CJ339)</f>
        <v>1.6886707092950072E-2</v>
      </c>
    </row>
    <row r="340" spans="2:89" x14ac:dyDescent="0.25">
      <c r="B340" s="69">
        <v>1988</v>
      </c>
      <c r="C340" s="70">
        <f t="shared" si="40"/>
        <v>5.4465753424657537</v>
      </c>
      <c r="D340" s="71">
        <f>_xll.ISDAYieldCurve.ZeroRate($B$32, C340)</f>
        <v>1.8008157620620437E-2</v>
      </c>
      <c r="K340" s="69">
        <v>1988</v>
      </c>
      <c r="L340" s="70">
        <f t="shared" si="41"/>
        <v>5.4465753424657537</v>
      </c>
      <c r="M340" s="71">
        <f>_xll.ISDACreditCurve.HazardRate($K$25, L340)</f>
        <v>1.9789414670007367E-2</v>
      </c>
      <c r="U340" s="69">
        <v>1988</v>
      </c>
      <c r="V340" s="70">
        <f t="shared" si="42"/>
        <v>5.4465753424657537</v>
      </c>
      <c r="W340" s="71" t="e">
        <f>_xll.ISDAYieldCurve.ZeroRate(U$32, V340)</f>
        <v>#NULL!</v>
      </c>
      <c r="AD340" s="69">
        <v>1988</v>
      </c>
      <c r="AE340" s="70">
        <f t="shared" si="43"/>
        <v>5.4465753424657537</v>
      </c>
      <c r="AF340" s="71" t="e">
        <f>_xll.ISDACreditCurve.HazardRate(AD$25, AE340)</f>
        <v>#NULL!</v>
      </c>
      <c r="AN340" s="69">
        <v>1988</v>
      </c>
      <c r="AO340" s="70">
        <f t="shared" si="44"/>
        <v>5.4465753424657537</v>
      </c>
      <c r="AP340" s="71">
        <f>_xll.ISDAYieldCurve.ZeroRate(AN$32, AO340)</f>
        <v>2.8446819598291092E-2</v>
      </c>
      <c r="AW340" s="69">
        <v>1988</v>
      </c>
      <c r="AX340" s="70">
        <f t="shared" si="45"/>
        <v>5.4465753424657537</v>
      </c>
      <c r="AY340" s="71">
        <f>_xll.ISDACreditCurve.HazardRate($AW$25, AX340)</f>
        <v>1.796659301339569E-2</v>
      </c>
      <c r="BG340" s="69">
        <v>1988</v>
      </c>
      <c r="BH340" s="70">
        <f t="shared" si="46"/>
        <v>5.4465753424657537</v>
      </c>
      <c r="BI340" s="71">
        <f>_xll.ISDAYieldCurve.ZeroRate(BG$32, BH340)</f>
        <v>7.7958740266030819E-4</v>
      </c>
      <c r="BP340" s="69">
        <v>1988</v>
      </c>
      <c r="BQ340" s="70">
        <f t="shared" si="47"/>
        <v>5.4465753424657537</v>
      </c>
      <c r="BR340" s="71">
        <f>_xll.ISDACreditCurve.HazardRate($BP$25, BQ340)</f>
        <v>1.122241230432109E-2</v>
      </c>
      <c r="BZ340" s="69">
        <v>1988</v>
      </c>
      <c r="CA340" s="70">
        <f t="shared" si="48"/>
        <v>5.4465753424657537</v>
      </c>
      <c r="CB340" s="71">
        <f>_xll.ISDAYieldCurve.ZeroRate(BZ$32, CA340)</f>
        <v>1.8611900683883829E-2</v>
      </c>
      <c r="CI340" s="69">
        <v>1988</v>
      </c>
      <c r="CJ340" s="70">
        <f t="shared" si="49"/>
        <v>5.4465753424657537</v>
      </c>
      <c r="CK340" s="71">
        <f>_xll.ISDACreditCurve.HazardRate($CI$25, CJ340)</f>
        <v>1.6886546577191752E-2</v>
      </c>
    </row>
    <row r="341" spans="2:89" x14ac:dyDescent="0.25">
      <c r="B341" s="69">
        <v>1995</v>
      </c>
      <c r="C341" s="70">
        <f t="shared" si="40"/>
        <v>5.4657534246575343</v>
      </c>
      <c r="D341" s="71">
        <f>_xll.ISDAYieldCurve.ZeroRate($B$32, C341)</f>
        <v>1.8025250553482444E-2</v>
      </c>
      <c r="K341" s="69">
        <v>1995</v>
      </c>
      <c r="L341" s="70">
        <f t="shared" si="41"/>
        <v>5.4657534246575343</v>
      </c>
      <c r="M341" s="71">
        <f>_xll.ISDACreditCurve.HazardRate($K$25, L341)</f>
        <v>1.9800964511870224E-2</v>
      </c>
      <c r="U341" s="69">
        <v>1995</v>
      </c>
      <c r="V341" s="70">
        <f t="shared" si="42"/>
        <v>5.4657534246575343</v>
      </c>
      <c r="W341" s="71" t="e">
        <f>_xll.ISDAYieldCurve.ZeroRate(U$32, V341)</f>
        <v>#NULL!</v>
      </c>
      <c r="AD341" s="69">
        <v>1995</v>
      </c>
      <c r="AE341" s="70">
        <f t="shared" si="43"/>
        <v>5.4657534246575343</v>
      </c>
      <c r="AF341" s="71" t="e">
        <f>_xll.ISDACreditCurve.HazardRate(AD$25, AE341)</f>
        <v>#NULL!</v>
      </c>
      <c r="AN341" s="69">
        <v>1995</v>
      </c>
      <c r="AO341" s="70">
        <f t="shared" si="44"/>
        <v>5.4657534246575343</v>
      </c>
      <c r="AP341" s="71">
        <f>_xll.ISDAYieldCurve.ZeroRate(AN$32, AO341)</f>
        <v>2.8569078088174479E-2</v>
      </c>
      <c r="AW341" s="69">
        <v>1995</v>
      </c>
      <c r="AX341" s="70">
        <f t="shared" si="45"/>
        <v>5.4657534246575343</v>
      </c>
      <c r="AY341" s="71">
        <f>_xll.ISDACreditCurve.HazardRate($AW$25, AX341)</f>
        <v>1.7949510799025313E-2</v>
      </c>
      <c r="BG341" s="69">
        <v>1995</v>
      </c>
      <c r="BH341" s="70">
        <f t="shared" si="46"/>
        <v>5.4657534246575343</v>
      </c>
      <c r="BI341" s="71">
        <f>_xll.ISDAYieldCurve.ZeroRate(BG$32, BH341)</f>
        <v>7.8581533200418536E-4</v>
      </c>
      <c r="BP341" s="69">
        <v>1995</v>
      </c>
      <c r="BQ341" s="70">
        <f t="shared" si="47"/>
        <v>5.4657534246575343</v>
      </c>
      <c r="BR341" s="71">
        <f>_xll.ISDACreditCurve.HazardRate($BP$25, BQ341)</f>
        <v>1.1225926166445596E-2</v>
      </c>
      <c r="BZ341" s="69">
        <v>1995</v>
      </c>
      <c r="CA341" s="70">
        <f t="shared" si="48"/>
        <v>5.4657534246575343</v>
      </c>
      <c r="CB341" s="71">
        <f>_xll.ISDAYieldCurve.ZeroRate(BZ$32, CA341)</f>
        <v>1.8625749745622228E-2</v>
      </c>
      <c r="CI341" s="69">
        <v>1995</v>
      </c>
      <c r="CJ341" s="70">
        <f t="shared" si="49"/>
        <v>5.4657534246575343</v>
      </c>
      <c r="CK341" s="71">
        <f>_xll.ISDACreditCurve.HazardRate($CI$25, CJ341)</f>
        <v>1.6886387187859807E-2</v>
      </c>
    </row>
    <row r="342" spans="2:89" x14ac:dyDescent="0.25">
      <c r="B342" s="69">
        <v>2002</v>
      </c>
      <c r="C342" s="70">
        <f t="shared" si="40"/>
        <v>5.484931506849315</v>
      </c>
      <c r="D342" s="71">
        <f>_xll.ISDAYieldCurve.ZeroRate($B$32, C342)</f>
        <v>1.804222395534542E-2</v>
      </c>
      <c r="K342" s="69">
        <v>2002</v>
      </c>
      <c r="L342" s="70">
        <f t="shared" si="41"/>
        <v>5.484931506849315</v>
      </c>
      <c r="M342" s="71">
        <f>_xll.ISDACreditCurve.HazardRate($K$25, L342)</f>
        <v>1.9812433585608163E-2</v>
      </c>
      <c r="U342" s="69">
        <v>2002</v>
      </c>
      <c r="V342" s="70">
        <f t="shared" si="42"/>
        <v>5.484931506849315</v>
      </c>
      <c r="W342" s="71" t="e">
        <f>_xll.ISDAYieldCurve.ZeroRate(U$32, V342)</f>
        <v>#NULL!</v>
      </c>
      <c r="AD342" s="69">
        <v>2002</v>
      </c>
      <c r="AE342" s="70">
        <f t="shared" si="43"/>
        <v>5.484931506849315</v>
      </c>
      <c r="AF342" s="71" t="e">
        <f>_xll.ISDACreditCurve.HazardRate(AD$25, AE342)</f>
        <v>#NULL!</v>
      </c>
      <c r="AN342" s="69">
        <v>2002</v>
      </c>
      <c r="AO342" s="70">
        <f t="shared" si="44"/>
        <v>5.484931506849315</v>
      </c>
      <c r="AP342" s="71">
        <f>_xll.ISDAYieldCurve.ZeroRate(AN$32, AO342)</f>
        <v>2.8690481623583165E-2</v>
      </c>
      <c r="AW342" s="69">
        <v>2002</v>
      </c>
      <c r="AX342" s="70">
        <f t="shared" si="45"/>
        <v>5.484931506849315</v>
      </c>
      <c r="AY342" s="71">
        <f>_xll.ISDACreditCurve.HazardRate($AW$25, AX342)</f>
        <v>1.7932548040699475E-2</v>
      </c>
      <c r="BG342" s="69">
        <v>2002</v>
      </c>
      <c r="BH342" s="70">
        <f t="shared" si="46"/>
        <v>5.484931506849315</v>
      </c>
      <c r="BI342" s="71">
        <f>_xll.ISDAYieldCurve.ZeroRate(BG$32, BH342)</f>
        <v>7.9199970939460929E-4</v>
      </c>
      <c r="BP342" s="69">
        <v>2002</v>
      </c>
      <c r="BQ342" s="70">
        <f t="shared" si="47"/>
        <v>5.484931506849315</v>
      </c>
      <c r="BR342" s="71">
        <f>_xll.ISDACreditCurve.HazardRate($BP$25, BQ342)</f>
        <v>1.1229415456107693E-2</v>
      </c>
      <c r="BZ342" s="69">
        <v>2002</v>
      </c>
      <c r="CA342" s="70">
        <f t="shared" si="48"/>
        <v>5.484931506849315</v>
      </c>
      <c r="CB342" s="71">
        <f>_xll.ISDAYieldCurve.ZeroRate(BZ$32, CA342)</f>
        <v>1.8639501960775046E-2</v>
      </c>
      <c r="CI342" s="69">
        <v>2002</v>
      </c>
      <c r="CJ342" s="70">
        <f t="shared" si="49"/>
        <v>5.484931506849315</v>
      </c>
      <c r="CK342" s="71">
        <f>_xll.ISDACreditCurve.HazardRate($CI$25, CJ342)</f>
        <v>1.6886228913138578E-2</v>
      </c>
    </row>
    <row r="343" spans="2:89" x14ac:dyDescent="0.25">
      <c r="B343" s="69">
        <v>2009</v>
      </c>
      <c r="C343" s="70">
        <f t="shared" si="40"/>
        <v>5.5041095890410956</v>
      </c>
      <c r="D343" s="71">
        <f>_xll.ISDAYieldCurve.ZeroRate($B$32, C343)</f>
        <v>1.8059079075662308E-2</v>
      </c>
      <c r="K343" s="69">
        <v>2009</v>
      </c>
      <c r="L343" s="70">
        <f t="shared" si="41"/>
        <v>5.5041095890410956</v>
      </c>
      <c r="M343" s="71">
        <f>_xll.ISDACreditCurve.HazardRate($K$25, L343)</f>
        <v>1.9823822735487304E-2</v>
      </c>
      <c r="U343" s="69">
        <v>2009</v>
      </c>
      <c r="V343" s="70">
        <f t="shared" si="42"/>
        <v>5.5041095890410956</v>
      </c>
      <c r="W343" s="71" t="e">
        <f>_xll.ISDAYieldCurve.ZeroRate(U$32, V343)</f>
        <v>#NULL!</v>
      </c>
      <c r="AD343" s="69">
        <v>2009</v>
      </c>
      <c r="AE343" s="70">
        <f t="shared" si="43"/>
        <v>5.5041095890410956</v>
      </c>
      <c r="AF343" s="71" t="e">
        <f>_xll.ISDACreditCurve.HazardRate(AD$25, AE343)</f>
        <v>#NULL!</v>
      </c>
      <c r="AN343" s="69">
        <v>2009</v>
      </c>
      <c r="AO343" s="70">
        <f t="shared" si="44"/>
        <v>5.5041095890410956</v>
      </c>
      <c r="AP343" s="71">
        <f>_xll.ISDAYieldCurve.ZeroRate(AN$32, AO343)</f>
        <v>2.8811039141323491E-2</v>
      </c>
      <c r="AW343" s="69">
        <v>2009</v>
      </c>
      <c r="AX343" s="70">
        <f t="shared" si="45"/>
        <v>5.5041095890410956</v>
      </c>
      <c r="AY343" s="71">
        <f>_xll.ISDACreditCurve.HazardRate($AW$25, AX343)</f>
        <v>1.7915703489748733E-2</v>
      </c>
      <c r="BG343" s="69">
        <v>2009</v>
      </c>
      <c r="BH343" s="70">
        <f t="shared" si="46"/>
        <v>5.5041095890410956</v>
      </c>
      <c r="BI343" s="71">
        <f>_xll.ISDAYieldCurve.ZeroRate(BG$32, BH343)</f>
        <v>7.9814099007847962E-4</v>
      </c>
      <c r="BP343" s="69">
        <v>2009</v>
      </c>
      <c r="BQ343" s="70">
        <f t="shared" si="47"/>
        <v>5.5041095890410956</v>
      </c>
      <c r="BR343" s="71">
        <f>_xll.ISDACreditCurve.HazardRate($BP$25, BQ343)</f>
        <v>1.1232880430162387E-2</v>
      </c>
      <c r="BZ343" s="69">
        <v>2009</v>
      </c>
      <c r="CA343" s="70">
        <f t="shared" si="48"/>
        <v>5.5041095890410956</v>
      </c>
      <c r="CB343" s="71">
        <f>_xll.ISDAYieldCurve.ZeroRate(BZ$32, CA343)</f>
        <v>1.865315834167593E-2</v>
      </c>
      <c r="CI343" s="69">
        <v>2009</v>
      </c>
      <c r="CJ343" s="70">
        <f t="shared" si="49"/>
        <v>5.5041095890410956</v>
      </c>
      <c r="CK343" s="71">
        <f>_xll.ISDACreditCurve.HazardRate($CI$25, CJ343)</f>
        <v>1.6886071741377077E-2</v>
      </c>
    </row>
    <row r="344" spans="2:89" x14ac:dyDescent="0.25">
      <c r="B344" s="69">
        <v>2016</v>
      </c>
      <c r="C344" s="70">
        <f t="shared" si="40"/>
        <v>5.5232876712328771</v>
      </c>
      <c r="D344" s="71">
        <f>_xll.ISDAYieldCurve.ZeroRate($B$32, C344)</f>
        <v>1.8075817146532554E-2</v>
      </c>
      <c r="K344" s="69">
        <v>2016</v>
      </c>
      <c r="L344" s="70">
        <f t="shared" si="41"/>
        <v>5.5232876712328771</v>
      </c>
      <c r="M344" s="71">
        <f>_xll.ISDACreditCurve.HazardRate($K$25, L344)</f>
        <v>1.9835132794047836E-2</v>
      </c>
      <c r="U344" s="69">
        <v>2016</v>
      </c>
      <c r="V344" s="70">
        <f t="shared" si="42"/>
        <v>5.5232876712328771</v>
      </c>
      <c r="W344" s="71" t="e">
        <f>_xll.ISDAYieldCurve.ZeroRate(U$32, V344)</f>
        <v>#NULL!</v>
      </c>
      <c r="AD344" s="69">
        <v>2016</v>
      </c>
      <c r="AE344" s="70">
        <f t="shared" si="43"/>
        <v>5.5232876712328771</v>
      </c>
      <c r="AF344" s="71" t="e">
        <f>_xll.ISDACreditCurve.HazardRate(AD$25, AE344)</f>
        <v>#NULL!</v>
      </c>
      <c r="AN344" s="69">
        <v>2016</v>
      </c>
      <c r="AO344" s="70">
        <f t="shared" si="44"/>
        <v>5.5232876712328771</v>
      </c>
      <c r="AP344" s="71">
        <f>_xll.ISDAYieldCurve.ZeroRate(AN$32, AO344)</f>
        <v>2.8930759454079517E-2</v>
      </c>
      <c r="AW344" s="69">
        <v>2016</v>
      </c>
      <c r="AX344" s="70">
        <f t="shared" si="45"/>
        <v>5.5232876712328771</v>
      </c>
      <c r="AY344" s="71">
        <f>_xll.ISDACreditCurve.HazardRate($AW$25, AX344)</f>
        <v>1.7898975914846259E-2</v>
      </c>
      <c r="BG344" s="69">
        <v>2016</v>
      </c>
      <c r="BH344" s="70">
        <f t="shared" si="46"/>
        <v>5.5232876712328771</v>
      </c>
      <c r="BI344" s="71">
        <f>_xll.ISDAYieldCurve.ZeroRate(BG$32, BH344)</f>
        <v>8.0423962297982321E-4</v>
      </c>
      <c r="BP344" s="69">
        <v>2016</v>
      </c>
      <c r="BQ344" s="70">
        <f t="shared" si="47"/>
        <v>5.5232876712328771</v>
      </c>
      <c r="BR344" s="71">
        <f>_xll.ISDACreditCurve.HazardRate($BP$25, BQ344)</f>
        <v>1.1236321341897259E-2</v>
      </c>
      <c r="BZ344" s="69">
        <v>2016</v>
      </c>
      <c r="CA344" s="70">
        <f t="shared" si="48"/>
        <v>5.5232876712328771</v>
      </c>
      <c r="CB344" s="71">
        <f>_xll.ISDAYieldCurve.ZeroRate(BZ$32, CA344)</f>
        <v>1.8666719886598331E-2</v>
      </c>
      <c r="CI344" s="69">
        <v>2016</v>
      </c>
      <c r="CJ344" s="70">
        <f t="shared" si="49"/>
        <v>5.5232876712328771</v>
      </c>
      <c r="CK344" s="71">
        <f>_xll.ISDACreditCurve.HazardRate($CI$25, CJ344)</f>
        <v>1.6885915661086142E-2</v>
      </c>
    </row>
    <row r="345" spans="2:89" x14ac:dyDescent="0.25">
      <c r="B345" s="69">
        <v>2023</v>
      </c>
      <c r="C345" s="70">
        <f t="shared" si="40"/>
        <v>5.5424657534246577</v>
      </c>
      <c r="D345" s="71">
        <f>_xll.ISDAYieldCurve.ZeroRate($B$32, C345)</f>
        <v>1.8092439383002316E-2</v>
      </c>
      <c r="K345" s="69">
        <v>2023</v>
      </c>
      <c r="L345" s="70">
        <f t="shared" si="41"/>
        <v>5.5424657534246577</v>
      </c>
      <c r="M345" s="71">
        <f>_xll.ISDACreditCurve.HazardRate($K$25, L345)</f>
        <v>1.9846364582306916E-2</v>
      </c>
      <c r="U345" s="69">
        <v>2023</v>
      </c>
      <c r="V345" s="70">
        <f t="shared" si="42"/>
        <v>5.5424657534246577</v>
      </c>
      <c r="W345" s="71" t="e">
        <f>_xll.ISDAYieldCurve.ZeroRate(U$32, V345)</f>
        <v>#NULL!</v>
      </c>
      <c r="AD345" s="69">
        <v>2023</v>
      </c>
      <c r="AE345" s="70">
        <f t="shared" si="43"/>
        <v>5.5424657534246577</v>
      </c>
      <c r="AF345" s="71" t="e">
        <f>_xll.ISDACreditCurve.HazardRate(AD$25, AE345)</f>
        <v>#NULL!</v>
      </c>
      <c r="AN345" s="69">
        <v>2023</v>
      </c>
      <c r="AO345" s="70">
        <f t="shared" si="44"/>
        <v>5.5424657534246577</v>
      </c>
      <c r="AP345" s="71">
        <f>_xll.ISDAYieldCurve.ZeroRate(AN$32, AO345)</f>
        <v>2.9049651252560409E-2</v>
      </c>
      <c r="AW345" s="69">
        <v>2023</v>
      </c>
      <c r="AX345" s="70">
        <f t="shared" si="45"/>
        <v>5.5424657534246577</v>
      </c>
      <c r="AY345" s="71">
        <f>_xll.ISDACreditCurve.HazardRate($AW$25, AX345)</f>
        <v>1.7882364101707821E-2</v>
      </c>
      <c r="BG345" s="69">
        <v>2023</v>
      </c>
      <c r="BH345" s="70">
        <f t="shared" si="46"/>
        <v>5.5424657534246577</v>
      </c>
      <c r="BI345" s="71">
        <f>_xll.ISDAYieldCurve.ZeroRate(BG$32, BH345)</f>
        <v>8.1029605080918516E-4</v>
      </c>
      <c r="BP345" s="69">
        <v>2023</v>
      </c>
      <c r="BQ345" s="70">
        <f t="shared" si="47"/>
        <v>5.5424657534246577</v>
      </c>
      <c r="BR345" s="71">
        <f>_xll.ISDACreditCurve.HazardRate($BP$25, BQ345)</f>
        <v>1.1239738441094171E-2</v>
      </c>
      <c r="BZ345" s="69">
        <v>2023</v>
      </c>
      <c r="CA345" s="70">
        <f t="shared" si="48"/>
        <v>5.5424657534246577</v>
      </c>
      <c r="CB345" s="71">
        <f>_xll.ISDAYieldCurve.ZeroRate(BZ$32, CA345)</f>
        <v>1.8680187579998783E-2</v>
      </c>
      <c r="CI345" s="69">
        <v>2023</v>
      </c>
      <c r="CJ345" s="70">
        <f t="shared" si="49"/>
        <v>5.5424657534246577</v>
      </c>
      <c r="CK345" s="71">
        <f>_xll.ISDACreditCurve.HazardRate($CI$25, CJ345)</f>
        <v>1.6885760660935629E-2</v>
      </c>
    </row>
    <row r="346" spans="2:89" x14ac:dyDescent="0.25">
      <c r="B346" s="69">
        <v>2030</v>
      </c>
      <c r="C346" s="70">
        <f t="shared" si="40"/>
        <v>5.5616438356164384</v>
      </c>
      <c r="D346" s="71">
        <f>_xll.ISDAYieldCurve.ZeroRate($B$32, C346)</f>
        <v>1.8108946983358489E-2</v>
      </c>
      <c r="K346" s="69">
        <v>2030</v>
      </c>
      <c r="L346" s="70">
        <f t="shared" si="41"/>
        <v>5.5616438356164384</v>
      </c>
      <c r="M346" s="71">
        <f>_xll.ISDACreditCurve.HazardRate($K$25, L346)</f>
        <v>1.9857518909957305E-2</v>
      </c>
      <c r="U346" s="69">
        <v>2030</v>
      </c>
      <c r="V346" s="70">
        <f t="shared" si="42"/>
        <v>5.5616438356164384</v>
      </c>
      <c r="W346" s="71" t="e">
        <f>_xll.ISDAYieldCurve.ZeroRate(U$32, V346)</f>
        <v>#NULL!</v>
      </c>
      <c r="AD346" s="69">
        <v>2030</v>
      </c>
      <c r="AE346" s="70">
        <f t="shared" si="43"/>
        <v>5.5616438356164384</v>
      </c>
      <c r="AF346" s="71" t="e">
        <f>_xll.ISDACreditCurve.HazardRate(AD$25, AE346)</f>
        <v>#NULL!</v>
      </c>
      <c r="AN346" s="69">
        <v>2030</v>
      </c>
      <c r="AO346" s="70">
        <f t="shared" si="44"/>
        <v>5.5616438356164384</v>
      </c>
      <c r="AP346" s="71">
        <f>_xll.ISDAYieldCurve.ZeroRate(AN$32, AO346)</f>
        <v>2.9167723107603506E-2</v>
      </c>
      <c r="AW346" s="69">
        <v>2030</v>
      </c>
      <c r="AX346" s="70">
        <f t="shared" si="45"/>
        <v>5.5616438356164384</v>
      </c>
      <c r="AY346" s="71">
        <f>_xll.ISDACreditCurve.HazardRate($AW$25, AX346)</f>
        <v>1.786586685279792E-2</v>
      </c>
      <c r="BG346" s="69">
        <v>2030</v>
      </c>
      <c r="BH346" s="70">
        <f t="shared" si="46"/>
        <v>5.5616438356164384</v>
      </c>
      <c r="BI346" s="71">
        <f>_xll.ISDAYieldCurve.ZeroRate(BG$32, BH346)</f>
        <v>8.1631071017075803E-4</v>
      </c>
      <c r="BP346" s="69">
        <v>2030</v>
      </c>
      <c r="BQ346" s="70">
        <f t="shared" si="47"/>
        <v>5.5616438356164384</v>
      </c>
      <c r="BR346" s="71">
        <f>_xll.ISDACreditCurve.HazardRate($BP$25, BQ346)</f>
        <v>1.1243131974089727E-2</v>
      </c>
      <c r="BZ346" s="69">
        <v>2030</v>
      </c>
      <c r="CA346" s="70">
        <f t="shared" si="48"/>
        <v>5.5616438356164384</v>
      </c>
      <c r="CB346" s="71">
        <f>_xll.ISDAYieldCurve.ZeroRate(BZ$32, CA346)</f>
        <v>1.8693562392755089E-2</v>
      </c>
      <c r="CI346" s="69">
        <v>2030</v>
      </c>
      <c r="CJ346" s="70">
        <f t="shared" si="49"/>
        <v>5.5616438356164384</v>
      </c>
      <c r="CK346" s="71">
        <f>_xll.ISDACreditCurve.HazardRate($CI$25, CJ346)</f>
        <v>1.688560672975167E-2</v>
      </c>
    </row>
    <row r="347" spans="2:89" x14ac:dyDescent="0.25">
      <c r="B347" s="69">
        <v>2037</v>
      </c>
      <c r="C347" s="70">
        <f t="shared" si="40"/>
        <v>5.580821917808219</v>
      </c>
      <c r="D347" s="71">
        <f>_xll.ISDAYieldCurve.ZeroRate($B$32, C347)</f>
        <v>1.8125341129416685E-2</v>
      </c>
      <c r="K347" s="69">
        <v>2037</v>
      </c>
      <c r="L347" s="70">
        <f t="shared" si="41"/>
        <v>5.580821917808219</v>
      </c>
      <c r="M347" s="71">
        <f>_xll.ISDACreditCurve.HazardRate($K$25, L347)</f>
        <v>1.9868596575561993E-2</v>
      </c>
      <c r="U347" s="69">
        <v>2037</v>
      </c>
      <c r="V347" s="70">
        <f t="shared" si="42"/>
        <v>5.580821917808219</v>
      </c>
      <c r="W347" s="71" t="e">
        <f>_xll.ISDAYieldCurve.ZeroRate(U$32, V347)</f>
        <v>#NULL!</v>
      </c>
      <c r="AD347" s="69">
        <v>2037</v>
      </c>
      <c r="AE347" s="70">
        <f t="shared" si="43"/>
        <v>5.580821917808219</v>
      </c>
      <c r="AF347" s="71" t="e">
        <f>_xll.ISDACreditCurve.HazardRate(AD$25, AE347)</f>
        <v>#NULL!</v>
      </c>
      <c r="AN347" s="69">
        <v>2037</v>
      </c>
      <c r="AO347" s="70">
        <f t="shared" si="44"/>
        <v>5.580821917808219</v>
      </c>
      <c r="AP347" s="71">
        <f>_xll.ISDAYieldCurve.ZeroRate(AN$32, AO347)</f>
        <v>2.928498347223393E-2</v>
      </c>
      <c r="AW347" s="69">
        <v>2037</v>
      </c>
      <c r="AX347" s="70">
        <f t="shared" si="45"/>
        <v>5.580821917808219</v>
      </c>
      <c r="AY347" s="71">
        <f>_xll.ISDACreditCurve.HazardRate($AW$25, AX347)</f>
        <v>1.7849482987042042E-2</v>
      </c>
      <c r="BG347" s="69">
        <v>2037</v>
      </c>
      <c r="BH347" s="70">
        <f t="shared" si="46"/>
        <v>5.580821917808219</v>
      </c>
      <c r="BI347" s="71">
        <f>_xll.ISDAYieldCurve.ZeroRate(BG$32, BH347)</f>
        <v>8.2228403166730339E-4</v>
      </c>
      <c r="BP347" s="69">
        <v>2037</v>
      </c>
      <c r="BQ347" s="70">
        <f t="shared" si="47"/>
        <v>5.580821917808219</v>
      </c>
      <c r="BR347" s="71">
        <f>_xll.ISDACreditCurve.HazardRate($BP$25, BQ347)</f>
        <v>1.1246502183834455E-2</v>
      </c>
      <c r="BZ347" s="69">
        <v>2037</v>
      </c>
      <c r="CA347" s="70">
        <f t="shared" si="48"/>
        <v>5.580821917808219</v>
      </c>
      <c r="CB347" s="71">
        <f>_xll.ISDAYieldCurve.ZeroRate(BZ$32, CA347)</f>
        <v>1.8706845282399669E-2</v>
      </c>
      <c r="CI347" s="69">
        <v>2037</v>
      </c>
      <c r="CJ347" s="70">
        <f t="shared" si="49"/>
        <v>5.580821917808219</v>
      </c>
      <c r="CK347" s="71">
        <f>_xll.ISDACreditCurve.HazardRate($CI$25, CJ347)</f>
        <v>1.6885453856513993E-2</v>
      </c>
    </row>
    <row r="348" spans="2:89" x14ac:dyDescent="0.25">
      <c r="B348" s="69">
        <v>2044</v>
      </c>
      <c r="C348" s="70">
        <f t="shared" si="40"/>
        <v>5.6</v>
      </c>
      <c r="D348" s="71">
        <f>_xll.ISDAYieldCurve.ZeroRate($B$32, C348)</f>
        <v>1.8141622986803246E-2</v>
      </c>
      <c r="K348" s="69">
        <v>2044</v>
      </c>
      <c r="L348" s="70">
        <f t="shared" si="41"/>
        <v>5.6</v>
      </c>
      <c r="M348" s="71">
        <f>_xll.ISDACreditCurve.HazardRate($K$25, L348)</f>
        <v>1.987959836674473E-2</v>
      </c>
      <c r="U348" s="69">
        <v>2044</v>
      </c>
      <c r="V348" s="70">
        <f t="shared" si="42"/>
        <v>5.6</v>
      </c>
      <c r="W348" s="71" t="e">
        <f>_xll.ISDAYieldCurve.ZeroRate(U$32, V348)</f>
        <v>#NULL!</v>
      </c>
      <c r="AD348" s="69">
        <v>2044</v>
      </c>
      <c r="AE348" s="70">
        <f t="shared" si="43"/>
        <v>5.6</v>
      </c>
      <c r="AF348" s="71" t="e">
        <f>_xll.ISDACreditCurve.HazardRate(AD$25, AE348)</f>
        <v>#NULL!</v>
      </c>
      <c r="AN348" s="69">
        <v>2044</v>
      </c>
      <c r="AO348" s="70">
        <f t="shared" si="44"/>
        <v>5.6</v>
      </c>
      <c r="AP348" s="71">
        <f>_xll.ISDAYieldCurve.ZeroRate(AN$32, AO348)</f>
        <v>2.9401440683681956E-2</v>
      </c>
      <c r="AW348" s="69">
        <v>2044</v>
      </c>
      <c r="AX348" s="70">
        <f t="shared" si="45"/>
        <v>5.6</v>
      </c>
      <c r="AY348" s="71">
        <f>_xll.ISDACreditCurve.HazardRate($AW$25, AX348)</f>
        <v>1.7833211339544758E-2</v>
      </c>
      <c r="BG348" s="69">
        <v>2044</v>
      </c>
      <c r="BH348" s="70">
        <f t="shared" si="46"/>
        <v>5.6</v>
      </c>
      <c r="BI348" s="71">
        <f>_xll.ISDAYieldCurve.ZeroRate(BG$32, BH348)</f>
        <v>8.2821644000291301E-4</v>
      </c>
      <c r="BP348" s="69">
        <v>2044</v>
      </c>
      <c r="BQ348" s="70">
        <f t="shared" si="47"/>
        <v>5.6</v>
      </c>
      <c r="BR348" s="71">
        <f>_xll.ISDACreditCurve.HazardRate($BP$25, BQ348)</f>
        <v>1.1249849309950792E-2</v>
      </c>
      <c r="BZ348" s="69">
        <v>2044</v>
      </c>
      <c r="CA348" s="70">
        <f t="shared" si="48"/>
        <v>5.6</v>
      </c>
      <c r="CB348" s="71">
        <f>_xll.ISDAYieldCurve.ZeroRate(BZ$32, CA348)</f>
        <v>1.8720037193348058E-2</v>
      </c>
      <c r="CI348" s="69">
        <v>2044</v>
      </c>
      <c r="CJ348" s="70">
        <f t="shared" si="49"/>
        <v>5.6</v>
      </c>
      <c r="CK348" s="71">
        <f>_xll.ISDACreditCurve.HazardRate($CI$25, CJ348)</f>
        <v>1.6885302030353287E-2</v>
      </c>
    </row>
    <row r="349" spans="2:89" x14ac:dyDescent="0.25">
      <c r="B349" s="69">
        <v>2051</v>
      </c>
      <c r="C349" s="70">
        <f t="shared" si="40"/>
        <v>5.6191780821917812</v>
      </c>
      <c r="D349" s="71">
        <f>_xll.ISDAYieldCurve.ZeroRate($B$32, C349)</f>
        <v>1.8157793705231542E-2</v>
      </c>
      <c r="K349" s="69">
        <v>2051</v>
      </c>
      <c r="L349" s="70">
        <f t="shared" si="41"/>
        <v>5.6191780821917812</v>
      </c>
      <c r="M349" s="71">
        <f>_xll.ISDACreditCurve.HazardRate($K$25, L349)</f>
        <v>1.9890525060376731E-2</v>
      </c>
      <c r="U349" s="69">
        <v>2051</v>
      </c>
      <c r="V349" s="70">
        <f t="shared" si="42"/>
        <v>5.6191780821917812</v>
      </c>
      <c r="W349" s="71" t="e">
        <f>_xll.ISDAYieldCurve.ZeroRate(U$32, V349)</f>
        <v>#NULL!</v>
      </c>
      <c r="AD349" s="69">
        <v>2051</v>
      </c>
      <c r="AE349" s="70">
        <f t="shared" si="43"/>
        <v>5.6191780821917812</v>
      </c>
      <c r="AF349" s="71" t="e">
        <f>_xll.ISDACreditCurve.HazardRate(AD$25, AE349)</f>
        <v>#NULL!</v>
      </c>
      <c r="AN349" s="69">
        <v>2051</v>
      </c>
      <c r="AO349" s="70">
        <f t="shared" si="44"/>
        <v>5.6191780821917812</v>
      </c>
      <c r="AP349" s="71">
        <f>_xll.ISDAYieldCurve.ZeroRate(AN$32, AO349)</f>
        <v>2.9517102965359011E-2</v>
      </c>
      <c r="AW349" s="69">
        <v>2051</v>
      </c>
      <c r="AX349" s="70">
        <f t="shared" si="45"/>
        <v>5.6191780821917812</v>
      </c>
      <c r="AY349" s="71">
        <f>_xll.ISDACreditCurve.HazardRate($AW$25, AX349)</f>
        <v>1.7817050761313676E-2</v>
      </c>
      <c r="BG349" s="69">
        <v>2051</v>
      </c>
      <c r="BH349" s="70">
        <f t="shared" si="46"/>
        <v>5.6191780821917812</v>
      </c>
      <c r="BI349" s="71">
        <f>_xll.ISDAYieldCurve.ZeroRate(BG$32, BH349)</f>
        <v>8.3410835408367261E-4</v>
      </c>
      <c r="BP349" s="69">
        <v>2051</v>
      </c>
      <c r="BQ349" s="70">
        <f t="shared" si="47"/>
        <v>5.6191780821917812</v>
      </c>
      <c r="BR349" s="71">
        <f>_xll.ISDACreditCurve.HazardRate($BP$25, BQ349)</f>
        <v>1.1253173588789888E-2</v>
      </c>
      <c r="BZ349" s="69">
        <v>2051</v>
      </c>
      <c r="CA349" s="70">
        <f t="shared" si="48"/>
        <v>5.6191780821917812</v>
      </c>
      <c r="CB349" s="71">
        <f>_xll.ISDAYieldCurve.ZeroRate(BZ$32, CA349)</f>
        <v>1.8733139057122733E-2</v>
      </c>
      <c r="CI349" s="69">
        <v>2051</v>
      </c>
      <c r="CJ349" s="70">
        <f t="shared" si="49"/>
        <v>5.6191780821917812</v>
      </c>
      <c r="CK349" s="71">
        <f>_xll.ISDACreditCurve.HazardRate($CI$25, CJ349)</f>
        <v>1.6885151240548631E-2</v>
      </c>
    </row>
    <row r="350" spans="2:89" x14ac:dyDescent="0.25">
      <c r="B350" s="69">
        <v>2058</v>
      </c>
      <c r="C350" s="70">
        <f t="shared" si="40"/>
        <v>5.6383561643835618</v>
      </c>
      <c r="D350" s="71">
        <f>_xll.ISDAYieldCurve.ZeroRate($B$32, C350)</f>
        <v>1.8173854418772565E-2</v>
      </c>
      <c r="K350" s="69">
        <v>2058</v>
      </c>
      <c r="L350" s="70">
        <f t="shared" si="41"/>
        <v>5.6383561643835618</v>
      </c>
      <c r="M350" s="71">
        <f>_xll.ISDACreditCurve.HazardRate($K$25, L350)</f>
        <v>1.9901377422759534E-2</v>
      </c>
      <c r="U350" s="69">
        <v>2058</v>
      </c>
      <c r="V350" s="70">
        <f t="shared" si="42"/>
        <v>5.6383561643835618</v>
      </c>
      <c r="W350" s="71" t="e">
        <f>_xll.ISDAYieldCurve.ZeroRate(U$32, V350)</f>
        <v>#NULL!</v>
      </c>
      <c r="AD350" s="69">
        <v>2058</v>
      </c>
      <c r="AE350" s="70">
        <f t="shared" si="43"/>
        <v>5.6383561643835618</v>
      </c>
      <c r="AF350" s="71" t="e">
        <f>_xll.ISDACreditCurve.HazardRate(AD$25, AE350)</f>
        <v>#NULL!</v>
      </c>
      <c r="AN350" s="69">
        <v>2058</v>
      </c>
      <c r="AO350" s="70">
        <f t="shared" si="44"/>
        <v>5.6383561643835618</v>
      </c>
      <c r="AP350" s="71">
        <f>_xll.ISDAYieldCurve.ZeroRate(AN$32, AO350)</f>
        <v>2.9631978428793358E-2</v>
      </c>
      <c r="AW350" s="69">
        <v>2058</v>
      </c>
      <c r="AX350" s="70">
        <f t="shared" si="45"/>
        <v>5.6383561643835618</v>
      </c>
      <c r="AY350" s="71">
        <f>_xll.ISDACreditCurve.HazardRate($AW$25, AX350)</f>
        <v>1.7801000118988924E-2</v>
      </c>
      <c r="BG350" s="69">
        <v>2058</v>
      </c>
      <c r="BH350" s="70">
        <f t="shared" si="46"/>
        <v>5.6383561643835618</v>
      </c>
      <c r="BI350" s="71">
        <f>_xll.ISDAYieldCurve.ZeroRate(BG$32, BH350)</f>
        <v>8.399601871162634E-4</v>
      </c>
      <c r="BP350" s="69">
        <v>2058</v>
      </c>
      <c r="BQ350" s="70">
        <f t="shared" si="47"/>
        <v>5.6383561643835618</v>
      </c>
      <c r="BR350" s="71">
        <f>_xll.ISDACreditCurve.HazardRate($BP$25, BQ350)</f>
        <v>1.1256475253487217E-2</v>
      </c>
      <c r="BZ350" s="69">
        <v>2058</v>
      </c>
      <c r="CA350" s="70">
        <f t="shared" si="48"/>
        <v>5.6383561643835618</v>
      </c>
      <c r="CB350" s="71">
        <f>_xll.ISDAYieldCurve.ZeroRate(BZ$32, CA350)</f>
        <v>1.874615179257241E-2</v>
      </c>
      <c r="CI350" s="69">
        <v>2058</v>
      </c>
      <c r="CJ350" s="70">
        <f t="shared" si="49"/>
        <v>5.6383561643835618</v>
      </c>
      <c r="CK350" s="71">
        <f>_xll.ISDACreditCurve.HazardRate($CI$25, CJ350)</f>
        <v>1.6885001476524952E-2</v>
      </c>
    </row>
    <row r="351" spans="2:89" x14ac:dyDescent="0.25">
      <c r="B351" s="69">
        <v>2065</v>
      </c>
      <c r="C351" s="70">
        <f t="shared" si="40"/>
        <v>5.6575342465753424</v>
      </c>
      <c r="D351" s="71">
        <f>_xll.ISDAYieldCurve.ZeroRate($B$32, C351)</f>
        <v>1.8189806246120092E-2</v>
      </c>
      <c r="K351" s="69">
        <v>2065</v>
      </c>
      <c r="L351" s="70">
        <f t="shared" si="41"/>
        <v>5.6575342465753424</v>
      </c>
      <c r="M351" s="71">
        <f>_xll.ISDACreditCurve.HazardRate($K$25, L351)</f>
        <v>1.9912156209804147E-2</v>
      </c>
      <c r="U351" s="69">
        <v>2065</v>
      </c>
      <c r="V351" s="70">
        <f t="shared" si="42"/>
        <v>5.6575342465753424</v>
      </c>
      <c r="W351" s="71" t="e">
        <f>_xll.ISDAYieldCurve.ZeroRate(U$32, V351)</f>
        <v>#NULL!</v>
      </c>
      <c r="AD351" s="69">
        <v>2065</v>
      </c>
      <c r="AE351" s="70">
        <f t="shared" si="43"/>
        <v>5.6575342465753424</v>
      </c>
      <c r="AF351" s="71" t="e">
        <f>_xll.ISDACreditCurve.HazardRate(AD$25, AE351)</f>
        <v>#NULL!</v>
      </c>
      <c r="AN351" s="69">
        <v>2065</v>
      </c>
      <c r="AO351" s="70">
        <f t="shared" si="44"/>
        <v>5.6575342465753424</v>
      </c>
      <c r="AP351" s="71">
        <f>_xll.ISDAYieldCurve.ZeroRate(AN$32, AO351)</f>
        <v>2.9746075075526457E-2</v>
      </c>
      <c r="AW351" s="69">
        <v>2065</v>
      </c>
      <c r="AX351" s="70">
        <f t="shared" si="45"/>
        <v>5.6575342465753424</v>
      </c>
      <c r="AY351" s="71">
        <f>_xll.ISDACreditCurve.HazardRate($AW$25, AX351)</f>
        <v>1.7785058294578236E-2</v>
      </c>
      <c r="BG351" s="69">
        <v>2065</v>
      </c>
      <c r="BH351" s="70">
        <f t="shared" si="46"/>
        <v>5.6575342465753424</v>
      </c>
      <c r="BI351" s="71">
        <f>_xll.ISDAYieldCurve.ZeroRate(BG$32, BH351)</f>
        <v>8.4577234670456562E-4</v>
      </c>
      <c r="BP351" s="69">
        <v>2065</v>
      </c>
      <c r="BQ351" s="70">
        <f t="shared" si="47"/>
        <v>5.6575342465753424</v>
      </c>
      <c r="BR351" s="71">
        <f>_xll.ISDACreditCurve.HazardRate($BP$25, BQ351)</f>
        <v>1.1259754534017112E-2</v>
      </c>
      <c r="BZ351" s="69">
        <v>2065</v>
      </c>
      <c r="CA351" s="70">
        <f t="shared" si="48"/>
        <v>5.6575342465753424</v>
      </c>
      <c r="CB351" s="71">
        <f>_xll.ISDAYieldCurve.ZeroRate(BZ$32, CA351)</f>
        <v>1.8759076306086836E-2</v>
      </c>
      <c r="CI351" s="69">
        <v>2065</v>
      </c>
      <c r="CJ351" s="70">
        <f t="shared" si="49"/>
        <v>5.6575342465753424</v>
      </c>
      <c r="CK351" s="71">
        <f>_xll.ISDACreditCurve.HazardRate($CI$25, CJ351)</f>
        <v>1.6884852727850588E-2</v>
      </c>
    </row>
    <row r="352" spans="2:89" x14ac:dyDescent="0.25">
      <c r="B352" s="69">
        <v>2072</v>
      </c>
      <c r="C352" s="70">
        <f t="shared" si="40"/>
        <v>5.6767123287671231</v>
      </c>
      <c r="D352" s="71">
        <f>_xll.ISDAYieldCurve.ZeroRate($B$32, C352)</f>
        <v>1.8205650290850407E-2</v>
      </c>
      <c r="K352" s="69">
        <v>2072</v>
      </c>
      <c r="L352" s="70">
        <f t="shared" si="41"/>
        <v>5.6767123287671231</v>
      </c>
      <c r="M352" s="71">
        <f>_xll.ISDACreditCurve.HazardRate($K$25, L352)</f>
        <v>1.9922862167206571E-2</v>
      </c>
      <c r="U352" s="69">
        <v>2072</v>
      </c>
      <c r="V352" s="70">
        <f t="shared" si="42"/>
        <v>5.6767123287671231</v>
      </c>
      <c r="W352" s="71" t="e">
        <f>_xll.ISDAYieldCurve.ZeroRate(U$32, V352)</f>
        <v>#NULL!</v>
      </c>
      <c r="AD352" s="69">
        <v>2072</v>
      </c>
      <c r="AE352" s="70">
        <f t="shared" si="43"/>
        <v>5.6767123287671231</v>
      </c>
      <c r="AF352" s="71" t="e">
        <f>_xll.ISDACreditCurve.HazardRate(AD$25, AE352)</f>
        <v>#NULL!</v>
      </c>
      <c r="AN352" s="69">
        <v>2072</v>
      </c>
      <c r="AO352" s="70">
        <f t="shared" si="44"/>
        <v>5.6767123287671231</v>
      </c>
      <c r="AP352" s="71">
        <f>_xll.ISDAYieldCurve.ZeroRate(AN$32, AO352)</f>
        <v>2.9859400798970818E-2</v>
      </c>
      <c r="AW352" s="69">
        <v>2072</v>
      </c>
      <c r="AX352" s="70">
        <f t="shared" si="45"/>
        <v>5.6767123287671231</v>
      </c>
      <c r="AY352" s="71">
        <f>_xll.ISDACreditCurve.HazardRate($AW$25, AX352)</f>
        <v>1.7769224185197354E-2</v>
      </c>
      <c r="BG352" s="69">
        <v>2072</v>
      </c>
      <c r="BH352" s="70">
        <f t="shared" si="46"/>
        <v>5.6767123287671231</v>
      </c>
      <c r="BI352" s="71">
        <f>_xll.ISDAYieldCurve.ZeroRate(BG$32, BH352)</f>
        <v>8.5154523494429806E-4</v>
      </c>
      <c r="BP352" s="69">
        <v>2072</v>
      </c>
      <c r="BQ352" s="70">
        <f t="shared" si="47"/>
        <v>5.6767123287671231</v>
      </c>
      <c r="BR352" s="71">
        <f>_xll.ISDACreditCurve.HazardRate($BP$25, BQ352)</f>
        <v>1.1263011657246124E-2</v>
      </c>
      <c r="BZ352" s="69">
        <v>2072</v>
      </c>
      <c r="CA352" s="70">
        <f t="shared" si="48"/>
        <v>5.6767123287671231</v>
      </c>
      <c r="CB352" s="71">
        <f>_xll.ISDAYieldCurve.ZeroRate(BZ$32, CA352)</f>
        <v>1.8771913491807249E-2</v>
      </c>
      <c r="CI352" s="69">
        <v>2072</v>
      </c>
      <c r="CJ352" s="70">
        <f t="shared" si="49"/>
        <v>5.6767123287671231</v>
      </c>
      <c r="CK352" s="71">
        <f>_xll.ISDACreditCurve.HazardRate($CI$25, CJ352)</f>
        <v>1.688470498423484E-2</v>
      </c>
    </row>
    <row r="353" spans="2:89" x14ac:dyDescent="0.25">
      <c r="B353" s="69">
        <v>2079</v>
      </c>
      <c r="C353" s="70">
        <f t="shared" si="40"/>
        <v>5.6958904109589037</v>
      </c>
      <c r="D353" s="71">
        <f>_xll.ISDAYieldCurve.ZeroRate($B$32, C353)</f>
        <v>1.8221387641676814E-2</v>
      </c>
      <c r="K353" s="69">
        <v>2079</v>
      </c>
      <c r="L353" s="70">
        <f t="shared" si="41"/>
        <v>5.6958904109589037</v>
      </c>
      <c r="M353" s="71">
        <f>_xll.ISDACreditCurve.HazardRate($K$25, L353)</f>
        <v>1.9933496030619752E-2</v>
      </c>
      <c r="U353" s="69">
        <v>2079</v>
      </c>
      <c r="V353" s="70">
        <f t="shared" si="42"/>
        <v>5.6958904109589037</v>
      </c>
      <c r="W353" s="71" t="e">
        <f>_xll.ISDAYieldCurve.ZeroRate(U$32, V353)</f>
        <v>#NULL!</v>
      </c>
      <c r="AD353" s="69">
        <v>2079</v>
      </c>
      <c r="AE353" s="70">
        <f t="shared" si="43"/>
        <v>5.6958904109589037</v>
      </c>
      <c r="AF353" s="71" t="e">
        <f>_xll.ISDACreditCurve.HazardRate(AD$25, AE353)</f>
        <v>#NULL!</v>
      </c>
      <c r="AN353" s="69">
        <v>2079</v>
      </c>
      <c r="AO353" s="70">
        <f t="shared" si="44"/>
        <v>5.6958904109589037</v>
      </c>
      <c r="AP353" s="71">
        <f>_xll.ISDAYieldCurve.ZeroRate(AN$32, AO353)</f>
        <v>2.9971963386230371E-2</v>
      </c>
      <c r="AW353" s="69">
        <v>2079</v>
      </c>
      <c r="AX353" s="70">
        <f t="shared" si="45"/>
        <v>5.6958904109589037</v>
      </c>
      <c r="AY353" s="71">
        <f>_xll.ISDACreditCurve.HazardRate($AW$25, AX353)</f>
        <v>1.7753496702815667E-2</v>
      </c>
      <c r="BG353" s="69">
        <v>2079</v>
      </c>
      <c r="BH353" s="70">
        <f t="shared" si="46"/>
        <v>5.6958904109589037</v>
      </c>
      <c r="BI353" s="71">
        <f>_xll.ISDAYieldCurve.ZeroRate(BG$32, BH353)</f>
        <v>8.5727924851574939E-4</v>
      </c>
      <c r="BP353" s="69">
        <v>2079</v>
      </c>
      <c r="BQ353" s="70">
        <f t="shared" si="47"/>
        <v>5.6958904109589037</v>
      </c>
      <c r="BR353" s="71">
        <f>_xll.ISDACreditCurve.HazardRate($BP$25, BQ353)</f>
        <v>1.126624684698538E-2</v>
      </c>
      <c r="BZ353" s="69">
        <v>2079</v>
      </c>
      <c r="CA353" s="70">
        <f t="shared" si="48"/>
        <v>5.6958904109589037</v>
      </c>
      <c r="CB353" s="71">
        <f>_xll.ISDAYieldCurve.ZeroRate(BZ$32, CA353)</f>
        <v>1.878466423183257E-2</v>
      </c>
      <c r="CI353" s="69">
        <v>2079</v>
      </c>
      <c r="CJ353" s="70">
        <f t="shared" si="49"/>
        <v>5.6958904109589037</v>
      </c>
      <c r="CK353" s="71">
        <f>_xll.ISDACreditCurve.HazardRate($CI$25, CJ353)</f>
        <v>1.6884558235525586E-2</v>
      </c>
    </row>
    <row r="354" spans="2:89" x14ac:dyDescent="0.25">
      <c r="B354" s="69">
        <v>2086</v>
      </c>
      <c r="C354" s="70">
        <f t="shared" si="40"/>
        <v>5.7150684931506852</v>
      </c>
      <c r="D354" s="71">
        <f>_xll.ISDAYieldCurve.ZeroRate($B$32, C354)</f>
        <v>1.8237019372699014E-2</v>
      </c>
      <c r="K354" s="69">
        <v>2086</v>
      </c>
      <c r="L354" s="70">
        <f t="shared" si="41"/>
        <v>5.7150684931506852</v>
      </c>
      <c r="M354" s="71">
        <f>_xll.ISDACreditCurve.HazardRate($K$25, L354)</f>
        <v>1.9944058525822102E-2</v>
      </c>
      <c r="U354" s="69">
        <v>2086</v>
      </c>
      <c r="V354" s="70">
        <f t="shared" si="42"/>
        <v>5.7150684931506852</v>
      </c>
      <c r="W354" s="71" t="e">
        <f>_xll.ISDAYieldCurve.ZeroRate(U$32, V354)</f>
        <v>#NULL!</v>
      </c>
      <c r="AD354" s="69">
        <v>2086</v>
      </c>
      <c r="AE354" s="70">
        <f t="shared" si="43"/>
        <v>5.7150684931506852</v>
      </c>
      <c r="AF354" s="71" t="e">
        <f>_xll.ISDACreditCurve.HazardRate(AD$25, AE354)</f>
        <v>#NULL!</v>
      </c>
      <c r="AN354" s="69">
        <v>2086</v>
      </c>
      <c r="AO354" s="70">
        <f t="shared" si="44"/>
        <v>5.7150684931506852</v>
      </c>
      <c r="AP354" s="71">
        <f>_xll.ISDAYieldCurve.ZeroRate(AN$32, AO354)</f>
        <v>3.0083770519884156E-2</v>
      </c>
      <c r="AW354" s="69">
        <v>2086</v>
      </c>
      <c r="AX354" s="70">
        <f t="shared" si="45"/>
        <v>5.7150684931506852</v>
      </c>
      <c r="AY354" s="71">
        <f>_xll.ISDACreditCurve.HazardRate($AW$25, AX354)</f>
        <v>1.7737874774007015E-2</v>
      </c>
      <c r="BG354" s="69">
        <v>2086</v>
      </c>
      <c r="BH354" s="70">
        <f t="shared" si="46"/>
        <v>5.7150684931506852</v>
      </c>
      <c r="BI354" s="71">
        <f>_xll.ISDAYieldCurve.ZeroRate(BG$32, BH354)</f>
        <v>8.629747787746411E-4</v>
      </c>
      <c r="BP354" s="69">
        <v>2086</v>
      </c>
      <c r="BQ354" s="70">
        <f t="shared" si="47"/>
        <v>5.7150684931506852</v>
      </c>
      <c r="BR354" s="71">
        <f>_xll.ISDACreditCurve.HazardRate($BP$25, BQ354)</f>
        <v>1.1269460324041821E-2</v>
      </c>
      <c r="BZ354" s="69">
        <v>2086</v>
      </c>
      <c r="CA354" s="70">
        <f t="shared" si="48"/>
        <v>5.7150684931506852</v>
      </c>
      <c r="CB354" s="71">
        <f>_xll.ISDAYieldCurve.ZeroRate(BZ$32, CA354)</f>
        <v>1.879732939642148E-2</v>
      </c>
      <c r="CI354" s="69">
        <v>2086</v>
      </c>
      <c r="CJ354" s="70">
        <f t="shared" si="49"/>
        <v>5.7150684931506852</v>
      </c>
      <c r="CK354" s="71">
        <f>_xll.ISDACreditCurve.HazardRate($CI$25, CJ354)</f>
        <v>1.6884412471707008E-2</v>
      </c>
    </row>
    <row r="355" spans="2:89" x14ac:dyDescent="0.25">
      <c r="B355" s="69">
        <v>2093</v>
      </c>
      <c r="C355" s="70">
        <f t="shared" si="40"/>
        <v>5.7342465753424658</v>
      </c>
      <c r="D355" s="71">
        <f>_xll.ISDAYieldCurve.ZeroRate($B$32, C355)</f>
        <v>1.825254654364749E-2</v>
      </c>
      <c r="K355" s="69">
        <v>2093</v>
      </c>
      <c r="L355" s="70">
        <f t="shared" si="41"/>
        <v>5.7342465753424658</v>
      </c>
      <c r="M355" s="71">
        <f>_xll.ISDACreditCurve.HazardRate($K$25, L355)</f>
        <v>1.9954550368882634E-2</v>
      </c>
      <c r="U355" s="69">
        <v>2093</v>
      </c>
      <c r="V355" s="70">
        <f t="shared" si="42"/>
        <v>5.7342465753424658</v>
      </c>
      <c r="W355" s="71" t="e">
        <f>_xll.ISDAYieldCurve.ZeroRate(U$32, V355)</f>
        <v>#NULL!</v>
      </c>
      <c r="AD355" s="69">
        <v>2093</v>
      </c>
      <c r="AE355" s="70">
        <f t="shared" si="43"/>
        <v>5.7342465753424658</v>
      </c>
      <c r="AF355" s="71" t="e">
        <f>_xll.ISDACreditCurve.HazardRate(AD$25, AE355)</f>
        <v>#NULL!</v>
      </c>
      <c r="AN355" s="69">
        <v>2093</v>
      </c>
      <c r="AO355" s="70">
        <f t="shared" si="44"/>
        <v>5.7342465753424658</v>
      </c>
      <c r="AP355" s="71">
        <f>_xll.ISDAYieldCurve.ZeroRate(AN$32, AO355)</f>
        <v>3.0194829779734235E-2</v>
      </c>
      <c r="AW355" s="69">
        <v>2093</v>
      </c>
      <c r="AX355" s="70">
        <f t="shared" si="45"/>
        <v>5.7342465753424658</v>
      </c>
      <c r="AY355" s="71">
        <f>_xll.ISDACreditCurve.HazardRate($AW$25, AX355)</f>
        <v>1.7722357339705445E-2</v>
      </c>
      <c r="BG355" s="69">
        <v>2093</v>
      </c>
      <c r="BH355" s="70">
        <f t="shared" si="46"/>
        <v>5.7342465753424658</v>
      </c>
      <c r="BI355" s="71">
        <f>_xll.ISDAYieldCurve.ZeroRate(BG$32, BH355)</f>
        <v>8.6863221184116531E-4</v>
      </c>
      <c r="BP355" s="69">
        <v>2093</v>
      </c>
      <c r="BQ355" s="70">
        <f t="shared" si="47"/>
        <v>5.7342465753424658</v>
      </c>
      <c r="BR355" s="71">
        <f>_xll.ISDACreditCurve.HazardRate($BP$25, BQ355)</f>
        <v>1.1272652306268456E-2</v>
      </c>
      <c r="BZ355" s="69">
        <v>2093</v>
      </c>
      <c r="CA355" s="70">
        <f t="shared" si="48"/>
        <v>5.7342465753424658</v>
      </c>
      <c r="CB355" s="71">
        <f>_xll.ISDAYieldCurve.ZeroRate(BZ$32, CA355)</f>
        <v>1.8809909844190401E-2</v>
      </c>
      <c r="CI355" s="69">
        <v>2093</v>
      </c>
      <c r="CJ355" s="70">
        <f t="shared" si="49"/>
        <v>5.7342465753424658</v>
      </c>
      <c r="CK355" s="71">
        <f>_xll.ISDACreditCurve.HazardRate($CI$25, CJ355)</f>
        <v>1.688426768289724E-2</v>
      </c>
    </row>
    <row r="356" spans="2:89" x14ac:dyDescent="0.25">
      <c r="B356" s="69">
        <v>2100</v>
      </c>
      <c r="C356" s="70">
        <f t="shared" si="40"/>
        <v>5.7534246575342465</v>
      </c>
      <c r="D356" s="71">
        <f>_xll.ISDAYieldCurve.ZeroRate($B$32, C356)</f>
        <v>1.8267970200122979E-2</v>
      </c>
      <c r="K356" s="69">
        <v>2100</v>
      </c>
      <c r="L356" s="70">
        <f t="shared" si="41"/>
        <v>5.7534246575342465</v>
      </c>
      <c r="M356" s="71">
        <f>_xll.ISDACreditCurve.HazardRate($K$25, L356)</f>
        <v>1.9964972266322763E-2</v>
      </c>
      <c r="U356" s="69">
        <v>2100</v>
      </c>
      <c r="V356" s="70">
        <f t="shared" si="42"/>
        <v>5.7534246575342465</v>
      </c>
      <c r="W356" s="71" t="e">
        <f>_xll.ISDAYieldCurve.ZeroRate(U$32, V356)</f>
        <v>#NULL!</v>
      </c>
      <c r="AD356" s="69">
        <v>2100</v>
      </c>
      <c r="AE356" s="70">
        <f t="shared" si="43"/>
        <v>5.7534246575342465</v>
      </c>
      <c r="AF356" s="71" t="e">
        <f>_xll.ISDACreditCurve.HazardRate(AD$25, AE356)</f>
        <v>#NULL!</v>
      </c>
      <c r="AN356" s="69">
        <v>2100</v>
      </c>
      <c r="AO356" s="70">
        <f t="shared" si="44"/>
        <v>5.7534246575342465</v>
      </c>
      <c r="AP356" s="71">
        <f>_xll.ISDAYieldCurve.ZeroRate(AN$32, AO356)</f>
        <v>3.0305148644518647E-2</v>
      </c>
      <c r="AW356" s="69">
        <v>2100</v>
      </c>
      <c r="AX356" s="70">
        <f t="shared" si="45"/>
        <v>5.7534246575342465</v>
      </c>
      <c r="AY356" s="71">
        <f>_xll.ISDACreditCurve.HazardRate($AW$25, AX356)</f>
        <v>1.7706943354965882E-2</v>
      </c>
      <c r="BG356" s="69">
        <v>2100</v>
      </c>
      <c r="BH356" s="70">
        <f t="shared" si="46"/>
        <v>5.7534246575342465</v>
      </c>
      <c r="BI356" s="71">
        <f>_xll.ISDAYieldCurve.ZeroRate(BG$32, BH356)</f>
        <v>8.7425192868724607E-4</v>
      </c>
      <c r="BP356" s="69">
        <v>2100</v>
      </c>
      <c r="BQ356" s="70">
        <f t="shared" si="47"/>
        <v>5.7534246575342465</v>
      </c>
      <c r="BR356" s="71">
        <f>_xll.ISDACreditCurve.HazardRate($BP$25, BQ356)</f>
        <v>1.1275823008613581E-2</v>
      </c>
      <c r="BZ356" s="69">
        <v>2100</v>
      </c>
      <c r="CA356" s="70">
        <f t="shared" si="48"/>
        <v>5.7534246575342465</v>
      </c>
      <c r="CB356" s="71">
        <f>_xll.ISDAYieldCurve.ZeroRate(BZ$32, CA356)</f>
        <v>1.8822406422307526E-2</v>
      </c>
      <c r="CI356" s="69">
        <v>2100</v>
      </c>
      <c r="CJ356" s="70">
        <f t="shared" si="49"/>
        <v>5.7534246575342465</v>
      </c>
      <c r="CK356" s="71">
        <f>_xll.ISDACreditCurve.HazardRate($CI$25, CJ356)</f>
        <v>1.6884123859346213E-2</v>
      </c>
    </row>
    <row r="357" spans="2:89" x14ac:dyDescent="0.25">
      <c r="B357" s="69">
        <v>2107</v>
      </c>
      <c r="C357" s="70">
        <f t="shared" si="40"/>
        <v>5.7726027397260271</v>
      </c>
      <c r="D357" s="71">
        <f>_xll.ISDAYieldCurve.ZeroRate($B$32, C357)</f>
        <v>1.8283291373831181E-2</v>
      </c>
      <c r="K357" s="69">
        <v>2107</v>
      </c>
      <c r="L357" s="70">
        <f t="shared" si="41"/>
        <v>5.7726027397260271</v>
      </c>
      <c r="M357" s="71">
        <f>_xll.ISDACreditCurve.HazardRate($K$25, L357)</f>
        <v>1.9975324915274918E-2</v>
      </c>
      <c r="U357" s="69">
        <v>2107</v>
      </c>
      <c r="V357" s="70">
        <f t="shared" si="42"/>
        <v>5.7726027397260271</v>
      </c>
      <c r="W357" s="71" t="e">
        <f>_xll.ISDAYieldCurve.ZeroRate(U$32, V357)</f>
        <v>#NULL!</v>
      </c>
      <c r="AD357" s="69">
        <v>2107</v>
      </c>
      <c r="AE357" s="70">
        <f t="shared" si="43"/>
        <v>5.7726027397260271</v>
      </c>
      <c r="AF357" s="71" t="e">
        <f>_xll.ISDACreditCurve.HazardRate(AD$25, AE357)</f>
        <v>#NULL!</v>
      </c>
      <c r="AN357" s="69">
        <v>2107</v>
      </c>
      <c r="AO357" s="70">
        <f t="shared" si="44"/>
        <v>5.7726027397260271</v>
      </c>
      <c r="AP357" s="71">
        <f>_xll.ISDAYieldCurve.ZeroRate(AN$32, AO357)</f>
        <v>3.0414734493590206E-2</v>
      </c>
      <c r="AW357" s="69">
        <v>2107</v>
      </c>
      <c r="AX357" s="70">
        <f t="shared" si="45"/>
        <v>5.7726027397260271</v>
      </c>
      <c r="AY357" s="71">
        <f>_xll.ISDACreditCurve.HazardRate($AW$25, AX357)</f>
        <v>1.7691631788729571E-2</v>
      </c>
      <c r="BG357" s="69">
        <v>2107</v>
      </c>
      <c r="BH357" s="70">
        <f t="shared" si="46"/>
        <v>5.7726027397260271</v>
      </c>
      <c r="BI357" s="71">
        <f>_xll.ISDAYieldCurve.ZeroRate(BG$32, BH357)</f>
        <v>8.7983430522205718E-4</v>
      </c>
      <c r="BP357" s="69">
        <v>2107</v>
      </c>
      <c r="BQ357" s="70">
        <f t="shared" si="47"/>
        <v>5.7726027397260271</v>
      </c>
      <c r="BR357" s="71">
        <f>_xll.ISDACreditCurve.HazardRate($BP$25, BQ357)</f>
        <v>1.1278972643169034E-2</v>
      </c>
      <c r="BZ357" s="69">
        <v>2107</v>
      </c>
      <c r="CA357" s="70">
        <f t="shared" si="48"/>
        <v>5.7726027397260271</v>
      </c>
      <c r="CB357" s="71">
        <f>_xll.ISDAYieldCurve.ZeroRate(BZ$32, CA357)</f>
        <v>1.8834819966683011E-2</v>
      </c>
      <c r="CI357" s="69">
        <v>2107</v>
      </c>
      <c r="CJ357" s="70">
        <f t="shared" si="49"/>
        <v>5.7726027397260271</v>
      </c>
      <c r="CK357" s="71">
        <f>_xll.ISDACreditCurve.HazardRate($CI$25, CJ357)</f>
        <v>1.6883980991433394E-2</v>
      </c>
    </row>
    <row r="358" spans="2:89" x14ac:dyDescent="0.25">
      <c r="B358" s="69">
        <v>2114</v>
      </c>
      <c r="C358" s="70">
        <f t="shared" si="40"/>
        <v>5.7917808219178086</v>
      </c>
      <c r="D358" s="71">
        <f>_xll.ISDAYieldCurve.ZeroRate($B$32, C358)</f>
        <v>1.8298511082812843E-2</v>
      </c>
      <c r="K358" s="69">
        <v>2114</v>
      </c>
      <c r="L358" s="70">
        <f t="shared" si="41"/>
        <v>5.7917808219178086</v>
      </c>
      <c r="M358" s="71">
        <f>_xll.ISDACreditCurve.HazardRate($K$25, L358)</f>
        <v>1.9985609003637987E-2</v>
      </c>
      <c r="U358" s="69">
        <v>2114</v>
      </c>
      <c r="V358" s="70">
        <f t="shared" si="42"/>
        <v>5.7917808219178086</v>
      </c>
      <c r="W358" s="71" t="e">
        <f>_xll.ISDAYieldCurve.ZeroRate(U$32, V358)</f>
        <v>#NULL!</v>
      </c>
      <c r="AD358" s="69">
        <v>2114</v>
      </c>
      <c r="AE358" s="70">
        <f t="shared" si="43"/>
        <v>5.7917808219178086</v>
      </c>
      <c r="AF358" s="71" t="e">
        <f>_xll.ISDACreditCurve.HazardRate(AD$25, AE358)</f>
        <v>#NULL!</v>
      </c>
      <c r="AN358" s="69">
        <v>2114</v>
      </c>
      <c r="AO358" s="70">
        <f t="shared" si="44"/>
        <v>5.7917808219178086</v>
      </c>
      <c r="AP358" s="71">
        <f>_xll.ISDAYieldCurve.ZeroRate(AN$32, AO358)</f>
        <v>3.0523594608561955E-2</v>
      </c>
      <c r="AW358" s="69">
        <v>2114</v>
      </c>
      <c r="AX358" s="70">
        <f t="shared" si="45"/>
        <v>5.7917808219178086</v>
      </c>
      <c r="AY358" s="71">
        <f>_xll.ISDACreditCurve.HazardRate($AW$25, AX358)</f>
        <v>1.7676421623594164E-2</v>
      </c>
      <c r="BG358" s="69">
        <v>2114</v>
      </c>
      <c r="BH358" s="70">
        <f t="shared" si="46"/>
        <v>5.7917808219178086</v>
      </c>
      <c r="BI358" s="71">
        <f>_xll.ISDAYieldCurve.ZeroRate(BG$32, BH358)</f>
        <v>8.8537971237584304E-4</v>
      </c>
      <c r="BP358" s="69">
        <v>2114</v>
      </c>
      <c r="BQ358" s="70">
        <f t="shared" si="47"/>
        <v>5.7917808219178086</v>
      </c>
      <c r="BR358" s="71">
        <f>_xll.ISDACreditCurve.HazardRate($BP$25, BQ358)</f>
        <v>1.1282101419217498E-2</v>
      </c>
      <c r="BZ358" s="69">
        <v>2114</v>
      </c>
      <c r="CA358" s="70">
        <f t="shared" si="48"/>
        <v>5.7917808219178086</v>
      </c>
      <c r="CB358" s="71">
        <f>_xll.ISDAYieldCurve.ZeroRate(BZ$32, CA358)</f>
        <v>1.8847151302155342E-2</v>
      </c>
      <c r="CI358" s="69">
        <v>2114</v>
      </c>
      <c r="CJ358" s="70">
        <f t="shared" si="49"/>
        <v>5.7917808219178086</v>
      </c>
      <c r="CK358" s="71">
        <f>_xll.ISDACreditCurve.HazardRate($CI$25, CJ358)</f>
        <v>1.6883839069665695E-2</v>
      </c>
    </row>
    <row r="359" spans="2:89" x14ac:dyDescent="0.25">
      <c r="B359" s="69">
        <v>2121</v>
      </c>
      <c r="C359" s="70">
        <f t="shared" si="40"/>
        <v>5.8109589041095893</v>
      </c>
      <c r="D359" s="71">
        <f>_xll.ISDAYieldCurve.ZeroRate($B$32, C359)</f>
        <v>1.8313630331669214E-2</v>
      </c>
      <c r="K359" s="69">
        <v>2121</v>
      </c>
      <c r="L359" s="70">
        <f t="shared" si="41"/>
        <v>5.8109589041095893</v>
      </c>
      <c r="M359" s="71">
        <f>_xll.ISDACreditCurve.HazardRate($K$25, L359)</f>
        <v>1.9995825210229676E-2</v>
      </c>
      <c r="U359" s="69">
        <v>2121</v>
      </c>
      <c r="V359" s="70">
        <f t="shared" si="42"/>
        <v>5.8109589041095893</v>
      </c>
      <c r="W359" s="71" t="e">
        <f>_xll.ISDAYieldCurve.ZeroRate(U$32, V359)</f>
        <v>#NULL!</v>
      </c>
      <c r="AD359" s="69">
        <v>2121</v>
      </c>
      <c r="AE359" s="70">
        <f t="shared" si="43"/>
        <v>5.8109589041095893</v>
      </c>
      <c r="AF359" s="71" t="e">
        <f>_xll.ISDACreditCurve.HazardRate(AD$25, AE359)</f>
        <v>#NULL!</v>
      </c>
      <c r="AN359" s="69">
        <v>2121</v>
      </c>
      <c r="AO359" s="70">
        <f t="shared" si="44"/>
        <v>5.8109589041095893</v>
      </c>
      <c r="AP359" s="71">
        <f>_xll.ISDAYieldCurve.ZeroRate(AN$32, AO359)</f>
        <v>3.063173617492003E-2</v>
      </c>
      <c r="AW359" s="69">
        <v>2121</v>
      </c>
      <c r="AX359" s="70">
        <f t="shared" si="45"/>
        <v>5.8109589041095893</v>
      </c>
      <c r="AY359" s="71">
        <f>_xll.ISDACreditCurve.HazardRate($AW$25, AX359)</f>
        <v>1.7661311855588363E-2</v>
      </c>
      <c r="BG359" s="69">
        <v>2121</v>
      </c>
      <c r="BH359" s="70">
        <f t="shared" si="46"/>
        <v>5.8109589041095893</v>
      </c>
      <c r="BI359" s="71">
        <f>_xll.ISDAYieldCurve.ZeroRate(BG$32, BH359)</f>
        <v>8.9088851618207934E-4</v>
      </c>
      <c r="BP359" s="69">
        <v>2121</v>
      </c>
      <c r="BQ359" s="70">
        <f t="shared" si="47"/>
        <v>5.8109589041095893</v>
      </c>
      <c r="BR359" s="71">
        <f>_xll.ISDACreditCurve.HazardRate($BP$25, BQ359)</f>
        <v>1.1285209543278843E-2</v>
      </c>
      <c r="BZ359" s="69">
        <v>2121</v>
      </c>
      <c r="CA359" s="70">
        <f t="shared" si="48"/>
        <v>5.8109589041095893</v>
      </c>
      <c r="CB359" s="71">
        <f>_xll.ISDAYieldCurve.ZeroRate(BZ$32, CA359)</f>
        <v>1.8859401242674066E-2</v>
      </c>
      <c r="CI359" s="69">
        <v>2121</v>
      </c>
      <c r="CJ359" s="70">
        <f t="shared" si="49"/>
        <v>5.8109589041095893</v>
      </c>
      <c r="CK359" s="71">
        <f>_xll.ISDACreditCurve.HazardRate($CI$25, CJ359)</f>
        <v>1.6883698084675339E-2</v>
      </c>
    </row>
    <row r="360" spans="2:89" x14ac:dyDescent="0.25">
      <c r="B360" s="69">
        <v>2128</v>
      </c>
      <c r="C360" s="70">
        <f t="shared" si="40"/>
        <v>5.8301369863013699</v>
      </c>
      <c r="D360" s="71">
        <f>_xll.ISDAYieldCurve.ZeroRate($B$32, C360)</f>
        <v>1.8328650111783109E-2</v>
      </c>
      <c r="K360" s="69">
        <v>2128</v>
      </c>
      <c r="L360" s="70">
        <f t="shared" si="41"/>
        <v>5.8301369863013699</v>
      </c>
      <c r="M360" s="71">
        <f>_xll.ISDACreditCurve.HazardRate($K$25, L360)</f>
        <v>2.0005974204935897E-2</v>
      </c>
      <c r="U360" s="69">
        <v>2128</v>
      </c>
      <c r="V360" s="70">
        <f t="shared" si="42"/>
        <v>5.8301369863013699</v>
      </c>
      <c r="W360" s="71" t="e">
        <f>_xll.ISDAYieldCurve.ZeroRate(U$32, V360)</f>
        <v>#NULL!</v>
      </c>
      <c r="AD360" s="69">
        <v>2128</v>
      </c>
      <c r="AE360" s="70">
        <f t="shared" si="43"/>
        <v>5.8301369863013699</v>
      </c>
      <c r="AF360" s="71" t="e">
        <f>_xll.ISDACreditCurve.HazardRate(AD$25, AE360)</f>
        <v>#NULL!</v>
      </c>
      <c r="AN360" s="69">
        <v>2128</v>
      </c>
      <c r="AO360" s="70">
        <f t="shared" si="44"/>
        <v>5.8301369863013699</v>
      </c>
      <c r="AP360" s="71">
        <f>_xll.ISDAYieldCurve.ZeroRate(AN$32, AO360)</f>
        <v>3.073916628360469E-2</v>
      </c>
      <c r="AW360" s="69">
        <v>2128</v>
      </c>
      <c r="AX360" s="70">
        <f t="shared" si="45"/>
        <v>5.8301369863013699</v>
      </c>
      <c r="AY360" s="71">
        <f>_xll.ISDACreditCurve.HazardRate($AW$25, AX360)</f>
        <v>1.7646301493951022E-2</v>
      </c>
      <c r="BG360" s="69">
        <v>2128</v>
      </c>
      <c r="BH360" s="70">
        <f t="shared" si="46"/>
        <v>5.8301369863013699</v>
      </c>
      <c r="BI360" s="71">
        <f>_xll.ISDAYieldCurve.ZeroRate(BG$32, BH360)</f>
        <v>8.963610778580112E-4</v>
      </c>
      <c r="BP360" s="69">
        <v>2128</v>
      </c>
      <c r="BQ360" s="70">
        <f t="shared" si="47"/>
        <v>5.8301369863013699</v>
      </c>
      <c r="BR360" s="71">
        <f>_xll.ISDACreditCurve.HazardRate($BP$25, BQ360)</f>
        <v>1.1288297219155575E-2</v>
      </c>
      <c r="BZ360" s="69">
        <v>2128</v>
      </c>
      <c r="CA360" s="70">
        <f t="shared" si="48"/>
        <v>5.8301369863013699</v>
      </c>
      <c r="CB360" s="71">
        <f>_xll.ISDAYieldCurve.ZeroRate(BZ$32, CA360)</f>
        <v>1.8871570591478849E-2</v>
      </c>
      <c r="CI360" s="69">
        <v>2128</v>
      </c>
      <c r="CJ360" s="70">
        <f t="shared" si="49"/>
        <v>5.8301369863013699</v>
      </c>
      <c r="CK360" s="71">
        <f>_xll.ISDACreditCurve.HazardRate($CI$25, CJ360)</f>
        <v>1.6883558027217815E-2</v>
      </c>
    </row>
    <row r="361" spans="2:89" x14ac:dyDescent="0.25">
      <c r="B361" s="69">
        <v>2135</v>
      </c>
      <c r="C361" s="70">
        <f t="shared" si="40"/>
        <v>5.8493150684931505</v>
      </c>
      <c r="D361" s="71">
        <f>_xll.ISDAYieldCurve.ZeroRate($B$32, C361)</f>
        <v>1.8343571401535599E-2</v>
      </c>
      <c r="K361" s="69">
        <v>2135</v>
      </c>
      <c r="L361" s="70">
        <f t="shared" si="41"/>
        <v>5.8493150684931505</v>
      </c>
      <c r="M361" s="71">
        <f>_xll.ISDACreditCurve.HazardRate($K$25, L361)</f>
        <v>2.0016056648857163E-2</v>
      </c>
      <c r="U361" s="69">
        <v>2135</v>
      </c>
      <c r="V361" s="70">
        <f t="shared" si="42"/>
        <v>5.8493150684931505</v>
      </c>
      <c r="W361" s="71" t="e">
        <f>_xll.ISDAYieldCurve.ZeroRate(U$32, V361)</f>
        <v>#NULL!</v>
      </c>
      <c r="AD361" s="69">
        <v>2135</v>
      </c>
      <c r="AE361" s="70">
        <f t="shared" si="43"/>
        <v>5.8493150684931505</v>
      </c>
      <c r="AF361" s="71" t="e">
        <f>_xll.ISDACreditCurve.HazardRate(AD$25, AE361)</f>
        <v>#NULL!</v>
      </c>
      <c r="AN361" s="69">
        <v>2135</v>
      </c>
      <c r="AO361" s="70">
        <f t="shared" si="44"/>
        <v>5.8493150684931505</v>
      </c>
      <c r="AP361" s="71">
        <f>_xll.ISDAYieldCurve.ZeroRate(AN$32, AO361)</f>
        <v>3.0845891932560272E-2</v>
      </c>
      <c r="AW361" s="69">
        <v>2135</v>
      </c>
      <c r="AX361" s="70">
        <f t="shared" si="45"/>
        <v>5.8493150684931505</v>
      </c>
      <c r="AY361" s="71">
        <f>_xll.ISDACreditCurve.HazardRate($AW$25, AX361)</f>
        <v>1.7631389560914579E-2</v>
      </c>
      <c r="BG361" s="69">
        <v>2135</v>
      </c>
      <c r="BH361" s="70">
        <f t="shared" si="46"/>
        <v>5.8493150684931505</v>
      </c>
      <c r="BI361" s="71">
        <f>_xll.ISDAYieldCurve.ZeroRate(BG$32, BH361)</f>
        <v>9.0179775388360905E-4</v>
      </c>
      <c r="BP361" s="69">
        <v>2135</v>
      </c>
      <c r="BQ361" s="70">
        <f t="shared" si="47"/>
        <v>5.8493150684931505</v>
      </c>
      <c r="BR361" s="71">
        <f>_xll.ISDACreditCurve.HazardRate($BP$25, BQ361)</f>
        <v>1.1291364647977378E-2</v>
      </c>
      <c r="BZ361" s="69">
        <v>2135</v>
      </c>
      <c r="CA361" s="70">
        <f t="shared" si="48"/>
        <v>5.8493150684931505</v>
      </c>
      <c r="CB361" s="71">
        <f>_xll.ISDAYieldCurve.ZeroRate(BZ$32, CA361)</f>
        <v>1.8883660141275078E-2</v>
      </c>
      <c r="CI361" s="69">
        <v>2135</v>
      </c>
      <c r="CJ361" s="70">
        <f t="shared" si="49"/>
        <v>5.8493150684931505</v>
      </c>
      <c r="CK361" s="71">
        <f>_xll.ISDACreditCurve.HazardRate($CI$25, CJ361)</f>
        <v>1.6883418888169847E-2</v>
      </c>
    </row>
    <row r="362" spans="2:89" x14ac:dyDescent="0.25">
      <c r="B362" s="69">
        <v>2142</v>
      </c>
      <c r="C362" s="70">
        <f t="shared" si="40"/>
        <v>5.8684931506849312</v>
      </c>
      <c r="D362" s="71">
        <f>_xll.ISDAYieldCurve.ZeroRate($B$32, C362)</f>
        <v>1.8358395166518469E-2</v>
      </c>
      <c r="K362" s="69">
        <v>2142</v>
      </c>
      <c r="L362" s="70">
        <f t="shared" si="41"/>
        <v>5.8684931506849312</v>
      </c>
      <c r="M362" s="71">
        <f>_xll.ISDACreditCurve.HazardRate($K$25, L362)</f>
        <v>2.0026073194452144E-2</v>
      </c>
      <c r="U362" s="69">
        <v>2142</v>
      </c>
      <c r="V362" s="70">
        <f t="shared" si="42"/>
        <v>5.8684931506849312</v>
      </c>
      <c r="W362" s="71" t="e">
        <f>_xll.ISDAYieldCurve.ZeroRate(U$32, V362)</f>
        <v>#NULL!</v>
      </c>
      <c r="AD362" s="69">
        <v>2142</v>
      </c>
      <c r="AE362" s="70">
        <f t="shared" si="43"/>
        <v>5.8684931506849312</v>
      </c>
      <c r="AF362" s="71" t="e">
        <f>_xll.ISDACreditCurve.HazardRate(AD$25, AE362)</f>
        <v>#NULL!</v>
      </c>
      <c r="AN362" s="69">
        <v>2142</v>
      </c>
      <c r="AO362" s="70">
        <f t="shared" si="44"/>
        <v>5.8684931506849312</v>
      </c>
      <c r="AP362" s="71">
        <f>_xll.ISDAYieldCurve.ZeroRate(AN$32, AO362)</f>
        <v>3.0951920028254705E-2</v>
      </c>
      <c r="AW362" s="69">
        <v>2142</v>
      </c>
      <c r="AX362" s="70">
        <f t="shared" si="45"/>
        <v>5.8684931506849312</v>
      </c>
      <c r="AY362" s="71">
        <f>_xll.ISDACreditCurve.HazardRate($AW$25, AX362)</f>
        <v>1.761657509149276E-2</v>
      </c>
      <c r="BG362" s="69">
        <v>2142</v>
      </c>
      <c r="BH362" s="70">
        <f t="shared" si="46"/>
        <v>5.8684931506849312</v>
      </c>
      <c r="BI362" s="71">
        <f>_xll.ISDAYieldCurve.ZeroRate(BG$32, BH362)</f>
        <v>9.0719889607897427E-4</v>
      </c>
      <c r="BP362" s="69">
        <v>2142</v>
      </c>
      <c r="BQ362" s="70">
        <f t="shared" si="47"/>
        <v>5.8684931506849312</v>
      </c>
      <c r="BR362" s="71">
        <f>_xll.ISDACreditCurve.HazardRate($BP$25, BQ362)</f>
        <v>1.1294412028244789E-2</v>
      </c>
      <c r="BZ362" s="69">
        <v>2142</v>
      </c>
      <c r="CA362" s="70">
        <f t="shared" si="48"/>
        <v>5.8684931506849312</v>
      </c>
      <c r="CB362" s="71">
        <f>_xll.ISDAYieldCurve.ZeroRate(BZ$32, CA362)</f>
        <v>1.8895670674405968E-2</v>
      </c>
      <c r="CI362" s="69">
        <v>2142</v>
      </c>
      <c r="CJ362" s="70">
        <f t="shared" si="49"/>
        <v>5.8684931506849312</v>
      </c>
      <c r="CK362" s="71">
        <f>_xll.ISDACreditCurve.HazardRate($CI$25, CJ362)</f>
        <v>1.6883280658527421E-2</v>
      </c>
    </row>
    <row r="363" spans="2:89" x14ac:dyDescent="0.25">
      <c r="B363" s="69">
        <v>2149</v>
      </c>
      <c r="C363" s="70">
        <f t="shared" si="40"/>
        <v>5.8876712328767127</v>
      </c>
      <c r="D363" s="71">
        <f>_xll.ISDAYieldCurve.ZeroRate($B$32, C363)</f>
        <v>1.8373122359742488E-2</v>
      </c>
      <c r="K363" s="69">
        <v>2149</v>
      </c>
      <c r="L363" s="70">
        <f t="shared" si="41"/>
        <v>5.8876712328767127</v>
      </c>
      <c r="M363" s="71">
        <f>_xll.ISDACreditCurve.HazardRate($K$25, L363)</f>
        <v>2.0036024485678421E-2</v>
      </c>
      <c r="U363" s="69">
        <v>2149</v>
      </c>
      <c r="V363" s="70">
        <f t="shared" si="42"/>
        <v>5.8876712328767127</v>
      </c>
      <c r="W363" s="71" t="e">
        <f>_xll.ISDAYieldCurve.ZeroRate(U$32, V363)</f>
        <v>#NULL!</v>
      </c>
      <c r="AD363" s="69">
        <v>2149</v>
      </c>
      <c r="AE363" s="70">
        <f t="shared" si="43"/>
        <v>5.8876712328767127</v>
      </c>
      <c r="AF363" s="71" t="e">
        <f>_xll.ISDACreditCurve.HazardRate(AD$25, AE363)</f>
        <v>#NULL!</v>
      </c>
      <c r="AN363" s="69">
        <v>2149</v>
      </c>
      <c r="AO363" s="70">
        <f t="shared" si="44"/>
        <v>5.8876712328767127</v>
      </c>
      <c r="AP363" s="71">
        <f>_xll.ISDAYieldCurve.ZeroRate(AN$32, AO363)</f>
        <v>3.1057257387169381E-2</v>
      </c>
      <c r="AW363" s="69">
        <v>2149</v>
      </c>
      <c r="AX363" s="70">
        <f t="shared" si="45"/>
        <v>5.8876712328767127</v>
      </c>
      <c r="AY363" s="71">
        <f>_xll.ISDACreditCurve.HazardRate($AW$25, AX363)</f>
        <v>1.7601857133272385E-2</v>
      </c>
      <c r="BG363" s="69">
        <v>2149</v>
      </c>
      <c r="BH363" s="70">
        <f t="shared" si="46"/>
        <v>5.8876712328767127</v>
      </c>
      <c r="BI363" s="71">
        <f>_xll.ISDAYieldCurve.ZeroRate(BG$32, BH363)</f>
        <v>9.1256485168023332E-4</v>
      </c>
      <c r="BP363" s="69">
        <v>2149</v>
      </c>
      <c r="BQ363" s="70">
        <f t="shared" si="47"/>
        <v>5.8876712328767127</v>
      </c>
      <c r="BR363" s="71">
        <f>_xll.ISDACreditCurve.HazardRate($BP$25, BQ363)</f>
        <v>1.1297439555872021E-2</v>
      </c>
      <c r="BZ363" s="69">
        <v>2149</v>
      </c>
      <c r="CA363" s="70">
        <f t="shared" si="48"/>
        <v>5.8876712328767127</v>
      </c>
      <c r="CB363" s="71">
        <f>_xll.ISDAYieldCurve.ZeroRate(BZ$32, CA363)</f>
        <v>1.8907602963021353E-2</v>
      </c>
      <c r="CI363" s="69">
        <v>2149</v>
      </c>
      <c r="CJ363" s="70">
        <f t="shared" si="49"/>
        <v>5.8876712328767127</v>
      </c>
      <c r="CK363" s="71">
        <f>_xll.ISDACreditCurve.HazardRate($CI$25, CJ363)</f>
        <v>1.6883143329403844E-2</v>
      </c>
    </row>
    <row r="364" spans="2:89" x14ac:dyDescent="0.25">
      <c r="B364" s="69">
        <v>2156</v>
      </c>
      <c r="C364" s="70">
        <f t="shared" si="40"/>
        <v>5.9068493150684933</v>
      </c>
      <c r="D364" s="71">
        <f>_xll.ISDAYieldCurve.ZeroRate($B$32, C364)</f>
        <v>1.8387753921841679E-2</v>
      </c>
      <c r="K364" s="69">
        <v>2156</v>
      </c>
      <c r="L364" s="70">
        <f t="shared" si="41"/>
        <v>5.9068493150684933</v>
      </c>
      <c r="M364" s="71">
        <f>_xll.ISDACreditCurve.HazardRate($K$25, L364)</f>
        <v>2.0045911158130508E-2</v>
      </c>
      <c r="U364" s="69">
        <v>2156</v>
      </c>
      <c r="V364" s="70">
        <f t="shared" si="42"/>
        <v>5.9068493150684933</v>
      </c>
      <c r="W364" s="71" t="e">
        <f>_xll.ISDAYieldCurve.ZeroRate(U$32, V364)</f>
        <v>#NULL!</v>
      </c>
      <c r="AD364" s="69">
        <v>2156</v>
      </c>
      <c r="AE364" s="70">
        <f t="shared" si="43"/>
        <v>5.9068493150684933</v>
      </c>
      <c r="AF364" s="71" t="e">
        <f>_xll.ISDACreditCurve.HazardRate(AD$25, AE364)</f>
        <v>#NULL!</v>
      </c>
      <c r="AN364" s="69">
        <v>2156</v>
      </c>
      <c r="AO364" s="70">
        <f t="shared" si="44"/>
        <v>5.9068493150684933</v>
      </c>
      <c r="AP364" s="71">
        <f>_xll.ISDAYieldCurve.ZeroRate(AN$32, AO364)</f>
        <v>3.1161910737259924E-2</v>
      </c>
      <c r="AW364" s="69">
        <v>2156</v>
      </c>
      <c r="AX364" s="70">
        <f t="shared" si="45"/>
        <v>5.9068493150684933</v>
      </c>
      <c r="AY364" s="71">
        <f>_xll.ISDACreditCurve.HazardRate($AW$25, AX364)</f>
        <v>1.7587234746209279E-2</v>
      </c>
      <c r="BG364" s="69">
        <v>2156</v>
      </c>
      <c r="BH364" s="70">
        <f t="shared" si="46"/>
        <v>5.9068493150684933</v>
      </c>
      <c r="BI364" s="71">
        <f>_xll.ISDAYieldCurve.ZeroRate(BG$32, BH364)</f>
        <v>9.1789596341395132E-4</v>
      </c>
      <c r="BP364" s="69">
        <v>2156</v>
      </c>
      <c r="BQ364" s="70">
        <f t="shared" si="47"/>
        <v>5.9068493150684933</v>
      </c>
      <c r="BR364" s="71">
        <f>_xll.ISDACreditCurve.HazardRate($BP$25, BQ364)</f>
        <v>1.1300447424228949E-2</v>
      </c>
      <c r="BZ364" s="69">
        <v>2156</v>
      </c>
      <c r="CA364" s="70">
        <f t="shared" si="48"/>
        <v>5.9068493150684933</v>
      </c>
      <c r="CB364" s="71">
        <f>_xll.ISDAYieldCurve.ZeroRate(BZ$32, CA364)</f>
        <v>1.8919457769243125E-2</v>
      </c>
      <c r="CI364" s="69">
        <v>2156</v>
      </c>
      <c r="CJ364" s="70">
        <f t="shared" si="49"/>
        <v>5.9068493150684933</v>
      </c>
      <c r="CK364" s="71">
        <f>_xll.ISDACreditCurve.HazardRate($CI$25, CJ364)</f>
        <v>1.6883006892027815E-2</v>
      </c>
    </row>
    <row r="365" spans="2:89" x14ac:dyDescent="0.25">
      <c r="B365" s="69">
        <v>2163</v>
      </c>
      <c r="C365" s="70">
        <f t="shared" si="40"/>
        <v>5.9260273972602739</v>
      </c>
      <c r="D365" s="71">
        <f>_xll.ISDAYieldCurve.ZeroRate($B$32, C365)</f>
        <v>1.8402290781273561E-2</v>
      </c>
      <c r="K365" s="69">
        <v>2163</v>
      </c>
      <c r="L365" s="70">
        <f t="shared" si="41"/>
        <v>5.9260273972602739</v>
      </c>
      <c r="M365" s="71">
        <f>_xll.ISDACreditCurve.HazardRate($K$25, L365)</f>
        <v>2.0055733839175138E-2</v>
      </c>
      <c r="U365" s="69">
        <v>2163</v>
      </c>
      <c r="V365" s="70">
        <f t="shared" si="42"/>
        <v>5.9260273972602739</v>
      </c>
      <c r="W365" s="71" t="e">
        <f>_xll.ISDAYieldCurve.ZeroRate(U$32, V365)</f>
        <v>#NULL!</v>
      </c>
      <c r="AD365" s="69">
        <v>2163</v>
      </c>
      <c r="AE365" s="70">
        <f t="shared" si="43"/>
        <v>5.9260273972602739</v>
      </c>
      <c r="AF365" s="71" t="e">
        <f>_xll.ISDACreditCurve.HazardRate(AD$25, AE365)</f>
        <v>#NULL!</v>
      </c>
      <c r="AN365" s="69">
        <v>2163</v>
      </c>
      <c r="AO365" s="70">
        <f t="shared" si="44"/>
        <v>5.9260273972602739</v>
      </c>
      <c r="AP365" s="71">
        <f>_xll.ISDAYieldCurve.ZeroRate(AN$32, AO365)</f>
        <v>3.1265886719388722E-2</v>
      </c>
      <c r="AW365" s="69">
        <v>2163</v>
      </c>
      <c r="AX365" s="70">
        <f t="shared" si="45"/>
        <v>5.9260273972602739</v>
      </c>
      <c r="AY365" s="71">
        <f>_xll.ISDACreditCurve.HazardRate($AW$25, AX365)</f>
        <v>1.7572707002428137E-2</v>
      </c>
      <c r="BG365" s="69">
        <v>2163</v>
      </c>
      <c r="BH365" s="70">
        <f t="shared" si="46"/>
        <v>5.9260273972602739</v>
      </c>
      <c r="BI365" s="71">
        <f>_xll.ISDAYieldCurve.ZeroRate(BG$32, BH365)</f>
        <v>9.2319256957010482E-4</v>
      </c>
      <c r="BP365" s="69">
        <v>2163</v>
      </c>
      <c r="BQ365" s="70">
        <f t="shared" si="47"/>
        <v>5.9260273972602739</v>
      </c>
      <c r="BR365" s="71">
        <f>_xll.ISDACreditCurve.HazardRate($BP$25, BQ365)</f>
        <v>1.130343582418227E-2</v>
      </c>
      <c r="BZ365" s="69">
        <v>2163</v>
      </c>
      <c r="CA365" s="70">
        <f t="shared" si="48"/>
        <v>5.9260273972602739</v>
      </c>
      <c r="CB365" s="71">
        <f>_xll.ISDAYieldCurve.ZeroRate(BZ$32, CA365)</f>
        <v>1.8931235845327545E-2</v>
      </c>
      <c r="CI365" s="69">
        <v>2163</v>
      </c>
      <c r="CJ365" s="70">
        <f t="shared" si="49"/>
        <v>5.9260273972602739</v>
      </c>
      <c r="CK365" s="71">
        <f>_xll.ISDACreditCurve.HazardRate($CI$25, CJ365)</f>
        <v>1.6882871337741603E-2</v>
      </c>
    </row>
    <row r="366" spans="2:89" x14ac:dyDescent="0.25">
      <c r="B366" s="69">
        <v>2170</v>
      </c>
      <c r="C366" s="70">
        <f t="shared" si="40"/>
        <v>5.9452054794520546</v>
      </c>
      <c r="D366" s="71">
        <f>_xll.ISDAYieldCurve.ZeroRate($B$32, C366)</f>
        <v>1.8416733854515557E-2</v>
      </c>
      <c r="K366" s="69">
        <v>2170</v>
      </c>
      <c r="L366" s="70">
        <f t="shared" si="41"/>
        <v>5.9452054794520546</v>
      </c>
      <c r="M366" s="71">
        <f>_xll.ISDACreditCurve.HazardRate($K$25, L366)</f>
        <v>2.0065493148083997E-2</v>
      </c>
      <c r="U366" s="69">
        <v>2170</v>
      </c>
      <c r="V366" s="70">
        <f t="shared" si="42"/>
        <v>5.9452054794520546</v>
      </c>
      <c r="W366" s="71" t="e">
        <f>_xll.ISDAYieldCurve.ZeroRate(U$32, V366)</f>
        <v>#NULL!</v>
      </c>
      <c r="AD366" s="69">
        <v>2170</v>
      </c>
      <c r="AE366" s="70">
        <f t="shared" si="43"/>
        <v>5.9452054794520546</v>
      </c>
      <c r="AF366" s="71" t="e">
        <f>_xll.ISDACreditCurve.HazardRate(AD$25, AE366)</f>
        <v>#NULL!</v>
      </c>
      <c r="AN366" s="69">
        <v>2170</v>
      </c>
      <c r="AO366" s="70">
        <f t="shared" si="44"/>
        <v>5.9452054794520546</v>
      </c>
      <c r="AP366" s="71">
        <f>_xll.ISDAYieldCurve.ZeroRate(AN$32, AO366)</f>
        <v>3.1369191888729588E-2</v>
      </c>
      <c r="AW366" s="69">
        <v>2170</v>
      </c>
      <c r="AX366" s="70">
        <f t="shared" si="45"/>
        <v>5.9452054794520546</v>
      </c>
      <c r="AY366" s="71">
        <f>_xll.ISDACreditCurve.HazardRate($AW$25, AX366)</f>
        <v>1.7558272986026233E-2</v>
      </c>
      <c r="BG366" s="69">
        <v>2170</v>
      </c>
      <c r="BH366" s="70">
        <f t="shared" si="46"/>
        <v>5.9452054794520546</v>
      </c>
      <c r="BI366" s="71">
        <f>_xll.ISDAYieldCurve.ZeroRate(BG$32, BH366)</f>
        <v>9.2845500407363793E-4</v>
      </c>
      <c r="BP366" s="69">
        <v>2170</v>
      </c>
      <c r="BQ366" s="70">
        <f t="shared" si="47"/>
        <v>5.9452054794520546</v>
      </c>
      <c r="BR366" s="71">
        <f>_xll.ISDACreditCurve.HazardRate($BP$25, BQ366)</f>
        <v>1.1306404944135894E-2</v>
      </c>
      <c r="BZ366" s="69">
        <v>2170</v>
      </c>
      <c r="CA366" s="70">
        <f t="shared" si="48"/>
        <v>5.9452054794520546</v>
      </c>
      <c r="CB366" s="71">
        <f>_xll.ISDAYieldCurve.ZeroRate(BZ$32, CA366)</f>
        <v>1.8942937933824323E-2</v>
      </c>
      <c r="CI366" s="69">
        <v>2170</v>
      </c>
      <c r="CJ366" s="70">
        <f t="shared" si="49"/>
        <v>5.9452054794520546</v>
      </c>
      <c r="CK366" s="71">
        <f>_xll.ISDACreditCurve.HazardRate($CI$25, CJ366)</f>
        <v>1.6882736657999171E-2</v>
      </c>
    </row>
    <row r="367" spans="2:89" x14ac:dyDescent="0.25">
      <c r="B367" s="69">
        <v>2177</v>
      </c>
      <c r="C367" s="70">
        <f t="shared" si="40"/>
        <v>5.9643835616438352</v>
      </c>
      <c r="D367" s="71">
        <f>_xll.ISDAYieldCurve.ZeroRate($B$32, C367)</f>
        <v>1.8431084046257606E-2</v>
      </c>
      <c r="K367" s="69">
        <v>2177</v>
      </c>
      <c r="L367" s="70">
        <f t="shared" si="41"/>
        <v>5.9643835616438352</v>
      </c>
      <c r="M367" s="71">
        <f>_xll.ISDACreditCurve.HazardRate($K$25, L367)</f>
        <v>2.0075189696163859E-2</v>
      </c>
      <c r="U367" s="69">
        <v>2177</v>
      </c>
      <c r="V367" s="70">
        <f t="shared" si="42"/>
        <v>5.9643835616438352</v>
      </c>
      <c r="W367" s="71" t="e">
        <f>_xll.ISDAYieldCurve.ZeroRate(U$32, V367)</f>
        <v>#NULL!</v>
      </c>
      <c r="AD367" s="69">
        <v>2177</v>
      </c>
      <c r="AE367" s="70">
        <f t="shared" si="43"/>
        <v>5.9643835616438352</v>
      </c>
      <c r="AF367" s="71" t="e">
        <f>_xll.ISDACreditCurve.HazardRate(AD$25, AE367)</f>
        <v>#NULL!</v>
      </c>
      <c r="AN367" s="69">
        <v>2177</v>
      </c>
      <c r="AO367" s="70">
        <f t="shared" si="44"/>
        <v>5.9643835616438352</v>
      </c>
      <c r="AP367" s="71">
        <f>_xll.ISDAYieldCurve.ZeroRate(AN$32, AO367)</f>
        <v>3.1471832716145433E-2</v>
      </c>
      <c r="AW367" s="69">
        <v>2177</v>
      </c>
      <c r="AX367" s="70">
        <f t="shared" si="45"/>
        <v>5.9643835616438352</v>
      </c>
      <c r="AY367" s="71">
        <f>_xll.ISDACreditCurve.HazardRate($AW$25, AX367)</f>
        <v>1.7543931792880926E-2</v>
      </c>
      <c r="BG367" s="69">
        <v>2177</v>
      </c>
      <c r="BH367" s="70">
        <f t="shared" si="46"/>
        <v>5.9643835616438352</v>
      </c>
      <c r="BI367" s="71">
        <f>_xll.ISDAYieldCurve.ZeroRate(BG$32, BH367)</f>
        <v>9.3368359655464036E-4</v>
      </c>
      <c r="BP367" s="69">
        <v>2177</v>
      </c>
      <c r="BQ367" s="70">
        <f t="shared" si="47"/>
        <v>5.9643835616438352</v>
      </c>
      <c r="BR367" s="71">
        <f>_xll.ISDACreditCurve.HazardRate($BP$25, BQ367)</f>
        <v>1.1309354970070521E-2</v>
      </c>
      <c r="BZ367" s="69">
        <v>2177</v>
      </c>
      <c r="CA367" s="70">
        <f t="shared" si="48"/>
        <v>5.9643835616438352</v>
      </c>
      <c r="CB367" s="71">
        <f>_xll.ISDAYieldCurve.ZeroRate(BZ$32, CA367)</f>
        <v>1.8954564767732694E-2</v>
      </c>
      <c r="CI367" s="69">
        <v>2177</v>
      </c>
      <c r="CJ367" s="70">
        <f t="shared" si="49"/>
        <v>5.9643835616438352</v>
      </c>
      <c r="CK367" s="71">
        <f>_xll.ISDACreditCurve.HazardRate($CI$25, CJ367)</f>
        <v>1.6882602844364408E-2</v>
      </c>
    </row>
    <row r="368" spans="2:89" x14ac:dyDescent="0.25">
      <c r="B368" s="69">
        <v>2184</v>
      </c>
      <c r="C368" s="70">
        <f t="shared" si="40"/>
        <v>5.9835616438356167</v>
      </c>
      <c r="D368" s="71">
        <f>_xll.ISDAYieldCurve.ZeroRate($B$32, C368)</f>
        <v>1.8445342249591056E-2</v>
      </c>
      <c r="K368" s="69">
        <v>2184</v>
      </c>
      <c r="L368" s="70">
        <f t="shared" si="41"/>
        <v>5.9835616438356167</v>
      </c>
      <c r="M368" s="71">
        <f>_xll.ISDACreditCurve.HazardRate($K$25, L368)</f>
        <v>2.0084824086884234E-2</v>
      </c>
      <c r="U368" s="69">
        <v>2184</v>
      </c>
      <c r="V368" s="70">
        <f t="shared" si="42"/>
        <v>5.9835616438356167</v>
      </c>
      <c r="W368" s="71" t="e">
        <f>_xll.ISDAYieldCurve.ZeroRate(U$32, V368)</f>
        <v>#NULL!</v>
      </c>
      <c r="AD368" s="69">
        <v>2184</v>
      </c>
      <c r="AE368" s="70">
        <f t="shared" si="43"/>
        <v>5.9835616438356167</v>
      </c>
      <c r="AF368" s="71" t="e">
        <f>_xll.ISDACreditCurve.HazardRate(AD$25, AE368)</f>
        <v>#NULL!</v>
      </c>
      <c r="AN368" s="69">
        <v>2184</v>
      </c>
      <c r="AO368" s="70">
        <f t="shared" si="44"/>
        <v>5.9835616438356167</v>
      </c>
      <c r="AP368" s="71">
        <f>_xll.ISDAYieldCurve.ZeroRate(AN$32, AO368)</f>
        <v>3.1573815589539388E-2</v>
      </c>
      <c r="AW368" s="69">
        <v>2184</v>
      </c>
      <c r="AX368" s="70">
        <f t="shared" si="45"/>
        <v>5.9835616438356167</v>
      </c>
      <c r="AY368" s="71">
        <f>_xll.ISDACreditCurve.HazardRate($AW$25, AX368)</f>
        <v>1.7529682530460913E-2</v>
      </c>
      <c r="BG368" s="69">
        <v>2184</v>
      </c>
      <c r="BH368" s="70">
        <f t="shared" si="46"/>
        <v>5.9835616438356167</v>
      </c>
      <c r="BI368" s="71">
        <f>_xll.ISDAYieldCurve.ZeroRate(BG$32, BH368)</f>
        <v>9.3887867241717509E-4</v>
      </c>
      <c r="BP368" s="69">
        <v>2184</v>
      </c>
      <c r="BQ368" s="70">
        <f t="shared" si="47"/>
        <v>5.9835616438356167</v>
      </c>
      <c r="BR368" s="71">
        <f>_xll.ISDACreditCurve.HazardRate($BP$25, BQ368)</f>
        <v>1.131228608558249E-2</v>
      </c>
      <c r="BZ368" s="69">
        <v>2184</v>
      </c>
      <c r="CA368" s="70">
        <f t="shared" si="48"/>
        <v>5.9835616438356167</v>
      </c>
      <c r="CB368" s="71">
        <f>_xll.ISDAYieldCurve.ZeroRate(BZ$32, CA368)</f>
        <v>1.8966117070654476E-2</v>
      </c>
      <c r="CI368" s="69">
        <v>2184</v>
      </c>
      <c r="CJ368" s="70">
        <f t="shared" si="49"/>
        <v>5.9835616438356167</v>
      </c>
      <c r="CK368" s="71">
        <f>_xll.ISDACreditCurve.HazardRate($CI$25, CJ368)</f>
        <v>1.6882469888509354E-2</v>
      </c>
    </row>
    <row r="369" spans="2:89" x14ac:dyDescent="0.25">
      <c r="B369" s="69">
        <v>2191</v>
      </c>
      <c r="C369" s="70">
        <f t="shared" si="40"/>
        <v>6.0027397260273974</v>
      </c>
      <c r="D369" s="71">
        <f>_xll.ISDAYieldCurve.ZeroRate($B$32, C369)</f>
        <v>1.8459509346193937E-2</v>
      </c>
      <c r="K369" s="69">
        <v>2191</v>
      </c>
      <c r="L369" s="70">
        <f t="shared" si="41"/>
        <v>6.0027397260273974</v>
      </c>
      <c r="M369" s="71">
        <f>_xll.ISDACreditCurve.HazardRate($K$25, L369)</f>
        <v>2.0094396916002562E-2</v>
      </c>
      <c r="U369" s="69">
        <v>2191</v>
      </c>
      <c r="V369" s="70">
        <f t="shared" si="42"/>
        <v>6.0027397260273974</v>
      </c>
      <c r="W369" s="71" t="e">
        <f>_xll.ISDAYieldCurve.ZeroRate(U$32, V369)</f>
        <v>#NULL!</v>
      </c>
      <c r="AD369" s="69">
        <v>2191</v>
      </c>
      <c r="AE369" s="70">
        <f t="shared" si="43"/>
        <v>6.0027397260273974</v>
      </c>
      <c r="AF369" s="71" t="e">
        <f>_xll.ISDACreditCurve.HazardRate(AD$25, AE369)</f>
        <v>#NULL!</v>
      </c>
      <c r="AN369" s="69">
        <v>2191</v>
      </c>
      <c r="AO369" s="70">
        <f t="shared" si="44"/>
        <v>6.0027397260273974</v>
      </c>
      <c r="AP369" s="71">
        <f>_xll.ISDAYieldCurve.ZeroRate(AN$32, AO369)</f>
        <v>3.1675146815180015E-2</v>
      </c>
      <c r="AW369" s="69">
        <v>2191</v>
      </c>
      <c r="AX369" s="70">
        <f t="shared" si="45"/>
        <v>6.0027397260273974</v>
      </c>
      <c r="AY369" s="71">
        <f>_xll.ISDACreditCurve.HazardRate($AW$25, AX369)</f>
        <v>1.7515524317641026E-2</v>
      </c>
      <c r="BG369" s="69">
        <v>2191</v>
      </c>
      <c r="BH369" s="70">
        <f t="shared" si="46"/>
        <v>6.0027397260273974</v>
      </c>
      <c r="BI369" s="71">
        <f>_xll.ISDAYieldCurve.ZeroRate(BG$32, BH369)</f>
        <v>9.4404055290678594E-4</v>
      </c>
      <c r="BP369" s="69">
        <v>2191</v>
      </c>
      <c r="BQ369" s="70">
        <f t="shared" si="47"/>
        <v>6.0027397260273974</v>
      </c>
      <c r="BR369" s="71">
        <f>_xll.ISDACreditCurve.HazardRate($BP$25, BQ369)</f>
        <v>1.1315198471921861E-2</v>
      </c>
      <c r="BZ369" s="69">
        <v>2191</v>
      </c>
      <c r="CA369" s="70">
        <f t="shared" si="48"/>
        <v>6.0027397260273974</v>
      </c>
      <c r="CB369" s="71">
        <f>_xll.ISDAYieldCurve.ZeroRate(BZ$32, CA369)</f>
        <v>1.8977595556944164E-2</v>
      </c>
      <c r="CI369" s="69">
        <v>2191</v>
      </c>
      <c r="CJ369" s="70">
        <f t="shared" si="49"/>
        <v>6.0027397260273974</v>
      </c>
      <c r="CK369" s="71">
        <f>_xll.ISDACreditCurve.HazardRate($CI$25, CJ369)</f>
        <v>1.688233778221248E-2</v>
      </c>
    </row>
    <row r="370" spans="2:89" x14ac:dyDescent="0.25">
      <c r="B370" s="69">
        <v>2198</v>
      </c>
      <c r="C370" s="70">
        <f t="shared" si="40"/>
        <v>6.021917808219178</v>
      </c>
      <c r="D370" s="71">
        <f>_xll.ISDAYieldCurve.ZeroRate($B$32, C370)</f>
        <v>1.8473586206512727E-2</v>
      </c>
      <c r="K370" s="69">
        <v>2198</v>
      </c>
      <c r="L370" s="70">
        <f t="shared" si="41"/>
        <v>6.021917808219178</v>
      </c>
      <c r="M370" s="71">
        <f>_xll.ISDACreditCurve.HazardRate($K$25, L370)</f>
        <v>2.0103908771687017E-2</v>
      </c>
      <c r="U370" s="69">
        <v>2198</v>
      </c>
      <c r="V370" s="70">
        <f t="shared" si="42"/>
        <v>6.021917808219178</v>
      </c>
      <c r="W370" s="71" t="e">
        <f>_xll.ISDAYieldCurve.ZeroRate(U$32, V370)</f>
        <v>#NULL!</v>
      </c>
      <c r="AD370" s="69">
        <v>2198</v>
      </c>
      <c r="AE370" s="70">
        <f t="shared" si="43"/>
        <v>6.021917808219178</v>
      </c>
      <c r="AF370" s="71" t="e">
        <f>_xll.ISDACreditCurve.HazardRate(AD$25, AE370)</f>
        <v>#NULL!</v>
      </c>
      <c r="AN370" s="69">
        <v>2198</v>
      </c>
      <c r="AO370" s="70">
        <f t="shared" si="44"/>
        <v>6.021917808219178</v>
      </c>
      <c r="AP370" s="71">
        <f>_xll.ISDAYieldCurve.ZeroRate(AN$32, AO370)</f>
        <v>3.1775832619001285E-2</v>
      </c>
      <c r="AW370" s="69">
        <v>2198</v>
      </c>
      <c r="AX370" s="70">
        <f t="shared" si="45"/>
        <v>6.021917808219178</v>
      </c>
      <c r="AY370" s="71">
        <f>_xll.ISDACreditCurve.HazardRate($AW$25, AX370)</f>
        <v>1.7501456284520631E-2</v>
      </c>
      <c r="BG370" s="69">
        <v>2198</v>
      </c>
      <c r="BH370" s="70">
        <f t="shared" si="46"/>
        <v>6.021917808219178</v>
      </c>
      <c r="BI370" s="71">
        <f>_xll.ISDAYieldCurve.ZeroRate(BG$32, BH370)</f>
        <v>9.4916955517671767E-4</v>
      </c>
      <c r="BP370" s="69">
        <v>2198</v>
      </c>
      <c r="BQ370" s="70">
        <f t="shared" si="47"/>
        <v>6.021917808219178</v>
      </c>
      <c r="BR370" s="71">
        <f>_xll.ISDACreditCurve.HazardRate($BP$25, BQ370)</f>
        <v>1.1318092308029772E-2</v>
      </c>
      <c r="BZ370" s="69">
        <v>2198</v>
      </c>
      <c r="CA370" s="70">
        <f t="shared" si="48"/>
        <v>6.021917808219178</v>
      </c>
      <c r="CB370" s="71">
        <f>_xll.ISDAYieldCurve.ZeroRate(BZ$32, CA370)</f>
        <v>1.8989000931856216E-2</v>
      </c>
      <c r="CI370" s="69">
        <v>2198</v>
      </c>
      <c r="CJ370" s="70">
        <f t="shared" si="49"/>
        <v>6.021917808219178</v>
      </c>
      <c r="CK370" s="71">
        <f>_xll.ISDACreditCurve.HazardRate($CI$25, CJ370)</f>
        <v>1.6882206517356984E-2</v>
      </c>
    </row>
    <row r="371" spans="2:89" x14ac:dyDescent="0.25">
      <c r="B371" s="69">
        <v>2205</v>
      </c>
      <c r="C371" s="70">
        <f t="shared" si="40"/>
        <v>6.0410958904109586</v>
      </c>
      <c r="D371" s="71">
        <f>_xll.ISDAYieldCurve.ZeroRate($B$32, C371)</f>
        <v>1.8487573689940598E-2</v>
      </c>
      <c r="K371" s="69">
        <v>2205</v>
      </c>
      <c r="L371" s="70">
        <f t="shared" si="41"/>
        <v>6.0410958904109586</v>
      </c>
      <c r="M371" s="71">
        <f>_xll.ISDACreditCurve.HazardRate($K$25, L371)</f>
        <v>2.0113360234636966E-2</v>
      </c>
      <c r="U371" s="69">
        <v>2205</v>
      </c>
      <c r="V371" s="70">
        <f t="shared" si="42"/>
        <v>6.0410958904109586</v>
      </c>
      <c r="W371" s="71" t="e">
        <f>_xll.ISDAYieldCurve.ZeroRate(U$32, V371)</f>
        <v>#NULL!</v>
      </c>
      <c r="AD371" s="69">
        <v>2205</v>
      </c>
      <c r="AE371" s="70">
        <f t="shared" si="43"/>
        <v>6.0410958904109586</v>
      </c>
      <c r="AF371" s="71" t="e">
        <f>_xll.ISDACreditCurve.HazardRate(AD$25, AE371)</f>
        <v>#NULL!</v>
      </c>
      <c r="AN371" s="69">
        <v>2205</v>
      </c>
      <c r="AO371" s="70">
        <f t="shared" si="44"/>
        <v>6.0410958904109586</v>
      </c>
      <c r="AP371" s="71">
        <f>_xll.ISDAYieldCurve.ZeroRate(AN$32, AO371)</f>
        <v>3.187587914787765E-2</v>
      </c>
      <c r="AW371" s="69">
        <v>2205</v>
      </c>
      <c r="AX371" s="70">
        <f t="shared" si="45"/>
        <v>6.0410958904109586</v>
      </c>
      <c r="AY371" s="71">
        <f>_xll.ISDACreditCurve.HazardRate($AW$25, AX371)</f>
        <v>1.7487477572245443E-2</v>
      </c>
      <c r="BG371" s="69">
        <v>2205</v>
      </c>
      <c r="BH371" s="70">
        <f t="shared" si="46"/>
        <v>6.0410958904109586</v>
      </c>
      <c r="BI371" s="71">
        <f>_xll.ISDAYieldCurve.ZeroRate(BG$32, BH371)</f>
        <v>9.5426599235287212E-4</v>
      </c>
      <c r="BP371" s="69">
        <v>2205</v>
      </c>
      <c r="BQ371" s="70">
        <f t="shared" si="47"/>
        <v>6.0410958904109586</v>
      </c>
      <c r="BR371" s="71">
        <f>_xll.ISDACreditCurve.HazardRate($BP$25, BQ371)</f>
        <v>1.1320967770575089E-2</v>
      </c>
      <c r="BZ371" s="69">
        <v>2205</v>
      </c>
      <c r="CA371" s="70">
        <f t="shared" si="48"/>
        <v>6.0410958904109586</v>
      </c>
      <c r="CB371" s="71">
        <f>_xll.ISDAYieldCurve.ZeroRate(BZ$32, CA371)</f>
        <v>1.900033389168946E-2</v>
      </c>
      <c r="CI371" s="69">
        <v>2205</v>
      </c>
      <c r="CJ371" s="70">
        <f t="shared" si="49"/>
        <v>6.0410958904109586</v>
      </c>
      <c r="CK371" s="71">
        <f>_xll.ISDACreditCurve.HazardRate($CI$25, CJ371)</f>
        <v>1.6882076085929149E-2</v>
      </c>
    </row>
    <row r="372" spans="2:89" x14ac:dyDescent="0.25">
      <c r="B372" s="69">
        <v>2212</v>
      </c>
      <c r="C372" s="70">
        <f t="shared" si="40"/>
        <v>6.0602739726027401</v>
      </c>
      <c r="D372" s="71">
        <f>_xll.ISDAYieldCurve.ZeroRate($B$32, C372)</f>
        <v>1.8501472644992349E-2</v>
      </c>
      <c r="K372" s="69">
        <v>2212</v>
      </c>
      <c r="L372" s="70">
        <f t="shared" si="41"/>
        <v>6.0602739726027401</v>
      </c>
      <c r="M372" s="71">
        <f>_xll.ISDACreditCurve.HazardRate($K$25, L372)</f>
        <v>2.0122751878201155E-2</v>
      </c>
      <c r="U372" s="69">
        <v>2212</v>
      </c>
      <c r="V372" s="70">
        <f t="shared" si="42"/>
        <v>6.0602739726027401</v>
      </c>
      <c r="W372" s="71" t="e">
        <f>_xll.ISDAYieldCurve.ZeroRate(U$32, V372)</f>
        <v>#NULL!</v>
      </c>
      <c r="AD372" s="69">
        <v>2212</v>
      </c>
      <c r="AE372" s="70">
        <f t="shared" si="43"/>
        <v>6.0602739726027401</v>
      </c>
      <c r="AF372" s="71" t="e">
        <f>_xll.ISDACreditCurve.HazardRate(AD$25, AE372)</f>
        <v>#NULL!</v>
      </c>
      <c r="AN372" s="69">
        <v>2212</v>
      </c>
      <c r="AO372" s="70">
        <f t="shared" si="44"/>
        <v>6.0602739726027401</v>
      </c>
      <c r="AP372" s="71">
        <f>_xll.ISDAYieldCurve.ZeroRate(AN$32, AO372)</f>
        <v>3.1975292470875064E-2</v>
      </c>
      <c r="AW372" s="69">
        <v>2212</v>
      </c>
      <c r="AX372" s="70">
        <f t="shared" si="45"/>
        <v>6.0602739726027401</v>
      </c>
      <c r="AY372" s="71">
        <f>_xll.ISDACreditCurve.HazardRate($AW$25, AX372)</f>
        <v>1.7473587332832757E-2</v>
      </c>
      <c r="BG372" s="69">
        <v>2212</v>
      </c>
      <c r="BH372" s="70">
        <f t="shared" si="46"/>
        <v>6.0602739726027401</v>
      </c>
      <c r="BI372" s="71">
        <f>_xll.ISDAYieldCurve.ZeroRate(BG$32, BH372)</f>
        <v>9.5933017359753239E-4</v>
      </c>
      <c r="BP372" s="69">
        <v>2212</v>
      </c>
      <c r="BQ372" s="70">
        <f t="shared" si="47"/>
        <v>6.0602739726027401</v>
      </c>
      <c r="BR372" s="71">
        <f>_xll.ISDACreditCurve.HazardRate($BP$25, BQ372)</f>
        <v>1.1323825033990376E-2</v>
      </c>
      <c r="BZ372" s="69">
        <v>2212</v>
      </c>
      <c r="CA372" s="70">
        <f t="shared" si="48"/>
        <v>6.0602739726027401</v>
      </c>
      <c r="CB372" s="71">
        <f>_xll.ISDAYieldCurve.ZeroRate(BZ$32, CA372)</f>
        <v>1.9011595123928825E-2</v>
      </c>
      <c r="CI372" s="69">
        <v>2212</v>
      </c>
      <c r="CJ372" s="70">
        <f t="shared" si="49"/>
        <v>6.0602739726027401</v>
      </c>
      <c r="CK372" s="71">
        <f>_xll.ISDACreditCurve.HazardRate($CI$25, CJ372)</f>
        <v>1.6881946480016678E-2</v>
      </c>
    </row>
    <row r="373" spans="2:89" x14ac:dyDescent="0.25">
      <c r="B373" s="69">
        <v>2219</v>
      </c>
      <c r="C373" s="70">
        <f t="shared" si="40"/>
        <v>6.0794520547945208</v>
      </c>
      <c r="D373" s="71">
        <f>_xll.ISDAYieldCurve.ZeroRate($B$32, C373)</f>
        <v>1.8515283909475943E-2</v>
      </c>
      <c r="K373" s="69">
        <v>2219</v>
      </c>
      <c r="L373" s="70">
        <f t="shared" si="41"/>
        <v>6.0794520547945208</v>
      </c>
      <c r="M373" s="71">
        <f>_xll.ISDACreditCurve.HazardRate($K$25, L373)</f>
        <v>2.0132084268493645E-2</v>
      </c>
      <c r="U373" s="69">
        <v>2219</v>
      </c>
      <c r="V373" s="70">
        <f t="shared" si="42"/>
        <v>6.0794520547945208</v>
      </c>
      <c r="W373" s="71" t="e">
        <f>_xll.ISDAYieldCurve.ZeroRate(U$32, V373)</f>
        <v>#NULL!</v>
      </c>
      <c r="AD373" s="69">
        <v>2219</v>
      </c>
      <c r="AE373" s="70">
        <f t="shared" si="43"/>
        <v>6.0794520547945208</v>
      </c>
      <c r="AF373" s="71" t="e">
        <f>_xll.ISDACreditCurve.HazardRate(AD$25, AE373)</f>
        <v>#NULL!</v>
      </c>
      <c r="AN373" s="69">
        <v>2219</v>
      </c>
      <c r="AO373" s="70">
        <f t="shared" si="44"/>
        <v>6.0794520547945208</v>
      </c>
      <c r="AP373" s="71">
        <f>_xll.ISDAYieldCurve.ZeroRate(AN$32, AO373)</f>
        <v>3.2074078580478164E-2</v>
      </c>
      <c r="AW373" s="69">
        <v>2219</v>
      </c>
      <c r="AX373" s="70">
        <f t="shared" si="45"/>
        <v>6.0794520547945208</v>
      </c>
      <c r="AY373" s="71">
        <f>_xll.ISDACreditCurve.HazardRate($AW$25, AX373)</f>
        <v>1.745978472899996E-2</v>
      </c>
      <c r="BG373" s="69">
        <v>2219</v>
      </c>
      <c r="BH373" s="70">
        <f t="shared" si="46"/>
        <v>6.0794520547945208</v>
      </c>
      <c r="BI373" s="71">
        <f>_xll.ISDAYieldCurve.ZeroRate(BG$32, BH373)</f>
        <v>9.6436240417187887E-4</v>
      </c>
      <c r="BP373" s="69">
        <v>2219</v>
      </c>
      <c r="BQ373" s="70">
        <f t="shared" si="47"/>
        <v>6.0794520547945208</v>
      </c>
      <c r="BR373" s="71">
        <f>_xll.ISDACreditCurve.HazardRate($BP$25, BQ373)</f>
        <v>1.1326664270507139E-2</v>
      </c>
      <c r="BZ373" s="69">
        <v>2219</v>
      </c>
      <c r="CA373" s="70">
        <f t="shared" si="48"/>
        <v>6.0794520547945208</v>
      </c>
      <c r="CB373" s="71">
        <f>_xll.ISDAYieldCurve.ZeroRate(BZ$32, CA373)</f>
        <v>1.9022785307384341E-2</v>
      </c>
      <c r="CI373" s="69">
        <v>2219</v>
      </c>
      <c r="CJ373" s="70">
        <f t="shared" si="49"/>
        <v>6.0794520547945208</v>
      </c>
      <c r="CK373" s="71">
        <f>_xll.ISDACreditCurve.HazardRate($CI$25, CJ373)</f>
        <v>1.6881817691807119E-2</v>
      </c>
    </row>
    <row r="374" spans="2:89" x14ac:dyDescent="0.25">
      <c r="B374" s="69">
        <v>2226</v>
      </c>
      <c r="C374" s="70">
        <f t="shared" si="40"/>
        <v>6.0986301369863014</v>
      </c>
      <c r="D374" s="71">
        <f>_xll.ISDAYieldCurve.ZeroRate($B$32, C374)</f>
        <v>1.8529008310660903E-2</v>
      </c>
      <c r="K374" s="69">
        <v>2226</v>
      </c>
      <c r="L374" s="70">
        <f t="shared" si="41"/>
        <v>6.0986301369863014</v>
      </c>
      <c r="M374" s="71">
        <f>_xll.ISDACreditCurve.HazardRate($K$25, L374)</f>
        <v>2.014135796450757E-2</v>
      </c>
      <c r="U374" s="69">
        <v>2226</v>
      </c>
      <c r="V374" s="70">
        <f t="shared" si="42"/>
        <v>6.0986301369863014</v>
      </c>
      <c r="W374" s="71" t="e">
        <f>_xll.ISDAYieldCurve.ZeroRate(U$32, V374)</f>
        <v>#NULL!</v>
      </c>
      <c r="AD374" s="69">
        <v>2226</v>
      </c>
      <c r="AE374" s="70">
        <f t="shared" si="43"/>
        <v>6.0986301369863014</v>
      </c>
      <c r="AF374" s="71" t="e">
        <f>_xll.ISDACreditCurve.HazardRate(AD$25, AE374)</f>
        <v>#NULL!</v>
      </c>
      <c r="AN374" s="69">
        <v>2226</v>
      </c>
      <c r="AO374" s="70">
        <f t="shared" si="44"/>
        <v>6.0986301369863014</v>
      </c>
      <c r="AP374" s="71">
        <f>_xll.ISDAYieldCurve.ZeroRate(AN$32, AO374)</f>
        <v>3.2172243393794452E-2</v>
      </c>
      <c r="AW374" s="69">
        <v>2226</v>
      </c>
      <c r="AX374" s="70">
        <f t="shared" si="45"/>
        <v>6.0986301369863014</v>
      </c>
      <c r="AY374" s="71">
        <f>_xll.ISDACreditCurve.HazardRate($AW$25, AX374)</f>
        <v>1.7446068933996306E-2</v>
      </c>
      <c r="BG374" s="69">
        <v>2226</v>
      </c>
      <c r="BH374" s="70">
        <f t="shared" si="46"/>
        <v>6.0986301369863014</v>
      </c>
      <c r="BI374" s="71">
        <f>_xll.ISDAYieldCurve.ZeroRate(BG$32, BH374)</f>
        <v>9.6936298549732999E-4</v>
      </c>
      <c r="BP374" s="69">
        <v>2226</v>
      </c>
      <c r="BQ374" s="70">
        <f t="shared" si="47"/>
        <v>6.0986301369863014</v>
      </c>
      <c r="BR374" s="71">
        <f>_xll.ISDACreditCurve.HazardRate($BP$25, BQ374)</f>
        <v>1.1329485650190469E-2</v>
      </c>
      <c r="BZ374" s="69">
        <v>2226</v>
      </c>
      <c r="CA374" s="70">
        <f t="shared" si="48"/>
        <v>6.0986301369863014</v>
      </c>
      <c r="CB374" s="71">
        <f>_xll.ISDAYieldCurve.ZeroRate(BZ$32, CA374)</f>
        <v>1.9033905112327564E-2</v>
      </c>
      <c r="CI374" s="69">
        <v>2226</v>
      </c>
      <c r="CJ374" s="70">
        <f t="shared" si="49"/>
        <v>6.0986301369863014</v>
      </c>
      <c r="CK374" s="71">
        <f>_xll.ISDACreditCurve.HazardRate($CI$25, CJ374)</f>
        <v>1.688168971358631E-2</v>
      </c>
    </row>
    <row r="375" spans="2:89" x14ac:dyDescent="0.25">
      <c r="B375" s="69">
        <v>2233</v>
      </c>
      <c r="C375" s="70">
        <f t="shared" si="40"/>
        <v>6.117808219178082</v>
      </c>
      <c r="D375" s="71">
        <f>_xll.ISDAYieldCurve.ZeroRate($B$32, C375)</f>
        <v>1.854264666544345E-2</v>
      </c>
      <c r="K375" s="69">
        <v>2233</v>
      </c>
      <c r="L375" s="70">
        <f t="shared" si="41"/>
        <v>6.117808219178082</v>
      </c>
      <c r="M375" s="71">
        <f>_xll.ISDACreditCurve.HazardRate($K$25, L375)</f>
        <v>2.0150573518226734E-2</v>
      </c>
      <c r="U375" s="69">
        <v>2233</v>
      </c>
      <c r="V375" s="70">
        <f t="shared" si="42"/>
        <v>6.117808219178082</v>
      </c>
      <c r="W375" s="71" t="e">
        <f>_xll.ISDAYieldCurve.ZeroRate(U$32, V375)</f>
        <v>#NULL!</v>
      </c>
      <c r="AD375" s="69">
        <v>2233</v>
      </c>
      <c r="AE375" s="70">
        <f t="shared" si="43"/>
        <v>6.117808219178082</v>
      </c>
      <c r="AF375" s="71" t="e">
        <f>_xll.ISDACreditCurve.HazardRate(AD$25, AE375)</f>
        <v>#NULL!</v>
      </c>
      <c r="AN375" s="69">
        <v>2233</v>
      </c>
      <c r="AO375" s="70">
        <f t="shared" si="44"/>
        <v>6.117808219178082</v>
      </c>
      <c r="AP375" s="71">
        <f>_xll.ISDAYieldCurve.ZeroRate(AN$32, AO375)</f>
        <v>3.2269792753735711E-2</v>
      </c>
      <c r="AW375" s="69">
        <v>2233</v>
      </c>
      <c r="AX375" s="70">
        <f t="shared" si="45"/>
        <v>6.117808219178082</v>
      </c>
      <c r="AY375" s="71">
        <f>_xll.ISDACreditCurve.HazardRate($AW$25, AX375)</f>
        <v>1.7432439131437813E-2</v>
      </c>
      <c r="BG375" s="69">
        <v>2233</v>
      </c>
      <c r="BH375" s="70">
        <f t="shared" si="46"/>
        <v>6.117808219178082</v>
      </c>
      <c r="BI375" s="71">
        <f>_xll.ISDAYieldCurve.ZeroRate(BG$32, BH375)</f>
        <v>9.7433221521572519E-4</v>
      </c>
      <c r="BP375" s="69">
        <v>2233</v>
      </c>
      <c r="BQ375" s="70">
        <f t="shared" si="47"/>
        <v>6.117808219178082</v>
      </c>
      <c r="BR375" s="71">
        <f>_xll.ISDACreditCurve.HazardRate($BP$25, BQ375)</f>
        <v>1.1332289340972959E-2</v>
      </c>
      <c r="BZ375" s="69">
        <v>2233</v>
      </c>
      <c r="CA375" s="70">
        <f t="shared" si="48"/>
        <v>6.117808219178082</v>
      </c>
      <c r="CB375" s="71">
        <f>_xll.ISDAYieldCurve.ZeroRate(BZ$32, CA375)</f>
        <v>1.9044955200625373E-2</v>
      </c>
      <c r="CI375" s="69">
        <v>2233</v>
      </c>
      <c r="CJ375" s="70">
        <f t="shared" si="49"/>
        <v>6.117808219178082</v>
      </c>
      <c r="CK375" s="71">
        <f>_xll.ISDACreditCurve.HazardRate($CI$25, CJ375)</f>
        <v>1.6881562537736781E-2</v>
      </c>
    </row>
    <row r="376" spans="2:89" x14ac:dyDescent="0.25">
      <c r="B376" s="69">
        <v>2240</v>
      </c>
      <c r="C376" s="70">
        <f t="shared" si="40"/>
        <v>6.1369863013698627</v>
      </c>
      <c r="D376" s="71">
        <f>_xll.ISDAYieldCurve.ZeroRate($B$32, C376)</f>
        <v>1.8556199780508605E-2</v>
      </c>
      <c r="K376" s="69">
        <v>2240</v>
      </c>
      <c r="L376" s="70">
        <f t="shared" si="41"/>
        <v>6.1369863013698627</v>
      </c>
      <c r="M376" s="71">
        <f>_xll.ISDACreditCurve.HazardRate($K$25, L376)</f>
        <v>2.0159731474735154E-2</v>
      </c>
      <c r="U376" s="69">
        <v>2240</v>
      </c>
      <c r="V376" s="70">
        <f t="shared" si="42"/>
        <v>6.1369863013698627</v>
      </c>
      <c r="W376" s="71" t="e">
        <f>_xll.ISDAYieldCurve.ZeroRate(U$32, V376)</f>
        <v>#NULL!</v>
      </c>
      <c r="AD376" s="69">
        <v>2240</v>
      </c>
      <c r="AE376" s="70">
        <f t="shared" si="43"/>
        <v>6.1369863013698627</v>
      </c>
      <c r="AF376" s="71" t="e">
        <f>_xll.ISDACreditCurve.HazardRate(AD$25, AE376)</f>
        <v>#NULL!</v>
      </c>
      <c r="AN376" s="69">
        <v>2240</v>
      </c>
      <c r="AO376" s="70">
        <f t="shared" si="44"/>
        <v>6.1369863013698627</v>
      </c>
      <c r="AP376" s="71">
        <f>_xll.ISDAYieldCurve.ZeroRate(AN$32, AO376)</f>
        <v>3.2366732430177347E-2</v>
      </c>
      <c r="AW376" s="69">
        <v>2240</v>
      </c>
      <c r="AX376" s="70">
        <f t="shared" si="45"/>
        <v>6.1369863013698627</v>
      </c>
      <c r="AY376" s="71">
        <f>_xll.ISDACreditCurve.HazardRate($AW$25, AX376)</f>
        <v>1.7418894515145306E-2</v>
      </c>
      <c r="BG376" s="69">
        <v>2240</v>
      </c>
      <c r="BH376" s="70">
        <f t="shared" si="46"/>
        <v>6.1369863013698627</v>
      </c>
      <c r="BI376" s="71">
        <f>_xll.ISDAYieldCurve.ZeroRate(BG$32, BH376)</f>
        <v>9.7927038724838046E-4</v>
      </c>
      <c r="BP376" s="69">
        <v>2240</v>
      </c>
      <c r="BQ376" s="70">
        <f t="shared" si="47"/>
        <v>6.1369863013698627</v>
      </c>
      <c r="BR376" s="71">
        <f>_xll.ISDACreditCurve.HazardRate($BP$25, BQ376)</f>
        <v>1.1335075508688059E-2</v>
      </c>
      <c r="BZ376" s="69">
        <v>2240</v>
      </c>
      <c r="CA376" s="70">
        <f t="shared" si="48"/>
        <v>6.1369863013698627</v>
      </c>
      <c r="CB376" s="71">
        <f>_xll.ISDAYieldCurve.ZeroRate(BZ$32, CA376)</f>
        <v>1.9055936225871314E-2</v>
      </c>
      <c r="CI376" s="69">
        <v>2240</v>
      </c>
      <c r="CJ376" s="70">
        <f t="shared" si="49"/>
        <v>6.1369863013698627</v>
      </c>
      <c r="CK376" s="71">
        <f>_xll.ISDACreditCurve.HazardRate($CI$25, CJ376)</f>
        <v>1.6881436156736315E-2</v>
      </c>
    </row>
    <row r="377" spans="2:89" x14ac:dyDescent="0.25">
      <c r="B377" s="69">
        <v>2247</v>
      </c>
      <c r="C377" s="70">
        <f t="shared" ref="C377:C440" si="50">B377/365</f>
        <v>6.1561643835616442</v>
      </c>
      <c r="D377" s="71">
        <f>_xll.ISDAYieldCurve.ZeroRate($B$32, C377)</f>
        <v>1.8569668452489242E-2</v>
      </c>
      <c r="K377" s="69">
        <v>2247</v>
      </c>
      <c r="L377" s="70">
        <f t="shared" ref="L377:L440" si="51">K377/365</f>
        <v>6.1561643835616442</v>
      </c>
      <c r="M377" s="71">
        <f>_xll.ISDACreditCurve.HazardRate($K$25, L377)</f>
        <v>2.0168832372324516E-2</v>
      </c>
      <c r="U377" s="69">
        <v>2247</v>
      </c>
      <c r="V377" s="70">
        <f t="shared" ref="V377:V440" si="52">U377/365</f>
        <v>6.1561643835616442</v>
      </c>
      <c r="W377" s="71" t="e">
        <f>_xll.ISDAYieldCurve.ZeroRate(U$32, V377)</f>
        <v>#NULL!</v>
      </c>
      <c r="AD377" s="69">
        <v>2247</v>
      </c>
      <c r="AE377" s="70">
        <f t="shared" ref="AE377:AE440" si="53">AD377/365</f>
        <v>6.1561643835616442</v>
      </c>
      <c r="AF377" s="71" t="e">
        <f>_xll.ISDACreditCurve.HazardRate(AD$25, AE377)</f>
        <v>#NULL!</v>
      </c>
      <c r="AN377" s="69">
        <v>2247</v>
      </c>
      <c r="AO377" s="70">
        <f t="shared" ref="AO377:AO440" si="54">AN377/365</f>
        <v>6.1561643835616442</v>
      </c>
      <c r="AP377" s="71">
        <f>_xll.ISDAYieldCurve.ZeroRate(AN$32, AO377)</f>
        <v>3.2463068121095978E-2</v>
      </c>
      <c r="AW377" s="69">
        <v>2247</v>
      </c>
      <c r="AX377" s="70">
        <f t="shared" ref="AX377:AX440" si="55">AW377/365</f>
        <v>6.1561643835616442</v>
      </c>
      <c r="AY377" s="71">
        <f>_xll.ISDACreditCurve.HazardRate($AW$25, AX377)</f>
        <v>1.7405434288985465E-2</v>
      </c>
      <c r="BG377" s="69">
        <v>2247</v>
      </c>
      <c r="BH377" s="70">
        <f t="shared" ref="BH377:BH440" si="56">BG377/365</f>
        <v>6.1561643835616442</v>
      </c>
      <c r="BI377" s="71">
        <f>_xll.ISDAYieldCurve.ZeroRate(BG$32, BH377)</f>
        <v>9.8417779185404103E-4</v>
      </c>
      <c r="BP377" s="69">
        <v>2247</v>
      </c>
      <c r="BQ377" s="70">
        <f t="shared" ref="BQ377:BQ440" si="57">BP377/365</f>
        <v>6.1561643835616442</v>
      </c>
      <c r="BR377" s="71">
        <f>_xll.ISDACreditCurve.HazardRate($BP$25, BQ377)</f>
        <v>1.1337844317102757E-2</v>
      </c>
      <c r="BZ377" s="69">
        <v>2247</v>
      </c>
      <c r="CA377" s="70">
        <f t="shared" ref="CA377:CA440" si="58">BZ377/365</f>
        <v>6.1561643835616442</v>
      </c>
      <c r="CB377" s="71">
        <f>_xll.ISDAYieldCurve.ZeroRate(BZ$32, CA377)</f>
        <v>1.9066848833514484E-2</v>
      </c>
      <c r="CI377" s="69">
        <v>2247</v>
      </c>
      <c r="CJ377" s="70">
        <f t="shared" ref="CJ377:CJ440" si="59">CI377/365</f>
        <v>6.1561643835616442</v>
      </c>
      <c r="CK377" s="71">
        <f>_xll.ISDACreditCurve.HazardRate($CI$25, CJ377)</f>
        <v>1.6881310563156414E-2</v>
      </c>
    </row>
    <row r="378" spans="2:89" x14ac:dyDescent="0.25">
      <c r="B378" s="69">
        <v>2254</v>
      </c>
      <c r="C378" s="70">
        <f t="shared" si="50"/>
        <v>6.1753424657534248</v>
      </c>
      <c r="D378" s="71">
        <f>_xll.ISDAYieldCurve.ZeroRate($B$32, C378)</f>
        <v>1.8583053468122172E-2</v>
      </c>
      <c r="K378" s="69">
        <v>2254</v>
      </c>
      <c r="L378" s="70">
        <f t="shared" si="51"/>
        <v>6.1753424657534248</v>
      </c>
      <c r="M378" s="71">
        <f>_xll.ISDACreditCurve.HazardRate($K$25, L378)</f>
        <v>2.0177876742599663E-2</v>
      </c>
      <c r="U378" s="69">
        <v>2254</v>
      </c>
      <c r="V378" s="70">
        <f t="shared" si="52"/>
        <v>6.1753424657534248</v>
      </c>
      <c r="W378" s="71" t="e">
        <f>_xll.ISDAYieldCurve.ZeroRate(U$32, V378)</f>
        <v>#NULL!</v>
      </c>
      <c r="AD378" s="69">
        <v>2254</v>
      </c>
      <c r="AE378" s="70">
        <f t="shared" si="53"/>
        <v>6.1753424657534248</v>
      </c>
      <c r="AF378" s="71" t="e">
        <f>_xll.ISDACreditCurve.HazardRate(AD$25, AE378)</f>
        <v>#NULL!</v>
      </c>
      <c r="AN378" s="69">
        <v>2254</v>
      </c>
      <c r="AO378" s="70">
        <f t="shared" si="54"/>
        <v>6.1753424657534248</v>
      </c>
      <c r="AP378" s="71">
        <f>_xll.ISDAYieldCurve.ZeroRate(AN$32, AO378)</f>
        <v>3.2558805453685918E-2</v>
      </c>
      <c r="AW378" s="69">
        <v>2254</v>
      </c>
      <c r="AX378" s="70">
        <f t="shared" si="55"/>
        <v>6.1753424657534248</v>
      </c>
      <c r="AY378" s="71">
        <f>_xll.ISDACreditCurve.HazardRate($AW$25, AX378)</f>
        <v>1.7392057666714821E-2</v>
      </c>
      <c r="BG378" s="69">
        <v>2254</v>
      </c>
      <c r="BH378" s="70">
        <f t="shared" si="56"/>
        <v>6.1753424657534248</v>
      </c>
      <c r="BI378" s="71">
        <f>_xll.ISDAYieldCurve.ZeroRate(BG$32, BH378)</f>
        <v>9.8905471568575313E-4</v>
      </c>
      <c r="BP378" s="69">
        <v>2254</v>
      </c>
      <c r="BQ378" s="70">
        <f t="shared" si="57"/>
        <v>6.1753424657534248</v>
      </c>
      <c r="BR378" s="71">
        <f>_xll.ISDACreditCurve.HazardRate($BP$25, BQ378)</f>
        <v>1.134059592794966E-2</v>
      </c>
      <c r="BZ378" s="69">
        <v>2254</v>
      </c>
      <c r="CA378" s="70">
        <f t="shared" si="58"/>
        <v>6.1753424657534248</v>
      </c>
      <c r="CB378" s="71">
        <f>_xll.ISDAYieldCurve.ZeroRate(BZ$32, CA378)</f>
        <v>1.9077693660985953E-2</v>
      </c>
      <c r="CI378" s="69">
        <v>2254</v>
      </c>
      <c r="CJ378" s="70">
        <f t="shared" si="59"/>
        <v>6.1753424657534248</v>
      </c>
      <c r="CK378" s="71">
        <f>_xll.ISDACreditCurve.HazardRate($CI$25, CJ378)</f>
        <v>1.6881185749660861E-2</v>
      </c>
    </row>
    <row r="379" spans="2:89" x14ac:dyDescent="0.25">
      <c r="B379" s="69">
        <v>2261</v>
      </c>
      <c r="C379" s="70">
        <f t="shared" si="50"/>
        <v>6.1945205479452055</v>
      </c>
      <c r="D379" s="71">
        <f>_xll.ISDAYieldCurve.ZeroRate($B$32, C379)</f>
        <v>1.859635560440134E-2</v>
      </c>
      <c r="K379" s="69">
        <v>2261</v>
      </c>
      <c r="L379" s="70">
        <f t="shared" si="51"/>
        <v>6.1945205479452055</v>
      </c>
      <c r="M379" s="71">
        <f>_xll.ISDACreditCurve.HazardRate($K$25, L379)</f>
        <v>2.018686511058208E-2</v>
      </c>
      <c r="U379" s="69">
        <v>2261</v>
      </c>
      <c r="V379" s="70">
        <f t="shared" si="52"/>
        <v>6.1945205479452055</v>
      </c>
      <c r="W379" s="71" t="e">
        <f>_xll.ISDAYieldCurve.ZeroRate(U$32, V379)</f>
        <v>#NULL!</v>
      </c>
      <c r="AD379" s="69">
        <v>2261</v>
      </c>
      <c r="AE379" s="70">
        <f t="shared" si="53"/>
        <v>6.1945205479452055</v>
      </c>
      <c r="AF379" s="71" t="e">
        <f>_xll.ISDACreditCurve.HazardRate(AD$25, AE379)</f>
        <v>#NULL!</v>
      </c>
      <c r="AN379" s="69">
        <v>2261</v>
      </c>
      <c r="AO379" s="70">
        <f t="shared" si="54"/>
        <v>6.1945205479452055</v>
      </c>
      <c r="AP379" s="71">
        <f>_xll.ISDAYieldCurve.ZeroRate(AN$32, AO379)</f>
        <v>3.2653949985454872E-2</v>
      </c>
      <c r="AW379" s="69">
        <v>2261</v>
      </c>
      <c r="AX379" s="70">
        <f t="shared" si="55"/>
        <v>6.1945205479452055</v>
      </c>
      <c r="AY379" s="71">
        <f>_xll.ISDACreditCurve.HazardRate($AW$25, AX379)</f>
        <v>1.7378763871826651E-2</v>
      </c>
      <c r="BG379" s="69">
        <v>2261</v>
      </c>
      <c r="BH379" s="70">
        <f t="shared" si="56"/>
        <v>6.1945205479452055</v>
      </c>
      <c r="BI379" s="71">
        <f>_xll.ISDAYieldCurve.ZeroRate(BG$32, BH379)</f>
        <v>9.9390144184668115E-4</v>
      </c>
      <c r="BP379" s="69">
        <v>2261</v>
      </c>
      <c r="BQ379" s="70">
        <f t="shared" si="57"/>
        <v>6.1945205479452055</v>
      </c>
      <c r="BR379" s="71">
        <f>_xll.ISDACreditCurve.HazardRate($BP$25, BQ379)</f>
        <v>1.1343330500958501E-2</v>
      </c>
      <c r="BZ379" s="69">
        <v>2261</v>
      </c>
      <c r="CA379" s="70">
        <f t="shared" si="58"/>
        <v>6.1945205479452055</v>
      </c>
      <c r="CB379" s="71">
        <f>_xll.ISDAYieldCurve.ZeroRate(BZ$32, CA379)</f>
        <v>1.9088471337822929E-2</v>
      </c>
      <c r="CI379" s="69">
        <v>2261</v>
      </c>
      <c r="CJ379" s="70">
        <f t="shared" si="59"/>
        <v>6.1945205479452055</v>
      </c>
      <c r="CK379" s="71">
        <f>_xll.ISDACreditCurve.HazardRate($CI$25, CJ379)</f>
        <v>1.6881061709004289E-2</v>
      </c>
    </row>
    <row r="380" spans="2:89" x14ac:dyDescent="0.25">
      <c r="B380" s="69">
        <v>2268</v>
      </c>
      <c r="C380" s="70">
        <f t="shared" si="50"/>
        <v>6.2136986301369861</v>
      </c>
      <c r="D380" s="71">
        <f>_xll.ISDAYieldCurve.ZeroRate($B$32, C380)</f>
        <v>1.8609575628728166E-2</v>
      </c>
      <c r="K380" s="69">
        <v>2268</v>
      </c>
      <c r="L380" s="70">
        <f t="shared" si="51"/>
        <v>6.2136986301369861</v>
      </c>
      <c r="M380" s="71">
        <f>_xll.ISDACreditCurve.HazardRate($K$25, L380)</f>
        <v>2.0195797994811523E-2</v>
      </c>
      <c r="U380" s="69">
        <v>2268</v>
      </c>
      <c r="V380" s="70">
        <f t="shared" si="52"/>
        <v>6.2136986301369861</v>
      </c>
      <c r="W380" s="71" t="e">
        <f>_xll.ISDAYieldCurve.ZeroRate(U$32, V380)</f>
        <v>#NULL!</v>
      </c>
      <c r="AD380" s="69">
        <v>2268</v>
      </c>
      <c r="AE380" s="70">
        <f t="shared" si="53"/>
        <v>6.2136986301369861</v>
      </c>
      <c r="AF380" s="71" t="e">
        <f>_xll.ISDACreditCurve.HazardRate(AD$25, AE380)</f>
        <v>#NULL!</v>
      </c>
      <c r="AN380" s="69">
        <v>2268</v>
      </c>
      <c r="AO380" s="70">
        <f t="shared" si="54"/>
        <v>6.2136986301369861</v>
      </c>
      <c r="AP380" s="71">
        <f>_xll.ISDAYieldCurve.ZeroRate(AN$32, AO380)</f>
        <v>3.2748507205299329E-2</v>
      </c>
      <c r="AW380" s="69">
        <v>2268</v>
      </c>
      <c r="AX380" s="70">
        <f t="shared" si="55"/>
        <v>6.2136986301369861</v>
      </c>
      <c r="AY380" s="71">
        <f>_xll.ISDACreditCurve.HazardRate($AW$25, AX380)</f>
        <v>1.7365552137400753E-2</v>
      </c>
      <c r="BG380" s="69">
        <v>2268</v>
      </c>
      <c r="BH380" s="70">
        <f t="shared" si="56"/>
        <v>6.2136986301369861</v>
      </c>
      <c r="BI380" s="71">
        <f>_xll.ISDAYieldCurve.ZeroRate(BG$32, BH380)</f>
        <v>9.9871824994488684E-4</v>
      </c>
      <c r="BP380" s="69">
        <v>2268</v>
      </c>
      <c r="BQ380" s="70">
        <f t="shared" si="57"/>
        <v>6.2136986301369861</v>
      </c>
      <c r="BR380" s="71">
        <f>_xll.ISDACreditCurve.HazardRate($BP$25, BQ380)</f>
        <v>1.1346048193887038E-2</v>
      </c>
      <c r="BZ380" s="69">
        <v>2268</v>
      </c>
      <c r="CA380" s="70">
        <f t="shared" si="58"/>
        <v>6.2136986301369861</v>
      </c>
      <c r="CB380" s="71">
        <f>_xll.ISDAYieldCurve.ZeroRate(BZ$32, CA380)</f>
        <v>1.9099182485790539E-2</v>
      </c>
      <c r="CI380" s="69">
        <v>2268</v>
      </c>
      <c r="CJ380" s="70">
        <f t="shared" si="59"/>
        <v>6.2136986301369861</v>
      </c>
      <c r="CK380" s="71">
        <f>_xll.ISDACreditCurve.HazardRate($CI$25, CJ380)</f>
        <v>1.6880938434030782E-2</v>
      </c>
    </row>
    <row r="381" spans="2:89" x14ac:dyDescent="0.25">
      <c r="B381" s="69">
        <v>2275</v>
      </c>
      <c r="C381" s="70">
        <f t="shared" si="50"/>
        <v>6.2328767123287667</v>
      </c>
      <c r="D381" s="71">
        <f>_xll.ISDAYieldCurve.ZeroRate($B$32, C381)</f>
        <v>1.8622714299059137E-2</v>
      </c>
      <c r="K381" s="69">
        <v>2275</v>
      </c>
      <c r="L381" s="70">
        <f t="shared" si="51"/>
        <v>6.2328767123287667</v>
      </c>
      <c r="M381" s="71">
        <f>_xll.ISDACreditCurve.HazardRate($K$25, L381)</f>
        <v>2.0204675907445704E-2</v>
      </c>
      <c r="U381" s="69">
        <v>2275</v>
      </c>
      <c r="V381" s="70">
        <f t="shared" si="52"/>
        <v>6.2328767123287667</v>
      </c>
      <c r="W381" s="71" t="e">
        <f>_xll.ISDAYieldCurve.ZeroRate(U$32, V381)</f>
        <v>#NULL!</v>
      </c>
      <c r="AD381" s="69">
        <v>2275</v>
      </c>
      <c r="AE381" s="70">
        <f t="shared" si="53"/>
        <v>6.2328767123287667</v>
      </c>
      <c r="AF381" s="71" t="e">
        <f>_xll.ISDACreditCurve.HazardRate(AD$25, AE381)</f>
        <v>#NULL!</v>
      </c>
      <c r="AN381" s="69">
        <v>2275</v>
      </c>
      <c r="AO381" s="70">
        <f t="shared" si="54"/>
        <v>6.2328767123287667</v>
      </c>
      <c r="AP381" s="71">
        <f>_xll.ISDAYieldCurve.ZeroRate(AN$32, AO381)</f>
        <v>3.2842482534560118E-2</v>
      </c>
      <c r="AW381" s="69">
        <v>2275</v>
      </c>
      <c r="AX381" s="70">
        <f t="shared" si="55"/>
        <v>6.2328767123287667</v>
      </c>
      <c r="AY381" s="71">
        <f>_xll.ISDACreditCurve.HazardRate($AW$25, AX381)</f>
        <v>1.7352421705955946E-2</v>
      </c>
      <c r="BG381" s="69">
        <v>2275</v>
      </c>
      <c r="BH381" s="70">
        <f t="shared" si="56"/>
        <v>6.2328767123287667</v>
      </c>
      <c r="BI381" s="71">
        <f>_xll.ISDAYieldCurve.ZeroRate(BG$32, BH381)</f>
        <v>1.0035054161471036E-3</v>
      </c>
      <c r="BP381" s="69">
        <v>2275</v>
      </c>
      <c r="BQ381" s="70">
        <f t="shared" si="57"/>
        <v>6.2328767123287667</v>
      </c>
      <c r="BR381" s="71">
        <f>_xll.ISDACreditCurve.HazardRate($BP$25, BQ381)</f>
        <v>1.1348749162551403E-2</v>
      </c>
      <c r="BZ381" s="69">
        <v>2275</v>
      </c>
      <c r="CA381" s="70">
        <f t="shared" si="58"/>
        <v>6.2328767123287667</v>
      </c>
      <c r="CB381" s="71">
        <f>_xll.ISDAYieldCurve.ZeroRate(BZ$32, CA381)</f>
        <v>1.910982771900142E-2</v>
      </c>
      <c r="CI381" s="69">
        <v>2275</v>
      </c>
      <c r="CJ381" s="70">
        <f t="shared" si="59"/>
        <v>6.2328767123287667</v>
      </c>
      <c r="CK381" s="71">
        <f>_xll.ISDACreditCurve.HazardRate($CI$25, CJ381)</f>
        <v>1.6880815917672494E-2</v>
      </c>
    </row>
    <row r="382" spans="2:89" x14ac:dyDescent="0.25">
      <c r="B382" s="69">
        <v>2282</v>
      </c>
      <c r="C382" s="70">
        <f t="shared" si="50"/>
        <v>6.2520547945205482</v>
      </c>
      <c r="D382" s="71">
        <f>_xll.ISDAYieldCurve.ZeroRate($B$32, C382)</f>
        <v>1.8635772364050649E-2</v>
      </c>
      <c r="K382" s="69">
        <v>2282</v>
      </c>
      <c r="L382" s="70">
        <f t="shared" si="51"/>
        <v>6.2520547945205482</v>
      </c>
      <c r="M382" s="71">
        <f>_xll.ISDACreditCurve.HazardRate($K$25, L382)</f>
        <v>2.0213499354358202E-2</v>
      </c>
      <c r="U382" s="69">
        <v>2282</v>
      </c>
      <c r="V382" s="70">
        <f t="shared" si="52"/>
        <v>6.2520547945205482</v>
      </c>
      <c r="W382" s="71" t="e">
        <f>_xll.ISDAYieldCurve.ZeroRate(U$32, V382)</f>
        <v>#NULL!</v>
      </c>
      <c r="AD382" s="69">
        <v>2282</v>
      </c>
      <c r="AE382" s="70">
        <f t="shared" si="53"/>
        <v>6.2520547945205482</v>
      </c>
      <c r="AF382" s="71" t="e">
        <f>_xll.ISDACreditCurve.HazardRate(AD$25, AE382)</f>
        <v>#NULL!</v>
      </c>
      <c r="AN382" s="69">
        <v>2282</v>
      </c>
      <c r="AO382" s="70">
        <f t="shared" si="54"/>
        <v>6.2520547945205482</v>
      </c>
      <c r="AP382" s="71">
        <f>_xll.ISDAYieldCurve.ZeroRate(AN$32, AO382)</f>
        <v>3.293588132805858E-2</v>
      </c>
      <c r="AW382" s="69">
        <v>2282</v>
      </c>
      <c r="AX382" s="70">
        <f t="shared" si="55"/>
        <v>6.2520547945205482</v>
      </c>
      <c r="AY382" s="71">
        <f>_xll.ISDACreditCurve.HazardRate($AW$25, AX382)</f>
        <v>1.7339371829305273E-2</v>
      </c>
      <c r="BG382" s="69">
        <v>2282</v>
      </c>
      <c r="BH382" s="70">
        <f t="shared" si="56"/>
        <v>6.2520547945205482</v>
      </c>
      <c r="BI382" s="71">
        <f>_xll.ISDAYieldCurve.ZeroRate(BG$32, BH382)</f>
        <v>1.0082632132315157E-3</v>
      </c>
      <c r="BP382" s="69">
        <v>2282</v>
      </c>
      <c r="BQ382" s="70">
        <f t="shared" si="57"/>
        <v>6.2520547945205482</v>
      </c>
      <c r="BR382" s="71">
        <f>_xll.ISDACreditCurve.HazardRate($BP$25, BQ382)</f>
        <v>1.1351433560855863E-2</v>
      </c>
      <c r="BZ382" s="69">
        <v>2282</v>
      </c>
      <c r="CA382" s="70">
        <f t="shared" si="58"/>
        <v>6.2520547945205482</v>
      </c>
      <c r="CB382" s="71">
        <f>_xll.ISDAYieldCurve.ZeroRate(BZ$32, CA382)</f>
        <v>1.91204076440331E-2</v>
      </c>
      <c r="CI382" s="69">
        <v>2282</v>
      </c>
      <c r="CJ382" s="70">
        <f t="shared" si="59"/>
        <v>6.2520547945205482</v>
      </c>
      <c r="CK382" s="71">
        <f>_xll.ISDACreditCurve.HazardRate($CI$25, CJ382)</f>
        <v>1.6880694152948308E-2</v>
      </c>
    </row>
    <row r="383" spans="2:89" x14ac:dyDescent="0.25">
      <c r="B383" s="69">
        <v>2289</v>
      </c>
      <c r="C383" s="70">
        <f t="shared" si="50"/>
        <v>6.2712328767123289</v>
      </c>
      <c r="D383" s="71">
        <f>_xll.ISDAYieldCurve.ZeroRate($B$32, C383)</f>
        <v>1.8648750563201238E-2</v>
      </c>
      <c r="K383" s="69">
        <v>2289</v>
      </c>
      <c r="L383" s="70">
        <f t="shared" si="51"/>
        <v>6.2712328767123289</v>
      </c>
      <c r="M383" s="71">
        <f>_xll.ISDACreditCurve.HazardRate($K$25, L383)</f>
        <v>2.0222268835234543E-2</v>
      </c>
      <c r="U383" s="69">
        <v>2289</v>
      </c>
      <c r="V383" s="70">
        <f t="shared" si="52"/>
        <v>6.2712328767123289</v>
      </c>
      <c r="W383" s="71" t="e">
        <f>_xll.ISDAYieldCurve.ZeroRate(U$32, V383)</f>
        <v>#NULL!</v>
      </c>
      <c r="AD383" s="69">
        <v>2289</v>
      </c>
      <c r="AE383" s="70">
        <f t="shared" si="53"/>
        <v>6.2712328767123289</v>
      </c>
      <c r="AF383" s="71" t="e">
        <f>_xll.ISDACreditCurve.HazardRate(AD$25, AE383)</f>
        <v>#NULL!</v>
      </c>
      <c r="AN383" s="69">
        <v>2289</v>
      </c>
      <c r="AO383" s="70">
        <f t="shared" si="54"/>
        <v>6.2712328767123289</v>
      </c>
      <c r="AP383" s="71">
        <f>_xll.ISDAYieldCurve.ZeroRate(AN$32, AO383)</f>
        <v>3.3028708875113624E-2</v>
      </c>
      <c r="AW383" s="69">
        <v>2289</v>
      </c>
      <c r="AX383" s="70">
        <f t="shared" si="55"/>
        <v>6.2712328767123289</v>
      </c>
      <c r="AY383" s="71">
        <f>_xll.ISDACreditCurve.HazardRate($AW$25, AX383)</f>
        <v>1.7326401768413931E-2</v>
      </c>
      <c r="BG383" s="69">
        <v>2289</v>
      </c>
      <c r="BH383" s="70">
        <f t="shared" si="56"/>
        <v>6.2712328767123289</v>
      </c>
      <c r="BI383" s="71">
        <f>_xll.ISDAYieldCurve.ZeroRate(BG$32, BH383)</f>
        <v>1.0129919106395707E-3</v>
      </c>
      <c r="BP383" s="69">
        <v>2289</v>
      </c>
      <c r="BQ383" s="70">
        <f t="shared" si="57"/>
        <v>6.2712328767123289</v>
      </c>
      <c r="BR383" s="71">
        <f>_xll.ISDACreditCurve.HazardRate($BP$25, BQ383)</f>
        <v>1.135410154082207E-2</v>
      </c>
      <c r="BZ383" s="69">
        <v>2289</v>
      </c>
      <c r="CA383" s="70">
        <f t="shared" si="58"/>
        <v>6.2712328767123289</v>
      </c>
      <c r="CB383" s="71">
        <f>_xll.ISDAYieldCurve.ZeroRate(BZ$32, CA383)</f>
        <v>1.9130922860043177E-2</v>
      </c>
      <c r="CI383" s="69">
        <v>2289</v>
      </c>
      <c r="CJ383" s="70">
        <f t="shared" si="59"/>
        <v>6.2712328767123289</v>
      </c>
      <c r="CK383" s="71">
        <f>_xll.ISDACreditCurve.HazardRate($CI$25, CJ383)</f>
        <v>1.6880573132962498E-2</v>
      </c>
    </row>
    <row r="384" spans="2:89" x14ac:dyDescent="0.25">
      <c r="B384" s="69">
        <v>2296</v>
      </c>
      <c r="C384" s="70">
        <f t="shared" si="50"/>
        <v>6.2904109589041095</v>
      </c>
      <c r="D384" s="71">
        <f>_xll.ISDAYieldCurve.ZeroRate($B$32, C384)</f>
        <v>1.8661649626991152E-2</v>
      </c>
      <c r="K384" s="69">
        <v>2296</v>
      </c>
      <c r="L384" s="70">
        <f t="shared" si="51"/>
        <v>6.2904109589041095</v>
      </c>
      <c r="M384" s="71">
        <f>_xll.ISDACreditCurve.HazardRate($K$25, L384)</f>
        <v>2.0230984843666516E-2</v>
      </c>
      <c r="U384" s="69">
        <v>2296</v>
      </c>
      <c r="V384" s="70">
        <f t="shared" si="52"/>
        <v>6.2904109589041095</v>
      </c>
      <c r="W384" s="71" t="e">
        <f>_xll.ISDAYieldCurve.ZeroRate(U$32, V384)</f>
        <v>#NULL!</v>
      </c>
      <c r="AD384" s="69">
        <v>2296</v>
      </c>
      <c r="AE384" s="70">
        <f t="shared" si="53"/>
        <v>6.2904109589041095</v>
      </c>
      <c r="AF384" s="71" t="e">
        <f>_xll.ISDACreditCurve.HazardRate(AD$25, AE384)</f>
        <v>#NULL!</v>
      </c>
      <c r="AN384" s="69">
        <v>2296</v>
      </c>
      <c r="AO384" s="70">
        <f t="shared" si="54"/>
        <v>6.2904109589041095</v>
      </c>
      <c r="AP384" s="71">
        <f>_xll.ISDAYieldCurve.ZeroRate(AN$32, AO384)</f>
        <v>3.3120970400540281E-2</v>
      </c>
      <c r="AW384" s="69">
        <v>2296</v>
      </c>
      <c r="AX384" s="70">
        <f t="shared" si="55"/>
        <v>6.2904109589041095</v>
      </c>
      <c r="AY384" s="71">
        <f>_xll.ISDACreditCurve.HazardRate($AW$25, AX384)</f>
        <v>1.7313510793259729E-2</v>
      </c>
      <c r="BG384" s="69">
        <v>2296</v>
      </c>
      <c r="BH384" s="70">
        <f t="shared" si="56"/>
        <v>6.2904109589041095</v>
      </c>
      <c r="BI384" s="71">
        <f>_xll.ISDAYieldCurve.ZeroRate(BG$32, BH384)</f>
        <v>1.0176917745268444E-3</v>
      </c>
      <c r="BP384" s="69">
        <v>2296</v>
      </c>
      <c r="BQ384" s="70">
        <f t="shared" si="57"/>
        <v>6.2904109589041095</v>
      </c>
      <c r="BR384" s="71">
        <f>_xll.ISDACreditCurve.HazardRate($BP$25, BQ384)</f>
        <v>1.135675325261775E-2</v>
      </c>
      <c r="BZ384" s="69">
        <v>2296</v>
      </c>
      <c r="CA384" s="70">
        <f t="shared" si="58"/>
        <v>6.2904109589041095</v>
      </c>
      <c r="CB384" s="71">
        <f>_xll.ISDAYieldCurve.ZeroRate(BZ$32, CA384)</f>
        <v>1.9141373958882459E-2</v>
      </c>
      <c r="CI384" s="69">
        <v>2296</v>
      </c>
      <c r="CJ384" s="70">
        <f t="shared" si="59"/>
        <v>6.2904109589041095</v>
      </c>
      <c r="CK384" s="71">
        <f>_xll.ISDACreditCurve.HazardRate($CI$25, CJ384)</f>
        <v>1.6880452850903432E-2</v>
      </c>
    </row>
    <row r="385" spans="2:89" x14ac:dyDescent="0.25">
      <c r="B385" s="69">
        <v>2303</v>
      </c>
      <c r="C385" s="70">
        <f t="shared" si="50"/>
        <v>6.3095890410958901</v>
      </c>
      <c r="D385" s="71">
        <f>_xll.ISDAYieldCurve.ZeroRate($B$32, C385)</f>
        <v>1.8674470277019427E-2</v>
      </c>
      <c r="K385" s="69">
        <v>2303</v>
      </c>
      <c r="L385" s="70">
        <f t="shared" si="51"/>
        <v>6.3095890410958901</v>
      </c>
      <c r="M385" s="71">
        <f>_xll.ISDACreditCurve.HazardRate($K$25, L385)</f>
        <v>2.0239647867244796E-2</v>
      </c>
      <c r="U385" s="69">
        <v>2303</v>
      </c>
      <c r="V385" s="70">
        <f t="shared" si="52"/>
        <v>6.3095890410958901</v>
      </c>
      <c r="W385" s="71" t="e">
        <f>_xll.ISDAYieldCurve.ZeroRate(U$32, V385)</f>
        <v>#NULL!</v>
      </c>
      <c r="AD385" s="69">
        <v>2303</v>
      </c>
      <c r="AE385" s="70">
        <f t="shared" si="53"/>
        <v>6.3095890410958901</v>
      </c>
      <c r="AF385" s="71" t="e">
        <f>_xll.ISDACreditCurve.HazardRate(AD$25, AE385)</f>
        <v>#NULL!</v>
      </c>
      <c r="AN385" s="69">
        <v>2303</v>
      </c>
      <c r="AO385" s="70">
        <f t="shared" si="54"/>
        <v>6.3095890410958901</v>
      </c>
      <c r="AP385" s="71">
        <f>_xll.ISDAYieldCurve.ZeroRate(AN$32, AO385)</f>
        <v>3.3212671065630001E-2</v>
      </c>
      <c r="AW385" s="69">
        <v>2303</v>
      </c>
      <c r="AX385" s="70">
        <f t="shared" si="55"/>
        <v>6.3095890410958901</v>
      </c>
      <c r="AY385" s="71">
        <f>_xll.ISDACreditCurve.HazardRate($AW$25, AX385)</f>
        <v>1.7300698182696136E-2</v>
      </c>
      <c r="BG385" s="69">
        <v>2303</v>
      </c>
      <c r="BH385" s="70">
        <f t="shared" si="56"/>
        <v>6.3095890410958901</v>
      </c>
      <c r="BI385" s="71">
        <f>_xll.ISDAYieldCurve.ZeroRate(BG$32, BH385)</f>
        <v>1.0223630678129797E-3</v>
      </c>
      <c r="BP385" s="69">
        <v>2303</v>
      </c>
      <c r="BQ385" s="70">
        <f t="shared" si="57"/>
        <v>6.3095890410958901</v>
      </c>
      <c r="BR385" s="71">
        <f>_xll.ISDACreditCurve.HazardRate($BP$25, BQ385)</f>
        <v>1.1359388844584884E-2</v>
      </c>
      <c r="BZ385" s="69">
        <v>2303</v>
      </c>
      <c r="CA385" s="70">
        <f t="shared" si="58"/>
        <v>6.3095890410958901</v>
      </c>
      <c r="CB385" s="71">
        <f>_xll.ISDAYieldCurve.ZeroRate(BZ$32, CA385)</f>
        <v>1.9151761525206E-2</v>
      </c>
      <c r="CI385" s="69">
        <v>2303</v>
      </c>
      <c r="CJ385" s="70">
        <f t="shared" si="59"/>
        <v>6.3095890410958901</v>
      </c>
      <c r="CK385" s="71">
        <f>_xll.ISDACreditCurve.HazardRate($CI$25, CJ385)</f>
        <v>1.6880333300042287E-2</v>
      </c>
    </row>
    <row r="386" spans="2:89" x14ac:dyDescent="0.25">
      <c r="B386" s="69">
        <v>2310</v>
      </c>
      <c r="C386" s="70">
        <f t="shared" si="50"/>
        <v>6.3287671232876717</v>
      </c>
      <c r="D386" s="71">
        <f>_xll.ISDAYieldCurve.ZeroRate($B$32, C386)</f>
        <v>1.8687213226138439E-2</v>
      </c>
      <c r="K386" s="69">
        <v>2310</v>
      </c>
      <c r="L386" s="70">
        <f t="shared" si="51"/>
        <v>6.3287671232876717</v>
      </c>
      <c r="M386" s="71">
        <f>_xll.ISDACreditCurve.HazardRate($K$25, L386)</f>
        <v>2.0248258387649872E-2</v>
      </c>
      <c r="U386" s="69">
        <v>2310</v>
      </c>
      <c r="V386" s="70">
        <f t="shared" si="52"/>
        <v>6.3287671232876717</v>
      </c>
      <c r="W386" s="71" t="e">
        <f>_xll.ISDAYieldCurve.ZeroRate(U$32, V386)</f>
        <v>#NULL!</v>
      </c>
      <c r="AD386" s="69">
        <v>2310</v>
      </c>
      <c r="AE386" s="70">
        <f t="shared" si="53"/>
        <v>6.3287671232876717</v>
      </c>
      <c r="AF386" s="71" t="e">
        <f>_xll.ISDACreditCurve.HazardRate(AD$25, AE386)</f>
        <v>#NULL!</v>
      </c>
      <c r="AN386" s="69">
        <v>2310</v>
      </c>
      <c r="AO386" s="70">
        <f t="shared" si="54"/>
        <v>6.3287671232876717</v>
      </c>
      <c r="AP386" s="71">
        <f>_xll.ISDAYieldCurve.ZeroRate(AN$32, AO386)</f>
        <v>3.3303815969113117E-2</v>
      </c>
      <c r="AW386" s="69">
        <v>2310</v>
      </c>
      <c r="AX386" s="70">
        <f t="shared" si="55"/>
        <v>6.3287671232876717</v>
      </c>
      <c r="AY386" s="71">
        <f>_xll.ISDACreditCurve.HazardRate($AW$25, AX386)</f>
        <v>1.7287963224317776E-2</v>
      </c>
      <c r="BG386" s="69">
        <v>2310</v>
      </c>
      <c r="BH386" s="70">
        <f t="shared" si="56"/>
        <v>6.3287671232876717</v>
      </c>
      <c r="BI386" s="71">
        <f>_xll.ISDAYieldCurve.ZeroRate(BG$32, BH386)</f>
        <v>1.0270060502307143E-3</v>
      </c>
      <c r="BP386" s="69">
        <v>2310</v>
      </c>
      <c r="BQ386" s="70">
        <f t="shared" si="57"/>
        <v>6.3287671232876717</v>
      </c>
      <c r="BR386" s="71">
        <f>_xll.ISDACreditCurve.HazardRate($BP$25, BQ386)</f>
        <v>1.1362008463267372E-2</v>
      </c>
      <c r="BZ386" s="69">
        <v>2310</v>
      </c>
      <c r="CA386" s="70">
        <f t="shared" si="58"/>
        <v>6.3287671232876717</v>
      </c>
      <c r="CB386" s="71">
        <f>_xll.ISDAYieldCurve.ZeroRate(BZ$32, CA386)</f>
        <v>1.9162086136582129E-2</v>
      </c>
      <c r="CI386" s="69">
        <v>2310</v>
      </c>
      <c r="CJ386" s="70">
        <f t="shared" si="59"/>
        <v>6.3287671232876717</v>
      </c>
      <c r="CK386" s="71">
        <f>_xll.ISDACreditCurve.HazardRate($CI$25, CJ386)</f>
        <v>1.6880214473731819E-2</v>
      </c>
    </row>
    <row r="387" spans="2:89" x14ac:dyDescent="0.25">
      <c r="B387" s="69">
        <v>2317</v>
      </c>
      <c r="C387" s="70">
        <f t="shared" si="50"/>
        <v>6.3479452054794523</v>
      </c>
      <c r="D387" s="71">
        <f>_xll.ISDAYieldCurve.ZeroRate($B$32, C387)</f>
        <v>1.8699879178586034E-2</v>
      </c>
      <c r="K387" s="69">
        <v>2317</v>
      </c>
      <c r="L387" s="70">
        <f t="shared" si="51"/>
        <v>6.3479452054794523</v>
      </c>
      <c r="M387" s="71">
        <f>_xll.ISDACreditCurve.HazardRate($K$25, L387)</f>
        <v>2.0256816880741327E-2</v>
      </c>
      <c r="U387" s="69">
        <v>2317</v>
      </c>
      <c r="V387" s="70">
        <f t="shared" si="52"/>
        <v>6.3479452054794523</v>
      </c>
      <c r="W387" s="71" t="e">
        <f>_xll.ISDAYieldCurve.ZeroRate(U$32, V387)</f>
        <v>#NULL!</v>
      </c>
      <c r="AD387" s="69">
        <v>2317</v>
      </c>
      <c r="AE387" s="70">
        <f t="shared" si="53"/>
        <v>6.3479452054794523</v>
      </c>
      <c r="AF387" s="71" t="e">
        <f>_xll.ISDACreditCurve.HazardRate(AD$25, AE387)</f>
        <v>#NULL!</v>
      </c>
      <c r="AN387" s="69">
        <v>2317</v>
      </c>
      <c r="AO387" s="70">
        <f t="shared" si="54"/>
        <v>6.3479452054794523</v>
      </c>
      <c r="AP387" s="71">
        <f>_xll.ISDAYieldCurve.ZeroRate(AN$32, AO387)</f>
        <v>3.339441014810389E-2</v>
      </c>
      <c r="AW387" s="69">
        <v>2317</v>
      </c>
      <c r="AX387" s="70">
        <f t="shared" si="55"/>
        <v>6.3479452054794523</v>
      </c>
      <c r="AY387" s="71">
        <f>_xll.ISDACreditCurve.HazardRate($AW$25, AX387)</f>
        <v>1.7275305214328403E-2</v>
      </c>
      <c r="BG387" s="69">
        <v>2317</v>
      </c>
      <c r="BH387" s="70">
        <f t="shared" si="56"/>
        <v>6.3479452054794523</v>
      </c>
      <c r="BI387" s="71">
        <f>_xll.ISDAYieldCurve.ZeroRate(BG$32, BH387)</f>
        <v>1.0316209783740216E-3</v>
      </c>
      <c r="BP387" s="69">
        <v>2317</v>
      </c>
      <c r="BQ387" s="70">
        <f t="shared" si="57"/>
        <v>6.3479452054794523</v>
      </c>
      <c r="BR387" s="71">
        <f>_xll.ISDACreditCurve.HazardRate($BP$25, BQ387)</f>
        <v>1.136461225343818E-2</v>
      </c>
      <c r="BZ387" s="69">
        <v>2317</v>
      </c>
      <c r="CA387" s="70">
        <f t="shared" si="58"/>
        <v>6.3479452054794523</v>
      </c>
      <c r="CB387" s="71">
        <f>_xll.ISDAYieldCurve.ZeroRate(BZ$32, CA387)</f>
        <v>1.9172348363599486E-2</v>
      </c>
      <c r="CI387" s="69">
        <v>2317</v>
      </c>
      <c r="CJ387" s="70">
        <f t="shared" si="59"/>
        <v>6.3479452054794523</v>
      </c>
      <c r="CK387" s="71">
        <f>_xll.ISDACreditCurve.HazardRate($CI$25, CJ387)</f>
        <v>1.6880096365405103E-2</v>
      </c>
    </row>
    <row r="388" spans="2:89" x14ac:dyDescent="0.25">
      <c r="B388" s="69">
        <v>2324</v>
      </c>
      <c r="C388" s="70">
        <f t="shared" si="50"/>
        <v>6.3671232876712329</v>
      </c>
      <c r="D388" s="71">
        <f>_xll.ISDAYieldCurve.ZeroRate($B$32, C388)</f>
        <v>1.8712468830115271E-2</v>
      </c>
      <c r="K388" s="69">
        <v>2324</v>
      </c>
      <c r="L388" s="70">
        <f t="shared" si="51"/>
        <v>6.3671232876712329</v>
      </c>
      <c r="M388" s="71">
        <f>_xll.ISDACreditCurve.HazardRate($K$25, L388)</f>
        <v>2.0265323816645486E-2</v>
      </c>
      <c r="U388" s="69">
        <v>2324</v>
      </c>
      <c r="V388" s="70">
        <f t="shared" si="52"/>
        <v>6.3671232876712329</v>
      </c>
      <c r="W388" s="71" t="e">
        <f>_xll.ISDAYieldCurve.ZeroRate(U$32, V388)</f>
        <v>#NULL!</v>
      </c>
      <c r="AD388" s="69">
        <v>2324</v>
      </c>
      <c r="AE388" s="70">
        <f t="shared" si="53"/>
        <v>6.3671232876712329</v>
      </c>
      <c r="AF388" s="71" t="e">
        <f>_xll.ISDACreditCurve.HazardRate(AD$25, AE388)</f>
        <v>#NULL!</v>
      </c>
      <c r="AN388" s="69">
        <v>2324</v>
      </c>
      <c r="AO388" s="70">
        <f t="shared" si="54"/>
        <v>6.3671232876712329</v>
      </c>
      <c r="AP388" s="71">
        <f>_xll.ISDAYieldCurve.ZeroRate(AN$32, AO388)</f>
        <v>3.3484458579028445E-2</v>
      </c>
      <c r="AW388" s="69">
        <v>2324</v>
      </c>
      <c r="AX388" s="70">
        <f t="shared" si="55"/>
        <v>6.3671232876712329</v>
      </c>
      <c r="AY388" s="71">
        <f>_xll.ISDACreditCurve.HazardRate($AW$25, AX388)</f>
        <v>1.7262723457411259E-2</v>
      </c>
      <c r="BG388" s="69">
        <v>2324</v>
      </c>
      <c r="BH388" s="70">
        <f t="shared" si="56"/>
        <v>6.3671232876712329</v>
      </c>
      <c r="BI388" s="71">
        <f>_xll.ISDAYieldCurve.ZeroRate(BG$32, BH388)</f>
        <v>1.036208105745381E-3</v>
      </c>
      <c r="BP388" s="69">
        <v>2324</v>
      </c>
      <c r="BQ388" s="70">
        <f t="shared" si="57"/>
        <v>6.3671232876712329</v>
      </c>
      <c r="BR388" s="71">
        <f>_xll.ISDACreditCurve.HazardRate($BP$25, BQ388)</f>
        <v>1.1367200358126031E-2</v>
      </c>
      <c r="BZ388" s="69">
        <v>2324</v>
      </c>
      <c r="CA388" s="70">
        <f t="shared" si="58"/>
        <v>6.3671232876712329</v>
      </c>
      <c r="CB388" s="71">
        <f>_xll.ISDAYieldCurve.ZeroRate(BZ$32, CA388)</f>
        <v>1.9182548769972167E-2</v>
      </c>
      <c r="CI388" s="69">
        <v>2324</v>
      </c>
      <c r="CJ388" s="70">
        <f t="shared" si="59"/>
        <v>6.3671232876712329</v>
      </c>
      <c r="CK388" s="71">
        <f>_xll.ISDACreditCurve.HazardRate($CI$25, CJ388)</f>
        <v>1.6879978968574329E-2</v>
      </c>
    </row>
    <row r="389" spans="2:89" x14ac:dyDescent="0.25">
      <c r="B389" s="69">
        <v>2331</v>
      </c>
      <c r="C389" s="70">
        <f t="shared" si="50"/>
        <v>6.3863013698630136</v>
      </c>
      <c r="D389" s="71">
        <f>_xll.ISDAYieldCurve.ZeroRate($B$32, C389)</f>
        <v>1.8724982868121812E-2</v>
      </c>
      <c r="K389" s="69">
        <v>2331</v>
      </c>
      <c r="L389" s="70">
        <f t="shared" si="51"/>
        <v>6.3863013698630136</v>
      </c>
      <c r="M389" s="71">
        <f>_xll.ISDACreditCurve.HazardRate($K$25, L389)</f>
        <v>2.027377965984151E-2</v>
      </c>
      <c r="U389" s="69">
        <v>2331</v>
      </c>
      <c r="V389" s="70">
        <f t="shared" si="52"/>
        <v>6.3863013698630136</v>
      </c>
      <c r="W389" s="71" t="e">
        <f>_xll.ISDAYieldCurve.ZeroRate(U$32, V389)</f>
        <v>#NULL!</v>
      </c>
      <c r="AD389" s="69">
        <v>2331</v>
      </c>
      <c r="AE389" s="70">
        <f t="shared" si="53"/>
        <v>6.3863013698630136</v>
      </c>
      <c r="AF389" s="71" t="e">
        <f>_xll.ISDACreditCurve.HazardRate(AD$25, AE389)</f>
        <v>#NULL!</v>
      </c>
      <c r="AN389" s="69">
        <v>2331</v>
      </c>
      <c r="AO389" s="70">
        <f t="shared" si="54"/>
        <v>6.3863013698630136</v>
      </c>
      <c r="AP389" s="71">
        <f>_xll.ISDAYieldCurve.ZeroRate(AN$32, AO389)</f>
        <v>3.3573966178536037E-2</v>
      </c>
      <c r="AW389" s="69">
        <v>2331</v>
      </c>
      <c r="AX389" s="70">
        <f t="shared" si="55"/>
        <v>6.3863013698630136</v>
      </c>
      <c r="AY389" s="71">
        <f>_xll.ISDACreditCurve.HazardRate($AW$25, AX389)</f>
        <v>1.7250217266601729E-2</v>
      </c>
      <c r="BG389" s="69">
        <v>2331</v>
      </c>
      <c r="BH389" s="70">
        <f t="shared" si="56"/>
        <v>6.3863013698630136</v>
      </c>
      <c r="BI389" s="71">
        <f>_xll.ISDAYieldCurve.ZeroRate(BG$32, BH389)</f>
        <v>1.040767682802198E-3</v>
      </c>
      <c r="BP389" s="69">
        <v>2331</v>
      </c>
      <c r="BQ389" s="70">
        <f t="shared" si="57"/>
        <v>6.3863013698630136</v>
      </c>
      <c r="BR389" s="71">
        <f>_xll.ISDACreditCurve.HazardRate($BP$25, BQ389)</f>
        <v>1.1369772918641587E-2</v>
      </c>
      <c r="BZ389" s="69">
        <v>2331</v>
      </c>
      <c r="CA389" s="70">
        <f t="shared" si="58"/>
        <v>6.3863013698630136</v>
      </c>
      <c r="CB389" s="71">
        <f>_xll.ISDAYieldCurve.ZeroRate(BZ$32, CA389)</f>
        <v>1.9192687912642906E-2</v>
      </c>
      <c r="CI389" s="69">
        <v>2331</v>
      </c>
      <c r="CJ389" s="70">
        <f t="shared" si="59"/>
        <v>6.3863013698630136</v>
      </c>
      <c r="CK389" s="71">
        <f>_xll.ISDACreditCurve.HazardRate($CI$25, CJ389)</f>
        <v>1.6879862276829621E-2</v>
      </c>
    </row>
    <row r="390" spans="2:89" x14ac:dyDescent="0.25">
      <c r="B390" s="69">
        <v>2338</v>
      </c>
      <c r="C390" s="70">
        <f t="shared" si="50"/>
        <v>6.4054794520547942</v>
      </c>
      <c r="D390" s="71">
        <f>_xll.ISDAYieldCurve.ZeroRate($B$32, C390)</f>
        <v>1.873742197176903E-2</v>
      </c>
      <c r="K390" s="69">
        <v>2338</v>
      </c>
      <c r="L390" s="70">
        <f t="shared" si="51"/>
        <v>6.4054794520547942</v>
      </c>
      <c r="M390" s="71">
        <f>_xll.ISDACreditCurve.HazardRate($K$25, L390)</f>
        <v>2.0282184869245937E-2</v>
      </c>
      <c r="U390" s="69">
        <v>2338</v>
      </c>
      <c r="V390" s="70">
        <f t="shared" si="52"/>
        <v>6.4054794520547942</v>
      </c>
      <c r="W390" s="71" t="e">
        <f>_xll.ISDAYieldCurve.ZeroRate(U$32, V390)</f>
        <v>#NULL!</v>
      </c>
      <c r="AD390" s="69">
        <v>2338</v>
      </c>
      <c r="AE390" s="70">
        <f t="shared" si="53"/>
        <v>6.4054794520547942</v>
      </c>
      <c r="AF390" s="71" t="e">
        <f>_xll.ISDACreditCurve.HazardRate(AD$25, AE390)</f>
        <v>#NULL!</v>
      </c>
      <c r="AN390" s="69">
        <v>2338</v>
      </c>
      <c r="AO390" s="70">
        <f t="shared" si="54"/>
        <v>6.4054794520547942</v>
      </c>
      <c r="AP390" s="71">
        <f>_xll.ISDAYieldCurve.ZeroRate(AN$32, AO390)</f>
        <v>3.3662937804393889E-2</v>
      </c>
      <c r="AW390" s="69">
        <v>2338</v>
      </c>
      <c r="AX390" s="70">
        <f t="shared" si="55"/>
        <v>6.4054794520547942</v>
      </c>
      <c r="AY390" s="71">
        <f>_xll.ISDACreditCurve.HazardRate($AW$25, AX390)</f>
        <v>1.7237785963162312E-2</v>
      </c>
      <c r="BG390" s="69">
        <v>2338</v>
      </c>
      <c r="BH390" s="70">
        <f t="shared" si="56"/>
        <v>6.4054794520547942</v>
      </c>
      <c r="BI390" s="71">
        <f>_xll.ISDAYieldCurve.ZeroRate(BG$32, BH390)</f>
        <v>1.045299957002387E-3</v>
      </c>
      <c r="BP390" s="69">
        <v>2338</v>
      </c>
      <c r="BQ390" s="70">
        <f t="shared" si="57"/>
        <v>6.4054794520547942</v>
      </c>
      <c r="BR390" s="71">
        <f>_xll.ISDACreditCurve.HazardRate($BP$25, BQ390)</f>
        <v>1.1372330074603155E-2</v>
      </c>
      <c r="BZ390" s="69">
        <v>2338</v>
      </c>
      <c r="CA390" s="70">
        <f t="shared" si="58"/>
        <v>6.4054794520547942</v>
      </c>
      <c r="CB390" s="71">
        <f>_xll.ISDAYieldCurve.ZeroRate(BZ$32, CA390)</f>
        <v>1.9202766341884479E-2</v>
      </c>
      <c r="CI390" s="69">
        <v>2338</v>
      </c>
      <c r="CJ390" s="70">
        <f t="shared" si="59"/>
        <v>6.4054794520547942</v>
      </c>
      <c r="CK390" s="71">
        <f>_xll.ISDACreditCurve.HazardRate($CI$25, CJ390)</f>
        <v>1.6879746283837881E-2</v>
      </c>
    </row>
    <row r="391" spans="2:89" x14ac:dyDescent="0.25">
      <c r="B391" s="69">
        <v>2345</v>
      </c>
      <c r="C391" s="70">
        <f t="shared" si="50"/>
        <v>6.4246575342465757</v>
      </c>
      <c r="D391" s="71">
        <f>_xll.ISDAYieldCurve.ZeroRate($B$32, C391)</f>
        <v>1.8749786812110893E-2</v>
      </c>
      <c r="K391" s="69">
        <v>2345</v>
      </c>
      <c r="L391" s="70">
        <f t="shared" si="51"/>
        <v>6.4246575342465757</v>
      </c>
      <c r="M391" s="71">
        <f>_xll.ISDACreditCurve.HazardRate($K$25, L391)</f>
        <v>2.0290539898295712E-2</v>
      </c>
      <c r="U391" s="69">
        <v>2345</v>
      </c>
      <c r="V391" s="70">
        <f t="shared" si="52"/>
        <v>6.4246575342465757</v>
      </c>
      <c r="W391" s="71" t="e">
        <f>_xll.ISDAYieldCurve.ZeroRate(U$32, V391)</f>
        <v>#NULL!</v>
      </c>
      <c r="AD391" s="69">
        <v>2345</v>
      </c>
      <c r="AE391" s="70">
        <f t="shared" si="53"/>
        <v>6.4246575342465757</v>
      </c>
      <c r="AF391" s="71" t="e">
        <f>_xll.ISDACreditCurve.HazardRate(AD$25, AE391)</f>
        <v>#NULL!</v>
      </c>
      <c r="AN391" s="69">
        <v>2345</v>
      </c>
      <c r="AO391" s="70">
        <f t="shared" si="54"/>
        <v>6.4246575342465757</v>
      </c>
      <c r="AP391" s="71">
        <f>_xll.ISDAYieldCurve.ZeroRate(AN$32, AO391)</f>
        <v>3.3751378256366024E-2</v>
      </c>
      <c r="AW391" s="69">
        <v>2345</v>
      </c>
      <c r="AX391" s="70">
        <f t="shared" si="55"/>
        <v>6.4246575342465757</v>
      </c>
      <c r="AY391" s="71">
        <f>_xll.ISDACreditCurve.HazardRate($AW$25, AX391)</f>
        <v>1.7225428876459847E-2</v>
      </c>
      <c r="BG391" s="69">
        <v>2345</v>
      </c>
      <c r="BH391" s="70">
        <f t="shared" si="56"/>
        <v>6.4246575342465757</v>
      </c>
      <c r="BI391" s="71">
        <f>_xll.ISDAYieldCurve.ZeroRate(BG$32, BH391)</f>
        <v>1.0498051728491426E-3</v>
      </c>
      <c r="BP391" s="69">
        <v>2345</v>
      </c>
      <c r="BQ391" s="70">
        <f t="shared" si="57"/>
        <v>6.4246575342465757</v>
      </c>
      <c r="BR391" s="71">
        <f>_xll.ISDACreditCurve.HazardRate($BP$25, BQ391)</f>
        <v>1.1374871963961967E-2</v>
      </c>
      <c r="BZ391" s="69">
        <v>2345</v>
      </c>
      <c r="CA391" s="70">
        <f t="shared" si="58"/>
        <v>6.4246575342465757</v>
      </c>
      <c r="CB391" s="71">
        <f>_xll.ISDAYieldCurve.ZeroRate(BZ$32, CA391)</f>
        <v>1.9212784601399236E-2</v>
      </c>
      <c r="CI391" s="69">
        <v>2345</v>
      </c>
      <c r="CJ391" s="70">
        <f t="shared" si="59"/>
        <v>6.4246575342465757</v>
      </c>
      <c r="CK391" s="71">
        <f>_xll.ISDACreditCurve.HazardRate($CI$25, CJ391)</f>
        <v>1.6879630983341613E-2</v>
      </c>
    </row>
    <row r="392" spans="2:89" x14ac:dyDescent="0.25">
      <c r="B392" s="69">
        <v>2352</v>
      </c>
      <c r="C392" s="70">
        <f t="shared" si="50"/>
        <v>6.4438356164383563</v>
      </c>
      <c r="D392" s="71">
        <f>_xll.ISDAYieldCurve.ZeroRate($B$32, C392)</f>
        <v>1.8762078052212625E-2</v>
      </c>
      <c r="K392" s="69">
        <v>2352</v>
      </c>
      <c r="L392" s="70">
        <f t="shared" si="51"/>
        <v>6.4438356164383563</v>
      </c>
      <c r="M392" s="71">
        <f>_xll.ISDACreditCurve.HazardRate($K$25, L392)</f>
        <v>2.0298845195029717E-2</v>
      </c>
      <c r="U392" s="69">
        <v>2352</v>
      </c>
      <c r="V392" s="70">
        <f t="shared" si="52"/>
        <v>6.4438356164383563</v>
      </c>
      <c r="W392" s="71" t="e">
        <f>_xll.ISDAYieldCurve.ZeroRate(U$32, V392)</f>
        <v>#NULL!</v>
      </c>
      <c r="AD392" s="69">
        <v>2352</v>
      </c>
      <c r="AE392" s="70">
        <f t="shared" si="53"/>
        <v>6.4438356164383563</v>
      </c>
      <c r="AF392" s="71" t="e">
        <f>_xll.ISDACreditCurve.HazardRate(AD$25, AE392)</f>
        <v>#NULL!</v>
      </c>
      <c r="AN392" s="69">
        <v>2352</v>
      </c>
      <c r="AO392" s="70">
        <f t="shared" si="54"/>
        <v>6.4438356164383563</v>
      </c>
      <c r="AP392" s="71">
        <f>_xll.ISDAYieldCurve.ZeroRate(AN$32, AO392)</f>
        <v>3.3839292277076417E-2</v>
      </c>
      <c r="AW392" s="69">
        <v>2352</v>
      </c>
      <c r="AX392" s="70">
        <f t="shared" si="55"/>
        <v>6.4438356164383563</v>
      </c>
      <c r="AY392" s="71">
        <f>_xll.ISDACreditCurve.HazardRate($AW$25, AX392)</f>
        <v>1.7213145343844896E-2</v>
      </c>
      <c r="BG392" s="69">
        <v>2352</v>
      </c>
      <c r="BH392" s="70">
        <f t="shared" si="56"/>
        <v>6.4438356164383563</v>
      </c>
      <c r="BI392" s="71">
        <f>_xll.ISDAYieldCurve.ZeroRate(BG$32, BH392)</f>
        <v>1.0542835719349051E-3</v>
      </c>
      <c r="BP392" s="69">
        <v>2352</v>
      </c>
      <c r="BQ392" s="70">
        <f t="shared" si="57"/>
        <v>6.4438356164383563</v>
      </c>
      <c r="BR392" s="71">
        <f>_xll.ISDACreditCurve.HazardRate($BP$25, BQ392)</f>
        <v>1.1377398723026975E-2</v>
      </c>
      <c r="BZ392" s="69">
        <v>2352</v>
      </c>
      <c r="CA392" s="70">
        <f t="shared" si="58"/>
        <v>6.4438356164383563</v>
      </c>
      <c r="CB392" s="71">
        <f>_xll.ISDAYieldCurve.ZeroRate(BZ$32, CA392)</f>
        <v>1.9222743228416883E-2</v>
      </c>
      <c r="CI392" s="69">
        <v>2352</v>
      </c>
      <c r="CJ392" s="70">
        <f t="shared" si="59"/>
        <v>6.4438356164383563</v>
      </c>
      <c r="CK392" s="71">
        <f>_xll.ISDACreditCurve.HazardRate($CI$25, CJ392)</f>
        <v>1.6879516369157823E-2</v>
      </c>
    </row>
    <row r="393" spans="2:89" x14ac:dyDescent="0.25">
      <c r="B393" s="69">
        <v>2359</v>
      </c>
      <c r="C393" s="70">
        <f t="shared" si="50"/>
        <v>6.463013698630137</v>
      </c>
      <c r="D393" s="71">
        <f>_xll.ISDAYieldCurve.ZeroRate($B$32, C393)</f>
        <v>1.8774296347269244E-2</v>
      </c>
      <c r="K393" s="69">
        <v>2359</v>
      </c>
      <c r="L393" s="70">
        <f t="shared" si="51"/>
        <v>6.463013698630137</v>
      </c>
      <c r="M393" s="71">
        <f>_xll.ISDACreditCurve.HazardRate($K$25, L393)</f>
        <v>2.0307101202168859E-2</v>
      </c>
      <c r="U393" s="69">
        <v>2359</v>
      </c>
      <c r="V393" s="70">
        <f t="shared" si="52"/>
        <v>6.463013698630137</v>
      </c>
      <c r="W393" s="71" t="e">
        <f>_xll.ISDAYieldCurve.ZeroRate(U$32, V393)</f>
        <v>#NULL!</v>
      </c>
      <c r="AD393" s="69">
        <v>2359</v>
      </c>
      <c r="AE393" s="70">
        <f t="shared" si="53"/>
        <v>6.463013698630137</v>
      </c>
      <c r="AF393" s="71" t="e">
        <f>_xll.ISDACreditCurve.HazardRate(AD$25, AE393)</f>
        <v>#NULL!</v>
      </c>
      <c r="AN393" s="69">
        <v>2359</v>
      </c>
      <c r="AO393" s="70">
        <f t="shared" si="54"/>
        <v>6.463013698630137</v>
      </c>
      <c r="AP393" s="71">
        <f>_xll.ISDAYieldCurve.ZeroRate(AN$32, AO393)</f>
        <v>3.3926684552856773E-2</v>
      </c>
      <c r="AW393" s="69">
        <v>2359</v>
      </c>
      <c r="AX393" s="70">
        <f t="shared" si="55"/>
        <v>6.463013698630137</v>
      </c>
      <c r="AY393" s="71">
        <f>_xll.ISDACreditCurve.HazardRate($AW$25, AX393)</f>
        <v>1.72009347105333E-2</v>
      </c>
      <c r="BG393" s="69">
        <v>2359</v>
      </c>
      <c r="BH393" s="70">
        <f t="shared" si="56"/>
        <v>6.463013698630137</v>
      </c>
      <c r="BI393" s="71">
        <f>_xll.ISDAYieldCurve.ZeroRate(BG$32, BH393)</f>
        <v>1.0587353929845504E-3</v>
      </c>
      <c r="BP393" s="69">
        <v>2359</v>
      </c>
      <c r="BQ393" s="70">
        <f t="shared" si="57"/>
        <v>6.463013698630137</v>
      </c>
      <c r="BR393" s="71">
        <f>_xll.ISDACreditCurve.HazardRate($BP$25, BQ393)</f>
        <v>1.1379910486489227E-2</v>
      </c>
      <c r="BZ393" s="69">
        <v>2359</v>
      </c>
      <c r="CA393" s="70">
        <f t="shared" si="58"/>
        <v>6.463013698630137</v>
      </c>
      <c r="CB393" s="71">
        <f>_xll.ISDAYieldCurve.ZeroRate(BZ$32, CA393)</f>
        <v>1.9232642753790503E-2</v>
      </c>
      <c r="CI393" s="69">
        <v>2359</v>
      </c>
      <c r="CJ393" s="70">
        <f t="shared" si="59"/>
        <v>6.463013698630137</v>
      </c>
      <c r="CK393" s="71">
        <f>_xll.ISDACreditCurve.HazardRate($CI$25, CJ393)</f>
        <v>1.68794024351769E-2</v>
      </c>
    </row>
    <row r="394" spans="2:89" x14ac:dyDescent="0.25">
      <c r="B394" s="69">
        <v>2366</v>
      </c>
      <c r="C394" s="70">
        <f t="shared" si="50"/>
        <v>6.4821917808219176</v>
      </c>
      <c r="D394" s="71">
        <f>_xll.ISDAYieldCurve.ZeroRate($B$32, C394)</f>
        <v>1.8786442344721981E-2</v>
      </c>
      <c r="K394" s="69">
        <v>2366</v>
      </c>
      <c r="L394" s="70">
        <f t="shared" si="51"/>
        <v>6.4821917808219176</v>
      </c>
      <c r="M394" s="71">
        <f>_xll.ISDACreditCurve.HazardRate($K$25, L394)</f>
        <v>2.0315308357194754E-2</v>
      </c>
      <c r="U394" s="69">
        <v>2366</v>
      </c>
      <c r="V394" s="70">
        <f t="shared" si="52"/>
        <v>6.4821917808219176</v>
      </c>
      <c r="W394" s="71" t="e">
        <f>_xll.ISDAYieldCurve.ZeroRate(U$32, V394)</f>
        <v>#NULL!</v>
      </c>
      <c r="AD394" s="69">
        <v>2366</v>
      </c>
      <c r="AE394" s="70">
        <f t="shared" si="53"/>
        <v>6.4821917808219176</v>
      </c>
      <c r="AF394" s="71" t="e">
        <f>_xll.ISDACreditCurve.HazardRate(AD$25, AE394)</f>
        <v>#NULL!</v>
      </c>
      <c r="AN394" s="69">
        <v>2366</v>
      </c>
      <c r="AO394" s="70">
        <f t="shared" si="54"/>
        <v>6.4821917808219176</v>
      </c>
      <c r="AP394" s="71">
        <f>_xll.ISDAYieldCurve.ZeroRate(AN$32, AO394)</f>
        <v>3.4013559714579263E-2</v>
      </c>
      <c r="AW394" s="69">
        <v>2366</v>
      </c>
      <c r="AX394" s="70">
        <f t="shared" si="55"/>
        <v>6.4821917808219176</v>
      </c>
      <c r="AY394" s="71">
        <f>_xll.ISDACreditCurve.HazardRate($AW$25, AX394)</f>
        <v>1.718879632948982E-2</v>
      </c>
      <c r="BG394" s="69">
        <v>2366</v>
      </c>
      <c r="BH394" s="70">
        <f t="shared" si="56"/>
        <v>6.4821917808219176</v>
      </c>
      <c r="BI394" s="71">
        <f>_xll.ISDAYieldCurve.ZeroRate(BG$32, BH394)</f>
        <v>1.0631608718978073E-3</v>
      </c>
      <c r="BP394" s="69">
        <v>2366</v>
      </c>
      <c r="BQ394" s="70">
        <f t="shared" si="57"/>
        <v>6.4821917808219176</v>
      </c>
      <c r="BR394" s="71">
        <f>_xll.ISDACreditCurve.HazardRate($BP$25, BQ394)</f>
        <v>1.1382407387445783E-2</v>
      </c>
      <c r="BZ394" s="69">
        <v>2366</v>
      </c>
      <c r="CA394" s="70">
        <f t="shared" si="58"/>
        <v>6.4821917808219176</v>
      </c>
      <c r="CB394" s="71">
        <f>_xll.ISDAYieldCurve.ZeroRate(BZ$32, CA394)</f>
        <v>1.9242483702090911E-2</v>
      </c>
      <c r="CI394" s="69">
        <v>2366</v>
      </c>
      <c r="CJ394" s="70">
        <f t="shared" si="59"/>
        <v>6.4821917808219176</v>
      </c>
      <c r="CK394" s="71">
        <f>_xll.ISDACreditCurve.HazardRate($CI$25, CJ394)</f>
        <v>1.687928917536155E-2</v>
      </c>
    </row>
    <row r="395" spans="2:89" x14ac:dyDescent="0.25">
      <c r="B395" s="69">
        <v>2373</v>
      </c>
      <c r="C395" s="70">
        <f t="shared" si="50"/>
        <v>6.5013698630136982</v>
      </c>
      <c r="D395" s="71">
        <f>_xll.ISDAYieldCurve.ZeroRate($B$32, C395)</f>
        <v>1.8798516684372629E-2</v>
      </c>
      <c r="K395" s="69">
        <v>2373</v>
      </c>
      <c r="L395" s="70">
        <f t="shared" si="51"/>
        <v>6.5013698630136982</v>
      </c>
      <c r="M395" s="71">
        <f>_xll.ISDACreditCurve.HazardRate($K$25, L395)</f>
        <v>2.0323467092426984E-2</v>
      </c>
      <c r="U395" s="69">
        <v>2373</v>
      </c>
      <c r="V395" s="70">
        <f t="shared" si="52"/>
        <v>6.5013698630136982</v>
      </c>
      <c r="W395" s="71" t="e">
        <f>_xll.ISDAYieldCurve.ZeroRate(U$32, V395)</f>
        <v>#NULL!</v>
      </c>
      <c r="AD395" s="69">
        <v>2373</v>
      </c>
      <c r="AE395" s="70">
        <f t="shared" si="53"/>
        <v>6.5013698630136982</v>
      </c>
      <c r="AF395" s="71" t="e">
        <f>_xll.ISDACreditCurve.HazardRate(AD$25, AE395)</f>
        <v>#NULL!</v>
      </c>
      <c r="AN395" s="69">
        <v>2373</v>
      </c>
      <c r="AO395" s="70">
        <f t="shared" si="54"/>
        <v>6.5013698630136982</v>
      </c>
      <c r="AP395" s="71">
        <f>_xll.ISDAYieldCurve.ZeroRate(AN$32, AO395)</f>
        <v>3.4099922338474475E-2</v>
      </c>
      <c r="AW395" s="69">
        <v>2373</v>
      </c>
      <c r="AX395" s="70">
        <f t="shared" si="55"/>
        <v>6.5013698630136982</v>
      </c>
      <c r="AY395" s="71">
        <f>_xll.ISDACreditCurve.HazardRate($AW$25, AX395)</f>
        <v>1.7176729561313855E-2</v>
      </c>
      <c r="BG395" s="69">
        <v>2373</v>
      </c>
      <c r="BH395" s="70">
        <f t="shared" si="56"/>
        <v>6.5013698630136982</v>
      </c>
      <c r="BI395" s="71">
        <f>_xll.ISDAYieldCurve.ZeroRate(BG$32, BH395)</f>
        <v>1.0675602417909271E-3</v>
      </c>
      <c r="BP395" s="69">
        <v>2373</v>
      </c>
      <c r="BQ395" s="70">
        <f t="shared" si="57"/>
        <v>6.5013698630136982</v>
      </c>
      <c r="BR395" s="71">
        <f>_xll.ISDACreditCurve.HazardRate($BP$25, BQ395)</f>
        <v>1.1384889557423245E-2</v>
      </c>
      <c r="BZ395" s="69">
        <v>2373</v>
      </c>
      <c r="CA395" s="70">
        <f t="shared" si="58"/>
        <v>6.5013698630136982</v>
      </c>
      <c r="CB395" s="71">
        <f>_xll.ISDAYieldCurve.ZeroRate(BZ$32, CA395)</f>
        <v>1.9252266591699284E-2</v>
      </c>
      <c r="CI395" s="69">
        <v>2373</v>
      </c>
      <c r="CJ395" s="70">
        <f t="shared" si="59"/>
        <v>6.5013698630136982</v>
      </c>
      <c r="CK395" s="71">
        <f>_xll.ISDACreditCurve.HazardRate($CI$25, CJ395)</f>
        <v>1.68791765837457E-2</v>
      </c>
    </row>
    <row r="396" spans="2:89" x14ac:dyDescent="0.25">
      <c r="B396" s="69">
        <v>2380</v>
      </c>
      <c r="C396" s="70">
        <f t="shared" si="50"/>
        <v>6.5205479452054798</v>
      </c>
      <c r="D396" s="71">
        <f>_xll.ISDAYieldCurve.ZeroRate($B$32, C396)</f>
        <v>1.8810519998495926E-2</v>
      </c>
      <c r="K396" s="69">
        <v>2380</v>
      </c>
      <c r="L396" s="70">
        <f t="shared" si="51"/>
        <v>6.5205479452054798</v>
      </c>
      <c r="M396" s="71">
        <f>_xll.ISDACreditCurve.HazardRate($K$25, L396)</f>
        <v>2.0331577835099025E-2</v>
      </c>
      <c r="U396" s="69">
        <v>2380</v>
      </c>
      <c r="V396" s="70">
        <f t="shared" si="52"/>
        <v>6.5205479452054798</v>
      </c>
      <c r="W396" s="71" t="e">
        <f>_xll.ISDAYieldCurve.ZeroRate(U$32, V396)</f>
        <v>#NULL!</v>
      </c>
      <c r="AD396" s="69">
        <v>2380</v>
      </c>
      <c r="AE396" s="70">
        <f t="shared" si="53"/>
        <v>6.5205479452054798</v>
      </c>
      <c r="AF396" s="71" t="e">
        <f>_xll.ISDACreditCurve.HazardRate(AD$25, AE396)</f>
        <v>#NULL!</v>
      </c>
      <c r="AN396" s="69">
        <v>2380</v>
      </c>
      <c r="AO396" s="70">
        <f t="shared" si="54"/>
        <v>6.5205479452054798</v>
      </c>
      <c r="AP396" s="71">
        <f>_xll.ISDAYieldCurve.ZeroRate(AN$32, AO396)</f>
        <v>3.4185776946935018E-2</v>
      </c>
      <c r="AW396" s="69">
        <v>2380</v>
      </c>
      <c r="AX396" s="70">
        <f t="shared" si="55"/>
        <v>6.5205479452054798</v>
      </c>
      <c r="AY396" s="71">
        <f>_xll.ISDACreditCurve.HazardRate($AW$25, AX396)</f>
        <v>1.7164733774127153E-2</v>
      </c>
      <c r="BG396" s="69">
        <v>2380</v>
      </c>
      <c r="BH396" s="70">
        <f t="shared" si="56"/>
        <v>6.5205479452054798</v>
      </c>
      <c r="BI396" s="71">
        <f>_xll.ISDAYieldCurve.ZeroRate(BG$32, BH396)</f>
        <v>1.0719337330376169E-3</v>
      </c>
      <c r="BP396" s="69">
        <v>2380</v>
      </c>
      <c r="BQ396" s="70">
        <f t="shared" si="57"/>
        <v>6.5205479452054798</v>
      </c>
      <c r="BR396" s="71">
        <f>_xll.ISDACreditCurve.HazardRate($BP$25, BQ396)</f>
        <v>1.1387357126400837E-2</v>
      </c>
      <c r="BZ396" s="69">
        <v>2380</v>
      </c>
      <c r="CA396" s="70">
        <f t="shared" si="58"/>
        <v>6.5205479452054798</v>
      </c>
      <c r="CB396" s="71">
        <f>_xll.ISDAYieldCurve.ZeroRate(BZ$32, CA396)</f>
        <v>1.9261991934898193E-2</v>
      </c>
      <c r="CI396" s="69">
        <v>2380</v>
      </c>
      <c r="CJ396" s="70">
        <f t="shared" si="59"/>
        <v>6.5205479452054798</v>
      </c>
      <c r="CK396" s="71">
        <f>_xll.ISDACreditCurve.HazardRate($CI$25, CJ396)</f>
        <v>1.6879064654433468E-2</v>
      </c>
    </row>
    <row r="397" spans="2:89" x14ac:dyDescent="0.25">
      <c r="B397" s="69">
        <v>2387</v>
      </c>
      <c r="C397" s="70">
        <f t="shared" si="50"/>
        <v>6.5397260273972604</v>
      </c>
      <c r="D397" s="71">
        <f>_xll.ISDAYieldCurve.ZeroRate($B$32, C397)</f>
        <v>1.8822452911949877E-2</v>
      </c>
      <c r="K397" s="69">
        <v>2387</v>
      </c>
      <c r="L397" s="70">
        <f t="shared" si="51"/>
        <v>6.5397260273972604</v>
      </c>
      <c r="M397" s="71">
        <f>_xll.ISDACreditCurve.HazardRate($K$25, L397)</f>
        <v>2.0339641007432813E-2</v>
      </c>
      <c r="U397" s="69">
        <v>2387</v>
      </c>
      <c r="V397" s="70">
        <f t="shared" si="52"/>
        <v>6.5397260273972604</v>
      </c>
      <c r="W397" s="71" t="e">
        <f>_xll.ISDAYieldCurve.ZeroRate(U$32, V397)</f>
        <v>#NULL!</v>
      </c>
      <c r="AD397" s="69">
        <v>2387</v>
      </c>
      <c r="AE397" s="70">
        <f t="shared" si="53"/>
        <v>6.5397260273972604</v>
      </c>
      <c r="AF397" s="71" t="e">
        <f>_xll.ISDACreditCurve.HazardRate(AD$25, AE397)</f>
        <v>#NULL!</v>
      </c>
      <c r="AN397" s="69">
        <v>2387</v>
      </c>
      <c r="AO397" s="70">
        <f t="shared" si="54"/>
        <v>6.5397260273972604</v>
      </c>
      <c r="AP397" s="71">
        <f>_xll.ISDAYieldCurve.ZeroRate(AN$32, AO397)</f>
        <v>3.4271128009304881E-2</v>
      </c>
      <c r="AW397" s="69">
        <v>2387</v>
      </c>
      <c r="AX397" s="70">
        <f t="shared" si="55"/>
        <v>6.5397260273972604</v>
      </c>
      <c r="AY397" s="71">
        <f>_xll.ISDACreditCurve.HazardRate($AW$25, AX397)</f>
        <v>1.7152808343463548E-2</v>
      </c>
      <c r="BG397" s="69">
        <v>2387</v>
      </c>
      <c r="BH397" s="70">
        <f t="shared" si="56"/>
        <v>6.5397260273972604</v>
      </c>
      <c r="BI397" s="71">
        <f>_xll.ISDAYieldCurve.ZeroRate(BG$32, BH397)</f>
        <v>1.0762815733092524E-3</v>
      </c>
      <c r="BP397" s="69">
        <v>2387</v>
      </c>
      <c r="BQ397" s="70">
        <f t="shared" si="57"/>
        <v>6.5397260273972604</v>
      </c>
      <c r="BR397" s="71">
        <f>_xll.ISDACreditCurve.HazardRate($BP$25, BQ397)</f>
        <v>1.138981022283311E-2</v>
      </c>
      <c r="BZ397" s="69">
        <v>2387</v>
      </c>
      <c r="CA397" s="70">
        <f t="shared" si="58"/>
        <v>6.5397260273972604</v>
      </c>
      <c r="CB397" s="71">
        <f>_xll.ISDAYieldCurve.ZeroRate(BZ$32, CA397)</f>
        <v>1.9271660237961036E-2</v>
      </c>
      <c r="CI397" s="69">
        <v>2387</v>
      </c>
      <c r="CJ397" s="70">
        <f t="shared" si="59"/>
        <v>6.5397260273972604</v>
      </c>
      <c r="CK397" s="71">
        <f>_xll.ISDACreditCurve.HazardRate($CI$25, CJ397)</f>
        <v>1.6878953381598144E-2</v>
      </c>
    </row>
    <row r="398" spans="2:89" x14ac:dyDescent="0.25">
      <c r="B398" s="69">
        <v>2394</v>
      </c>
      <c r="C398" s="70">
        <f t="shared" si="50"/>
        <v>6.558904109589041</v>
      </c>
      <c r="D398" s="71">
        <f>_xll.ISDAYieldCurve.ZeroRate($B$32, C398)</f>
        <v>1.8834316042284211E-2</v>
      </c>
      <c r="K398" s="69">
        <v>2394</v>
      </c>
      <c r="L398" s="70">
        <f t="shared" si="51"/>
        <v>6.558904109589041</v>
      </c>
      <c r="M398" s="71">
        <f>_xll.ISDACreditCurve.HazardRate($K$25, L398)</f>
        <v>2.034765702671202E-2</v>
      </c>
      <c r="U398" s="69">
        <v>2394</v>
      </c>
      <c r="V398" s="70">
        <f t="shared" si="52"/>
        <v>6.558904109589041</v>
      </c>
      <c r="W398" s="71" t="e">
        <f>_xll.ISDAYieldCurve.ZeroRate(U$32, V398)</f>
        <v>#NULL!</v>
      </c>
      <c r="AD398" s="69">
        <v>2394</v>
      </c>
      <c r="AE398" s="70">
        <f t="shared" si="53"/>
        <v>6.558904109589041</v>
      </c>
      <c r="AF398" s="71" t="e">
        <f>_xll.ISDACreditCurve.HazardRate(AD$25, AE398)</f>
        <v>#NULL!</v>
      </c>
      <c r="AN398" s="69">
        <v>2394</v>
      </c>
      <c r="AO398" s="70">
        <f t="shared" si="54"/>
        <v>6.558904109589041</v>
      </c>
      <c r="AP398" s="71">
        <f>_xll.ISDAYieldCurve.ZeroRate(AN$32, AO398)</f>
        <v>3.4355979942655039E-2</v>
      </c>
      <c r="AW398" s="69">
        <v>2394</v>
      </c>
      <c r="AX398" s="70">
        <f t="shared" si="55"/>
        <v>6.558904109589041</v>
      </c>
      <c r="AY398" s="71">
        <f>_xll.ISDACreditCurve.HazardRate($AW$25, AX398)</f>
        <v>1.7140952652160545E-2</v>
      </c>
      <c r="BG398" s="69">
        <v>2394</v>
      </c>
      <c r="BH398" s="70">
        <f t="shared" si="56"/>
        <v>6.558904109589041</v>
      </c>
      <c r="BI398" s="71">
        <f>_xll.ISDAYieldCurve.ZeroRate(BG$32, BH398)</f>
        <v>1.0806039876143875E-3</v>
      </c>
      <c r="BP398" s="69">
        <v>2394</v>
      </c>
      <c r="BQ398" s="70">
        <f t="shared" si="57"/>
        <v>6.558904109589041</v>
      </c>
      <c r="BR398" s="71">
        <f>_xll.ISDACreditCurve.HazardRate($BP$25, BQ398)</f>
        <v>1.1392248973672211E-2</v>
      </c>
      <c r="BZ398" s="69">
        <v>2394</v>
      </c>
      <c r="CA398" s="70">
        <f t="shared" si="58"/>
        <v>6.558904109589041</v>
      </c>
      <c r="CB398" s="71">
        <f>_xll.ISDAYieldCurve.ZeroRate(BZ$32, CA398)</f>
        <v>1.9281272001239885E-2</v>
      </c>
      <c r="CI398" s="69">
        <v>2394</v>
      </c>
      <c r="CJ398" s="70">
        <f t="shared" si="59"/>
        <v>6.558904109589041</v>
      </c>
      <c r="CK398" s="71">
        <f>_xll.ISDACreditCurve.HazardRate($CI$25, CJ398)</f>
        <v>1.6878842759481157E-2</v>
      </c>
    </row>
    <row r="399" spans="2:89" x14ac:dyDescent="0.25">
      <c r="B399" s="69">
        <v>2401</v>
      </c>
      <c r="C399" s="70">
        <f t="shared" si="50"/>
        <v>6.5780821917808217</v>
      </c>
      <c r="D399" s="71">
        <f>_xll.ISDAYieldCurve.ZeroRate($B$32, C399)</f>
        <v>1.884610999984692E-2</v>
      </c>
      <c r="K399" s="69">
        <v>2401</v>
      </c>
      <c r="L399" s="70">
        <f t="shared" si="51"/>
        <v>6.5780821917808217</v>
      </c>
      <c r="M399" s="71">
        <f>_xll.ISDACreditCurve.HazardRate($K$25, L399)</f>
        <v>2.0355626305354028E-2</v>
      </c>
      <c r="U399" s="69">
        <v>2401</v>
      </c>
      <c r="V399" s="70">
        <f t="shared" si="52"/>
        <v>6.5780821917808217</v>
      </c>
      <c r="W399" s="71" t="e">
        <f>_xll.ISDAYieldCurve.ZeroRate(U$32, V399)</f>
        <v>#NULL!</v>
      </c>
      <c r="AD399" s="69">
        <v>2401</v>
      </c>
      <c r="AE399" s="70">
        <f t="shared" si="53"/>
        <v>6.5780821917808217</v>
      </c>
      <c r="AF399" s="71" t="e">
        <f>_xll.ISDACreditCurve.HazardRate(AD$25, AE399)</f>
        <v>#NULL!</v>
      </c>
      <c r="AN399" s="69">
        <v>2401</v>
      </c>
      <c r="AO399" s="70">
        <f t="shared" si="54"/>
        <v>6.5780821917808217</v>
      </c>
      <c r="AP399" s="71">
        <f>_xll.ISDAYieldCurve.ZeroRate(AN$32, AO399)</f>
        <v>3.4440337112545419E-2</v>
      </c>
      <c r="AW399" s="69">
        <v>2401</v>
      </c>
      <c r="AX399" s="70">
        <f t="shared" si="55"/>
        <v>6.5780821917808217</v>
      </c>
      <c r="AY399" s="71">
        <f>_xll.ISDACreditCurve.HazardRate($AW$25, AX399)</f>
        <v>1.7129166090252893E-2</v>
      </c>
      <c r="BG399" s="69">
        <v>2401</v>
      </c>
      <c r="BH399" s="70">
        <f t="shared" si="56"/>
        <v>6.5780821917808217</v>
      </c>
      <c r="BI399" s="71">
        <f>_xll.ISDAYieldCurve.ZeroRate(BG$32, BH399)</f>
        <v>1.084901198337568E-3</v>
      </c>
      <c r="BP399" s="69">
        <v>2401</v>
      </c>
      <c r="BQ399" s="70">
        <f t="shared" si="57"/>
        <v>6.5780821917808217</v>
      </c>
      <c r="BR399" s="71">
        <f>_xll.ISDACreditCurve.HazardRate($BP$25, BQ399)</f>
        <v>1.1394673504389798E-2</v>
      </c>
      <c r="BZ399" s="69">
        <v>2401</v>
      </c>
      <c r="CA399" s="70">
        <f t="shared" si="58"/>
        <v>6.5780821917808217</v>
      </c>
      <c r="CB399" s="71">
        <f>_xll.ISDAYieldCurve.ZeroRate(BZ$32, CA399)</f>
        <v>1.9290827719251807E-2</v>
      </c>
      <c r="CI399" s="69">
        <v>2401</v>
      </c>
      <c r="CJ399" s="70">
        <f t="shared" si="59"/>
        <v>6.5780821917808217</v>
      </c>
      <c r="CK399" s="71">
        <f>_xll.ISDACreditCurve.HazardRate($CI$25, CJ399)</f>
        <v>1.687873278239109E-2</v>
      </c>
    </row>
    <row r="400" spans="2:89" x14ac:dyDescent="0.25">
      <c r="B400" s="69">
        <v>2408</v>
      </c>
      <c r="C400" s="70">
        <f t="shared" si="50"/>
        <v>6.5972602739726032</v>
      </c>
      <c r="D400" s="71">
        <f>_xll.ISDAYieldCurve.ZeroRate($B$32, C400)</f>
        <v>1.8857835387888915E-2</v>
      </c>
      <c r="K400" s="69">
        <v>2408</v>
      </c>
      <c r="L400" s="70">
        <f t="shared" si="51"/>
        <v>6.5972602739726032</v>
      </c>
      <c r="M400" s="71">
        <f>_xll.ISDACreditCurve.HazardRate($K$25, L400)</f>
        <v>2.0363549250980675E-2</v>
      </c>
      <c r="U400" s="69">
        <v>2408</v>
      </c>
      <c r="V400" s="70">
        <f t="shared" si="52"/>
        <v>6.5972602739726032</v>
      </c>
      <c r="W400" s="71" t="e">
        <f>_xll.ISDAYieldCurve.ZeroRate(U$32, V400)</f>
        <v>#NULL!</v>
      </c>
      <c r="AD400" s="69">
        <v>2408</v>
      </c>
      <c r="AE400" s="70">
        <f t="shared" si="53"/>
        <v>6.5972602739726032</v>
      </c>
      <c r="AF400" s="71" t="e">
        <f>_xll.ISDACreditCurve.HazardRate(AD$25, AE400)</f>
        <v>#NULL!</v>
      </c>
      <c r="AN400" s="69">
        <v>2408</v>
      </c>
      <c r="AO400" s="70">
        <f t="shared" si="54"/>
        <v>6.5972602739726032</v>
      </c>
      <c r="AP400" s="71">
        <f>_xll.ISDAYieldCurve.ZeroRate(AN$32, AO400)</f>
        <v>3.4524203833773658E-2</v>
      </c>
      <c r="AW400" s="69">
        <v>2408</v>
      </c>
      <c r="AX400" s="70">
        <f t="shared" si="55"/>
        <v>6.5972602739726032</v>
      </c>
      <c r="AY400" s="71">
        <f>_xll.ISDACreditCurve.HazardRate($AW$25, AX400)</f>
        <v>1.7117448054867961E-2</v>
      </c>
      <c r="BG400" s="69">
        <v>2408</v>
      </c>
      <c r="BH400" s="70">
        <f t="shared" si="56"/>
        <v>6.5972602739726032</v>
      </c>
      <c r="BI400" s="71">
        <f>_xll.ISDAYieldCurve.ZeroRate(BG$32, BH400)</f>
        <v>1.0891734252774748E-3</v>
      </c>
      <c r="BP400" s="69">
        <v>2408</v>
      </c>
      <c r="BQ400" s="70">
        <f t="shared" si="57"/>
        <v>6.5972602739726032</v>
      </c>
      <c r="BR400" s="71">
        <f>_xll.ISDACreditCurve.HazardRate($BP$25, BQ400)</f>
        <v>1.1397083938998565E-2</v>
      </c>
      <c r="BZ400" s="69">
        <v>2408</v>
      </c>
      <c r="CA400" s="70">
        <f t="shared" si="58"/>
        <v>6.5972602739726032</v>
      </c>
      <c r="CB400" s="71">
        <f>_xll.ISDAYieldCurve.ZeroRate(BZ$32, CA400)</f>
        <v>1.9300327880763656E-2</v>
      </c>
      <c r="CI400" s="69">
        <v>2408</v>
      </c>
      <c r="CJ400" s="70">
        <f t="shared" si="59"/>
        <v>6.5972602739726032</v>
      </c>
      <c r="CK400" s="71">
        <f>_xll.ISDACreditCurve.HazardRate($CI$25, CJ400)</f>
        <v>1.6878623444702708E-2</v>
      </c>
    </row>
    <row r="401" spans="2:89" x14ac:dyDescent="0.25">
      <c r="B401" s="69">
        <v>2415</v>
      </c>
      <c r="C401" s="70">
        <f t="shared" si="50"/>
        <v>6.6164383561643838</v>
      </c>
      <c r="D401" s="71">
        <f>_xll.ISDAYieldCurve.ZeroRate($B$32, C401)</f>
        <v>1.88694928026669E-2</v>
      </c>
      <c r="K401" s="69">
        <v>2415</v>
      </c>
      <c r="L401" s="70">
        <f t="shared" si="51"/>
        <v>6.6164383561643838</v>
      </c>
      <c r="M401" s="71">
        <f>_xll.ISDACreditCurve.HazardRate($K$25, L401)</f>
        <v>2.037142626648775E-2</v>
      </c>
      <c r="U401" s="69">
        <v>2415</v>
      </c>
      <c r="V401" s="70">
        <f t="shared" si="52"/>
        <v>6.6164383561643838</v>
      </c>
      <c r="W401" s="71" t="e">
        <f>_xll.ISDAYieldCurve.ZeroRate(U$32, V401)</f>
        <v>#NULL!</v>
      </c>
      <c r="AD401" s="69">
        <v>2415</v>
      </c>
      <c r="AE401" s="70">
        <f t="shared" si="53"/>
        <v>6.6164383561643838</v>
      </c>
      <c r="AF401" s="71" t="e">
        <f>_xll.ISDACreditCurve.HazardRate(AD$25, AE401)</f>
        <v>#NULL!</v>
      </c>
      <c r="AN401" s="69">
        <v>2415</v>
      </c>
      <c r="AO401" s="70">
        <f t="shared" si="54"/>
        <v>6.6164383561643838</v>
      </c>
      <c r="AP401" s="71">
        <f>_xll.ISDAYieldCurve.ZeroRate(AN$32, AO401)</f>
        <v>3.4607584371110715E-2</v>
      </c>
      <c r="AW401" s="69">
        <v>2415</v>
      </c>
      <c r="AX401" s="70">
        <f t="shared" si="55"/>
        <v>6.6164383561643838</v>
      </c>
      <c r="AY401" s="71">
        <f>_xll.ISDACreditCurve.HazardRate($AW$25, AX401)</f>
        <v>1.7105797950122945E-2</v>
      </c>
      <c r="BG401" s="69">
        <v>2415</v>
      </c>
      <c r="BH401" s="70">
        <f t="shared" si="56"/>
        <v>6.6164383561643838</v>
      </c>
      <c r="BI401" s="71">
        <f>_xll.ISDAYieldCurve.ZeroRate(BG$32, BH401)</f>
        <v>1.0934208856843962E-3</v>
      </c>
      <c r="BP401" s="69">
        <v>2415</v>
      </c>
      <c r="BQ401" s="70">
        <f t="shared" si="57"/>
        <v>6.6164383561643838</v>
      </c>
      <c r="BR401" s="71">
        <f>_xll.ISDACreditCurve.HazardRate($BP$25, BQ401)</f>
        <v>1.1399480400073367E-2</v>
      </c>
      <c r="BZ401" s="69">
        <v>2415</v>
      </c>
      <c r="CA401" s="70">
        <f t="shared" si="58"/>
        <v>6.6164383561643838</v>
      </c>
      <c r="CB401" s="71">
        <f>_xll.ISDAYieldCurve.ZeroRate(BZ$32, CA401)</f>
        <v>1.9309772968875434E-2</v>
      </c>
      <c r="CI401" s="69">
        <v>2415</v>
      </c>
      <c r="CJ401" s="70">
        <f t="shared" si="59"/>
        <v>6.6164383561643838</v>
      </c>
      <c r="CK401" s="71">
        <f>_xll.ISDACreditCurve.HazardRate($CI$25, CJ401)</f>
        <v>1.6878514740855995E-2</v>
      </c>
    </row>
    <row r="402" spans="2:89" x14ac:dyDescent="0.25">
      <c r="B402" s="69">
        <v>2422</v>
      </c>
      <c r="C402" s="70">
        <f t="shared" si="50"/>
        <v>6.6356164383561644</v>
      </c>
      <c r="D402" s="71">
        <f>_xll.ISDAYieldCurve.ZeroRate($B$32, C402)</f>
        <v>1.8881082833544428E-2</v>
      </c>
      <c r="K402" s="69">
        <v>2422</v>
      </c>
      <c r="L402" s="70">
        <f t="shared" si="51"/>
        <v>6.6356164383561644</v>
      </c>
      <c r="M402" s="71">
        <f>_xll.ISDACreditCurve.HazardRate($K$25, L402)</f>
        <v>2.0379257750113282E-2</v>
      </c>
      <c r="U402" s="69">
        <v>2422</v>
      </c>
      <c r="V402" s="70">
        <f t="shared" si="52"/>
        <v>6.6356164383561644</v>
      </c>
      <c r="W402" s="71" t="e">
        <f>_xll.ISDAYieldCurve.ZeroRate(U$32, V402)</f>
        <v>#NULL!</v>
      </c>
      <c r="AD402" s="69">
        <v>2422</v>
      </c>
      <c r="AE402" s="70">
        <f t="shared" si="53"/>
        <v>6.6356164383561644</v>
      </c>
      <c r="AF402" s="71" t="e">
        <f>_xll.ISDACreditCurve.HazardRate(AD$25, AE402)</f>
        <v>#NULL!</v>
      </c>
      <c r="AN402" s="69">
        <v>2422</v>
      </c>
      <c r="AO402" s="70">
        <f t="shared" si="54"/>
        <v>6.6356164383561644</v>
      </c>
      <c r="AP402" s="71">
        <f>_xll.ISDAYieldCurve.ZeroRate(AN$32, AO402)</f>
        <v>3.4690482940023852E-2</v>
      </c>
      <c r="AW402" s="69">
        <v>2422</v>
      </c>
      <c r="AX402" s="70">
        <f t="shared" si="55"/>
        <v>6.6356164383561644</v>
      </c>
      <c r="AY402" s="71">
        <f>_xll.ISDACreditCurve.HazardRate($AW$25, AX402)</f>
        <v>1.7094215187023854E-2</v>
      </c>
      <c r="BG402" s="69">
        <v>2422</v>
      </c>
      <c r="BH402" s="70">
        <f t="shared" si="56"/>
        <v>6.6356164383561644</v>
      </c>
      <c r="BI402" s="71">
        <f>_xll.ISDAYieldCurve.ZeroRate(BG$32, BH402)</f>
        <v>1.097643794297058E-3</v>
      </c>
      <c r="BP402" s="69">
        <v>2422</v>
      </c>
      <c r="BQ402" s="70">
        <f t="shared" si="57"/>
        <v>6.6356164383561644</v>
      </c>
      <c r="BR402" s="71">
        <f>_xll.ISDACreditCurve.HazardRate($BP$25, BQ402)</f>
        <v>1.1401863008772016E-2</v>
      </c>
      <c r="BZ402" s="69">
        <v>2422</v>
      </c>
      <c r="CA402" s="70">
        <f t="shared" si="58"/>
        <v>6.6356164383561644</v>
      </c>
      <c r="CB402" s="71">
        <f>_xll.ISDAYieldCurve.ZeroRate(BZ$32, CA402)</f>
        <v>1.9319163461102178E-2</v>
      </c>
      <c r="CI402" s="69">
        <v>2422</v>
      </c>
      <c r="CJ402" s="70">
        <f t="shared" si="59"/>
        <v>6.6356164383561644</v>
      </c>
      <c r="CK402" s="71">
        <f>_xll.ISDACreditCurve.HazardRate($CI$25, CJ402)</f>
        <v>1.6878406665355221E-2</v>
      </c>
    </row>
    <row r="403" spans="2:89" x14ac:dyDescent="0.25">
      <c r="B403" s="69">
        <v>2429</v>
      </c>
      <c r="C403" s="70">
        <f t="shared" si="50"/>
        <v>6.6547945205479451</v>
      </c>
      <c r="D403" s="71">
        <f>_xll.ISDAYieldCurve.ZeroRate($B$32, C403)</f>
        <v>1.8892606063091257E-2</v>
      </c>
      <c r="K403" s="69">
        <v>2429</v>
      </c>
      <c r="L403" s="70">
        <f t="shared" si="51"/>
        <v>6.6547945205479451</v>
      </c>
      <c r="M403" s="71">
        <f>_xll.ISDACreditCurve.HazardRate($K$25, L403)</f>
        <v>2.038704409550466E-2</v>
      </c>
      <c r="U403" s="69">
        <v>2429</v>
      </c>
      <c r="V403" s="70">
        <f t="shared" si="52"/>
        <v>6.6547945205479451</v>
      </c>
      <c r="W403" s="71" t="e">
        <f>_xll.ISDAYieldCurve.ZeroRate(U$32, V403)</f>
        <v>#NULL!</v>
      </c>
      <c r="AD403" s="69">
        <v>2429</v>
      </c>
      <c r="AE403" s="70">
        <f t="shared" si="53"/>
        <v>6.6547945205479451</v>
      </c>
      <c r="AF403" s="71" t="e">
        <f>_xll.ISDACreditCurve.HazardRate(AD$25, AE403)</f>
        <v>#NULL!</v>
      </c>
      <c r="AN403" s="69">
        <v>2429</v>
      </c>
      <c r="AO403" s="70">
        <f t="shared" si="54"/>
        <v>6.6547945205479451</v>
      </c>
      <c r="AP403" s="71">
        <f>_xll.ISDAYieldCurve.ZeroRate(AN$32, AO403)</f>
        <v>3.4772903707387059E-2</v>
      </c>
      <c r="AW403" s="69">
        <v>2429</v>
      </c>
      <c r="AX403" s="70">
        <f t="shared" si="55"/>
        <v>6.6547945205479451</v>
      </c>
      <c r="AY403" s="71">
        <f>_xll.ISDACreditCurve.HazardRate($AW$25, AX403)</f>
        <v>1.7082699183366253E-2</v>
      </c>
      <c r="BG403" s="69">
        <v>2429</v>
      </c>
      <c r="BH403" s="70">
        <f t="shared" si="56"/>
        <v>6.6547945205479451</v>
      </c>
      <c r="BI403" s="71">
        <f>_xll.ISDAYieldCurve.ZeroRate(BG$32, BH403)</f>
        <v>1.1018423633788112E-3</v>
      </c>
      <c r="BP403" s="69">
        <v>2429</v>
      </c>
      <c r="BQ403" s="70">
        <f t="shared" si="57"/>
        <v>6.6547945205479451</v>
      </c>
      <c r="BR403" s="71">
        <f>_xll.ISDACreditCurve.HazardRate($BP$25, BQ403)</f>
        <v>1.1404231884855684E-2</v>
      </c>
      <c r="BZ403" s="69">
        <v>2429</v>
      </c>
      <c r="CA403" s="70">
        <f t="shared" si="58"/>
        <v>6.6547945205479451</v>
      </c>
      <c r="CB403" s="71">
        <f>_xll.ISDAYieldCurve.ZeroRate(BZ$32, CA403)</f>
        <v>1.9328499829454414E-2</v>
      </c>
      <c r="CI403" s="69">
        <v>2429</v>
      </c>
      <c r="CJ403" s="70">
        <f t="shared" si="59"/>
        <v>6.6547945205479451</v>
      </c>
      <c r="CK403" s="71">
        <f>_xll.ISDACreditCurve.HazardRate($CI$25, CJ403)</f>
        <v>1.6878299212767997E-2</v>
      </c>
    </row>
    <row r="404" spans="2:89" x14ac:dyDescent="0.25">
      <c r="B404" s="69">
        <v>2436</v>
      </c>
      <c r="C404" s="70">
        <f t="shared" si="50"/>
        <v>6.6739726027397257</v>
      </c>
      <c r="D404" s="71">
        <f>_xll.ISDAYieldCurve.ZeroRate($B$32, C404)</f>
        <v>1.8904063067180916E-2</v>
      </c>
      <c r="K404" s="69">
        <v>2436</v>
      </c>
      <c r="L404" s="70">
        <f t="shared" si="51"/>
        <v>6.6739726027397257</v>
      </c>
      <c r="M404" s="71">
        <f>_xll.ISDACreditCurve.HazardRate($K$25, L404)</f>
        <v>2.0394785691784587E-2</v>
      </c>
      <c r="U404" s="69">
        <v>2436</v>
      </c>
      <c r="V404" s="70">
        <f t="shared" si="52"/>
        <v>6.6739726027397257</v>
      </c>
      <c r="W404" s="71" t="e">
        <f>_xll.ISDAYieldCurve.ZeroRate(U$32, V404)</f>
        <v>#NULL!</v>
      </c>
      <c r="AD404" s="69">
        <v>2436</v>
      </c>
      <c r="AE404" s="70">
        <f t="shared" si="53"/>
        <v>6.6739726027397257</v>
      </c>
      <c r="AF404" s="71" t="e">
        <f>_xll.ISDACreditCurve.HazardRate(AD$25, AE404)</f>
        <v>#NULL!</v>
      </c>
      <c r="AN404" s="69">
        <v>2436</v>
      </c>
      <c r="AO404" s="70">
        <f t="shared" si="54"/>
        <v>6.6739726027397257</v>
      </c>
      <c r="AP404" s="71">
        <f>_xll.ISDAYieldCurve.ZeroRate(AN$32, AO404)</f>
        <v>3.4854850792179225E-2</v>
      </c>
      <c r="AW404" s="69">
        <v>2436</v>
      </c>
      <c r="AX404" s="70">
        <f t="shared" si="55"/>
        <v>6.6739726027397257</v>
      </c>
      <c r="AY404" s="71">
        <f>_xll.ISDACreditCurve.HazardRate($AW$25, AX404)</f>
        <v>1.7071249363637721E-2</v>
      </c>
      <c r="BG404" s="69">
        <v>2436</v>
      </c>
      <c r="BH404" s="70">
        <f t="shared" si="56"/>
        <v>6.6739726027397257</v>
      </c>
      <c r="BI404" s="71">
        <f>_xll.ISDAYieldCurve.ZeroRate(BG$32, BH404)</f>
        <v>1.1060168027531979E-3</v>
      </c>
      <c r="BP404" s="69">
        <v>2436</v>
      </c>
      <c r="BQ404" s="70">
        <f t="shared" si="57"/>
        <v>6.6739726027397257</v>
      </c>
      <c r="BR404" s="71">
        <f>_xll.ISDACreditCurve.HazardRate($BP$25, BQ404)</f>
        <v>1.1406587146708986E-2</v>
      </c>
      <c r="BZ404" s="69">
        <v>2436</v>
      </c>
      <c r="CA404" s="70">
        <f t="shared" si="58"/>
        <v>6.6739726027397257</v>
      </c>
      <c r="CB404" s="71">
        <f>_xll.ISDAYieldCurve.ZeroRate(BZ$32, CA404)</f>
        <v>1.9337782540517271E-2</v>
      </c>
      <c r="CI404" s="69">
        <v>2436</v>
      </c>
      <c r="CJ404" s="70">
        <f t="shared" si="59"/>
        <v>6.6739726027397257</v>
      </c>
      <c r="CK404" s="71">
        <f>_xll.ISDACreditCurve.HazardRate($CI$25, CJ404)</f>
        <v>1.6878192377724376E-2</v>
      </c>
    </row>
    <row r="405" spans="2:89" x14ac:dyDescent="0.25">
      <c r="B405" s="69">
        <v>2443</v>
      </c>
      <c r="C405" s="70">
        <f t="shared" si="50"/>
        <v>6.6931506849315072</v>
      </c>
      <c r="D405" s="71">
        <f>_xll.ISDAYieldCurve.ZeroRate($B$32, C405)</f>
        <v>1.8915454415086679E-2</v>
      </c>
      <c r="K405" s="69">
        <v>2443</v>
      </c>
      <c r="L405" s="70">
        <f t="shared" si="51"/>
        <v>6.6931506849315072</v>
      </c>
      <c r="M405" s="71">
        <f>_xll.ISDACreditCurve.HazardRate($K$25, L405)</f>
        <v>2.0402482923615923E-2</v>
      </c>
      <c r="U405" s="69">
        <v>2443</v>
      </c>
      <c r="V405" s="70">
        <f t="shared" si="52"/>
        <v>6.6931506849315072</v>
      </c>
      <c r="W405" s="71" t="e">
        <f>_xll.ISDAYieldCurve.ZeroRate(U$32, V405)</f>
        <v>#NULL!</v>
      </c>
      <c r="AD405" s="69">
        <v>2443</v>
      </c>
      <c r="AE405" s="70">
        <f t="shared" si="53"/>
        <v>6.6931506849315072</v>
      </c>
      <c r="AF405" s="71" t="e">
        <f>_xll.ISDACreditCurve.HazardRate(AD$25, AE405)</f>
        <v>#NULL!</v>
      </c>
      <c r="AN405" s="69">
        <v>2443</v>
      </c>
      <c r="AO405" s="70">
        <f t="shared" si="54"/>
        <v>6.6931506849315072</v>
      </c>
      <c r="AP405" s="71">
        <f>_xll.ISDAYieldCurve.ZeroRate(AN$32, AO405)</f>
        <v>3.4936328266170283E-2</v>
      </c>
      <c r="AW405" s="69">
        <v>2443</v>
      </c>
      <c r="AX405" s="70">
        <f t="shared" si="55"/>
        <v>6.6931506849315072</v>
      </c>
      <c r="AY405" s="71">
        <f>_xll.ISDACreditCurve.HazardRate($AW$25, AX405)</f>
        <v>1.7059865158921959E-2</v>
      </c>
      <c r="BG405" s="69">
        <v>2443</v>
      </c>
      <c r="BH405" s="70">
        <f t="shared" si="56"/>
        <v>6.6931506849315072</v>
      </c>
      <c r="BI405" s="71">
        <f>_xll.ISDAYieldCurve.ZeroRate(BG$32, BH405)</f>
        <v>1.1101673198389062E-3</v>
      </c>
      <c r="BP405" s="69">
        <v>2443</v>
      </c>
      <c r="BQ405" s="70">
        <f t="shared" si="57"/>
        <v>6.6931506849315072</v>
      </c>
      <c r="BR405" s="71">
        <f>_xll.ISDACreditCurve.HazardRate($BP$25, BQ405)</f>
        <v>1.1408928911359691E-2</v>
      </c>
      <c r="BZ405" s="69">
        <v>2443</v>
      </c>
      <c r="CA405" s="70">
        <f t="shared" si="58"/>
        <v>6.6931506849315072</v>
      </c>
      <c r="CB405" s="71">
        <f>_xll.ISDAYieldCurve.ZeroRate(BZ$32, CA405)</f>
        <v>1.934701205552819E-2</v>
      </c>
      <c r="CI405" s="69">
        <v>2443</v>
      </c>
      <c r="CJ405" s="70">
        <f t="shared" si="59"/>
        <v>6.6931506849315072</v>
      </c>
      <c r="CK405" s="71">
        <f>_xll.ISDACreditCurve.HazardRate($CI$25, CJ405)</f>
        <v>1.6878086154915962E-2</v>
      </c>
    </row>
    <row r="406" spans="2:89" x14ac:dyDescent="0.25">
      <c r="B406" s="69">
        <v>2450</v>
      </c>
      <c r="C406" s="70">
        <f t="shared" si="50"/>
        <v>6.7123287671232879</v>
      </c>
      <c r="D406" s="71">
        <f>_xll.ISDAYieldCurve.ZeroRate($B$32, C406)</f>
        <v>1.8926780669575843E-2</v>
      </c>
      <c r="K406" s="69">
        <v>2450</v>
      </c>
      <c r="L406" s="70">
        <f t="shared" si="51"/>
        <v>6.7123287671232879</v>
      </c>
      <c r="M406" s="71">
        <f>_xll.ISDACreditCurve.HazardRate($K$25, L406)</f>
        <v>2.0410136171265365E-2</v>
      </c>
      <c r="U406" s="69">
        <v>2450</v>
      </c>
      <c r="V406" s="70">
        <f t="shared" si="52"/>
        <v>6.7123287671232879</v>
      </c>
      <c r="W406" s="71" t="e">
        <f>_xll.ISDAYieldCurve.ZeroRate(U$32, V406)</f>
        <v>#NULL!</v>
      </c>
      <c r="AD406" s="69">
        <v>2450</v>
      </c>
      <c r="AE406" s="70">
        <f t="shared" si="53"/>
        <v>6.7123287671232879</v>
      </c>
      <c r="AF406" s="71" t="e">
        <f>_xll.ISDACreditCurve.HazardRate(AD$25, AE406)</f>
        <v>#NULL!</v>
      </c>
      <c r="AN406" s="69">
        <v>2450</v>
      </c>
      <c r="AO406" s="70">
        <f t="shared" si="54"/>
        <v>6.7123287671232879</v>
      </c>
      <c r="AP406" s="71">
        <f>_xll.ISDAYieldCurve.ZeroRate(AN$32, AO406)</f>
        <v>3.5017340154595671E-2</v>
      </c>
      <c r="AW406" s="69">
        <v>2450</v>
      </c>
      <c r="AX406" s="70">
        <f t="shared" si="55"/>
        <v>6.7123287671232879</v>
      </c>
      <c r="AY406" s="71">
        <f>_xll.ISDACreditCurve.HazardRate($AW$25, AX406)</f>
        <v>1.7048546006804575E-2</v>
      </c>
      <c r="BG406" s="69">
        <v>2450</v>
      </c>
      <c r="BH406" s="70">
        <f t="shared" si="56"/>
        <v>6.7123287671232879</v>
      </c>
      <c r="BI406" s="71">
        <f>_xll.ISDAYieldCurve.ZeroRate(BG$32, BH406)</f>
        <v>1.1142941196841249E-3</v>
      </c>
      <c r="BP406" s="69">
        <v>2450</v>
      </c>
      <c r="BQ406" s="70">
        <f t="shared" si="57"/>
        <v>6.7123287671232879</v>
      </c>
      <c r="BR406" s="71">
        <f>_xll.ISDACreditCurve.HazardRate($BP$25, BQ406)</f>
        <v>1.1411257294498109E-2</v>
      </c>
      <c r="BZ406" s="69">
        <v>2450</v>
      </c>
      <c r="CA406" s="70">
        <f t="shared" si="58"/>
        <v>6.7123287671232879</v>
      </c>
      <c r="CB406" s="71">
        <f>_xll.ISDAYieldCurve.ZeroRate(BZ$32, CA406)</f>
        <v>1.9356188830453331E-2</v>
      </c>
      <c r="CI406" s="69">
        <v>2450</v>
      </c>
      <c r="CJ406" s="70">
        <f t="shared" si="59"/>
        <v>6.7123287671232879</v>
      </c>
      <c r="CK406" s="71">
        <f>_xll.ISDACreditCurve.HazardRate($CI$25, CJ406)</f>
        <v>1.6877980539095023E-2</v>
      </c>
    </row>
    <row r="407" spans="2:89" x14ac:dyDescent="0.25">
      <c r="B407" s="69">
        <v>2457</v>
      </c>
      <c r="C407" s="70">
        <f t="shared" si="50"/>
        <v>6.7315068493150685</v>
      </c>
      <c r="D407" s="71">
        <f>_xll.ISDAYieldCurve.ZeroRate($B$32, C407)</f>
        <v>1.8938042387002387E-2</v>
      </c>
      <c r="K407" s="69">
        <v>2457</v>
      </c>
      <c r="L407" s="70">
        <f t="shared" si="51"/>
        <v>6.7315068493150685</v>
      </c>
      <c r="M407" s="71">
        <f>_xll.ISDACreditCurve.HazardRate($K$25, L407)</f>
        <v>2.0417745810666094E-2</v>
      </c>
      <c r="U407" s="69">
        <v>2457</v>
      </c>
      <c r="V407" s="70">
        <f t="shared" si="52"/>
        <v>6.7315068493150685</v>
      </c>
      <c r="W407" s="71" t="e">
        <f>_xll.ISDAYieldCurve.ZeroRate(U$32, V407)</f>
        <v>#NULL!</v>
      </c>
      <c r="AD407" s="69">
        <v>2457</v>
      </c>
      <c r="AE407" s="70">
        <f t="shared" si="53"/>
        <v>6.7315068493150685</v>
      </c>
      <c r="AF407" s="71" t="e">
        <f>_xll.ISDACreditCurve.HazardRate(AD$25, AE407)</f>
        <v>#NULL!</v>
      </c>
      <c r="AN407" s="69">
        <v>2457</v>
      </c>
      <c r="AO407" s="70">
        <f t="shared" si="54"/>
        <v>6.7315068493150685</v>
      </c>
      <c r="AP407" s="71">
        <f>_xll.ISDAYieldCurve.ZeroRate(AN$32, AO407)</f>
        <v>3.5097890436819212E-2</v>
      </c>
      <c r="AW407" s="69">
        <v>2457</v>
      </c>
      <c r="AX407" s="70">
        <f t="shared" si="55"/>
        <v>6.7315068493150685</v>
      </c>
      <c r="AY407" s="71">
        <f>_xll.ISDACreditCurve.HazardRate($AW$25, AX407)</f>
        <v>1.7037291351280445E-2</v>
      </c>
      <c r="BG407" s="69">
        <v>2457</v>
      </c>
      <c r="BH407" s="70">
        <f t="shared" si="56"/>
        <v>6.7315068493150685</v>
      </c>
      <c r="BI407" s="71">
        <f>_xll.ISDAYieldCurve.ZeroRate(BG$32, BH407)</f>
        <v>1.1183974050003108E-3</v>
      </c>
      <c r="BP407" s="69">
        <v>2457</v>
      </c>
      <c r="BQ407" s="70">
        <f t="shared" si="57"/>
        <v>6.7315068493150685</v>
      </c>
      <c r="BR407" s="71">
        <f>_xll.ISDACreditCurve.HazardRate($BP$25, BQ407)</f>
        <v>1.1413572410496136E-2</v>
      </c>
      <c r="BZ407" s="69">
        <v>2457</v>
      </c>
      <c r="CA407" s="70">
        <f t="shared" si="58"/>
        <v>6.7315068493150685</v>
      </c>
      <c r="CB407" s="71">
        <f>_xll.ISDAYieldCurve.ZeroRate(BZ$32, CA407)</f>
        <v>1.9365313316062661E-2</v>
      </c>
      <c r="CI407" s="69">
        <v>2457</v>
      </c>
      <c r="CJ407" s="70">
        <f t="shared" si="59"/>
        <v>6.7315068493150685</v>
      </c>
      <c r="CK407" s="71">
        <f>_xll.ISDACreditCurve.HazardRate($CI$25, CJ407)</f>
        <v>1.6877875525073638E-2</v>
      </c>
    </row>
    <row r="408" spans="2:89" x14ac:dyDescent="0.25">
      <c r="B408" s="69">
        <v>2464</v>
      </c>
      <c r="C408" s="70">
        <f t="shared" si="50"/>
        <v>6.7506849315068491</v>
      </c>
      <c r="D408" s="71">
        <f>_xll.ISDAYieldCurve.ZeroRate($B$32, C408)</f>
        <v>1.8949240117398097E-2</v>
      </c>
      <c r="K408" s="69">
        <v>2464</v>
      </c>
      <c r="L408" s="70">
        <f t="shared" si="51"/>
        <v>6.7506849315068491</v>
      </c>
      <c r="M408" s="71">
        <f>_xll.ISDACreditCurve.HazardRate($K$25, L408)</f>
        <v>2.0425312213479322E-2</v>
      </c>
      <c r="U408" s="69">
        <v>2464</v>
      </c>
      <c r="V408" s="70">
        <f t="shared" si="52"/>
        <v>6.7506849315068491</v>
      </c>
      <c r="W408" s="71" t="e">
        <f>_xll.ISDAYieldCurve.ZeroRate(U$32, V408)</f>
        <v>#NULL!</v>
      </c>
      <c r="AD408" s="69">
        <v>2464</v>
      </c>
      <c r="AE408" s="70">
        <f t="shared" si="53"/>
        <v>6.7506849315068491</v>
      </c>
      <c r="AF408" s="71" t="e">
        <f>_xll.ISDACreditCurve.HazardRate(AD$25, AE408)</f>
        <v>#NULL!</v>
      </c>
      <c r="AN408" s="69">
        <v>2464</v>
      </c>
      <c r="AO408" s="70">
        <f t="shared" si="54"/>
        <v>6.7506849315068491</v>
      </c>
      <c r="AP408" s="71">
        <f>_xll.ISDAYieldCurve.ZeroRate(AN$32, AO408)</f>
        <v>3.5177983046984662E-2</v>
      </c>
      <c r="AW408" s="69">
        <v>2464</v>
      </c>
      <c r="AX408" s="70">
        <f t="shared" si="55"/>
        <v>6.7506849315068491</v>
      </c>
      <c r="AY408" s="71">
        <f>_xll.ISDACreditCurve.HazardRate($AW$25, AX408)</f>
        <v>1.702610064266271E-2</v>
      </c>
      <c r="BG408" s="69">
        <v>2464</v>
      </c>
      <c r="BH408" s="70">
        <f t="shared" si="56"/>
        <v>6.7506849315068491</v>
      </c>
      <c r="BI408" s="71">
        <f>_xll.ISDAYieldCurve.ZeroRate(BG$32, BH408)</f>
        <v>1.1224773761953819E-3</v>
      </c>
      <c r="BP408" s="69">
        <v>2464</v>
      </c>
      <c r="BQ408" s="70">
        <f t="shared" si="57"/>
        <v>6.7506849315068491</v>
      </c>
      <c r="BR408" s="71">
        <f>_xll.ISDACreditCurve.HazardRate($BP$25, BQ408)</f>
        <v>1.1415874372425991E-2</v>
      </c>
      <c r="BZ408" s="69">
        <v>2464</v>
      </c>
      <c r="CA408" s="70">
        <f t="shared" si="58"/>
        <v>6.7506849315068491</v>
      </c>
      <c r="CB408" s="71">
        <f>_xll.ISDAYieldCurve.ZeroRate(BZ$32, CA408)</f>
        <v>1.9374385958003757E-2</v>
      </c>
      <c r="CI408" s="69">
        <v>2464</v>
      </c>
      <c r="CJ408" s="70">
        <f t="shared" si="59"/>
        <v>6.7506849315068491</v>
      </c>
      <c r="CK408" s="71">
        <f>_xll.ISDACreditCurve.HazardRate($CI$25, CJ408)</f>
        <v>1.6877771107722823E-2</v>
      </c>
    </row>
    <row r="409" spans="2:89" x14ac:dyDescent="0.25">
      <c r="B409" s="69">
        <v>2471</v>
      </c>
      <c r="C409" s="70">
        <f t="shared" si="50"/>
        <v>6.7698630136986298</v>
      </c>
      <c r="D409" s="71">
        <f>_xll.ISDAYieldCurve.ZeroRate($B$32, C409)</f>
        <v>1.8960374404562108E-2</v>
      </c>
      <c r="K409" s="69">
        <v>2471</v>
      </c>
      <c r="L409" s="70">
        <f t="shared" si="51"/>
        <v>6.7698630136986298</v>
      </c>
      <c r="M409" s="71">
        <f>_xll.ISDACreditCurve.HazardRate($K$25, L409)</f>
        <v>2.0432835747154793E-2</v>
      </c>
      <c r="U409" s="69">
        <v>2471</v>
      </c>
      <c r="V409" s="70">
        <f t="shared" si="52"/>
        <v>6.7698630136986298</v>
      </c>
      <c r="W409" s="71" t="e">
        <f>_xll.ISDAYieldCurve.ZeroRate(U$32, V409)</f>
        <v>#NULL!</v>
      </c>
      <c r="AD409" s="69">
        <v>2471</v>
      </c>
      <c r="AE409" s="70">
        <f t="shared" si="53"/>
        <v>6.7698630136986298</v>
      </c>
      <c r="AF409" s="71" t="e">
        <f>_xll.ISDACreditCurve.HazardRate(AD$25, AE409)</f>
        <v>#NULL!</v>
      </c>
      <c r="AN409" s="69">
        <v>2471</v>
      </c>
      <c r="AO409" s="70">
        <f t="shared" si="54"/>
        <v>6.7698630136986298</v>
      </c>
      <c r="AP409" s="71">
        <f>_xll.ISDAYieldCurve.ZeroRate(AN$32, AO409)</f>
        <v>3.5257621874656253E-2</v>
      </c>
      <c r="AW409" s="69">
        <v>2471</v>
      </c>
      <c r="AX409" s="70">
        <f t="shared" si="55"/>
        <v>6.7698630136986298</v>
      </c>
      <c r="AY409" s="71">
        <f>_xll.ISDACreditCurve.HazardRate($AW$25, AX409)</f>
        <v>1.701497333749323E-2</v>
      </c>
      <c r="BG409" s="69">
        <v>2471</v>
      </c>
      <c r="BH409" s="70">
        <f t="shared" si="56"/>
        <v>6.7698630136986298</v>
      </c>
      <c r="BI409" s="71">
        <f>_xll.ISDAYieldCurve.ZeroRate(BG$32, BH409)</f>
        <v>1.126534231406345E-3</v>
      </c>
      <c r="BP409" s="69">
        <v>2471</v>
      </c>
      <c r="BQ409" s="70">
        <f t="shared" si="57"/>
        <v>6.7698630136986298</v>
      </c>
      <c r="BR409" s="71">
        <f>_xll.ISDACreditCurve.HazardRate($BP$25, BQ409)</f>
        <v>1.1418163292078622E-2</v>
      </c>
      <c r="BZ409" s="69">
        <v>2471</v>
      </c>
      <c r="CA409" s="70">
        <f t="shared" si="58"/>
        <v>6.7698630136986298</v>
      </c>
      <c r="CB409" s="71">
        <f>_xll.ISDAYieldCurve.ZeroRate(BZ$32, CA409)</f>
        <v>1.9383407196874366E-2</v>
      </c>
      <c r="CI409" s="69">
        <v>2471</v>
      </c>
      <c r="CJ409" s="70">
        <f t="shared" si="59"/>
        <v>6.7698630136986298</v>
      </c>
      <c r="CK409" s="71">
        <f>_xll.ISDACreditCurve.HazardRate($CI$25, CJ409)</f>
        <v>1.6877667281971733E-2</v>
      </c>
    </row>
    <row r="410" spans="2:89" x14ac:dyDescent="0.25">
      <c r="B410" s="69">
        <v>2478</v>
      </c>
      <c r="C410" s="70">
        <f t="shared" si="50"/>
        <v>6.7890410958904113</v>
      </c>
      <c r="D410" s="71">
        <f>_xll.ISDAYieldCurve.ZeroRate($B$32, C410)</f>
        <v>1.897144578614892E-2</v>
      </c>
      <c r="K410" s="69">
        <v>2478</v>
      </c>
      <c r="L410" s="70">
        <f t="shared" si="51"/>
        <v>6.7890410958904113</v>
      </c>
      <c r="M410" s="71">
        <f>_xll.ISDACreditCurve.HazardRate($K$25, L410)</f>
        <v>2.0440316774990291E-2</v>
      </c>
      <c r="U410" s="69">
        <v>2478</v>
      </c>
      <c r="V410" s="70">
        <f t="shared" si="52"/>
        <v>6.7890410958904113</v>
      </c>
      <c r="W410" s="71" t="e">
        <f>_xll.ISDAYieldCurve.ZeroRate(U$32, V410)</f>
        <v>#NULL!</v>
      </c>
      <c r="AD410" s="69">
        <v>2478</v>
      </c>
      <c r="AE410" s="70">
        <f t="shared" si="53"/>
        <v>6.7890410958904113</v>
      </c>
      <c r="AF410" s="71" t="e">
        <f>_xll.ISDACreditCurve.HazardRate(AD$25, AE410)</f>
        <v>#NULL!</v>
      </c>
      <c r="AN410" s="69">
        <v>2478</v>
      </c>
      <c r="AO410" s="70">
        <f t="shared" si="54"/>
        <v>6.7890410958904113</v>
      </c>
      <c r="AP410" s="71">
        <f>_xll.ISDAYieldCurve.ZeroRate(AN$32, AO410)</f>
        <v>3.5336810765448347E-2</v>
      </c>
      <c r="AW410" s="69">
        <v>2478</v>
      </c>
      <c r="AX410" s="70">
        <f t="shared" si="55"/>
        <v>6.7890410958904113</v>
      </c>
      <c r="AY410" s="71">
        <f>_xll.ISDACreditCurve.HazardRate($AW$25, AX410)</f>
        <v>1.7003908898454653E-2</v>
      </c>
      <c r="BG410" s="69">
        <v>2478</v>
      </c>
      <c r="BH410" s="70">
        <f t="shared" si="56"/>
        <v>6.7890410958904113</v>
      </c>
      <c r="BI410" s="71">
        <f>_xll.ISDAYieldCurve.ZeroRate(BG$32, BH410)</f>
        <v>1.1305681665313707E-3</v>
      </c>
      <c r="BP410" s="69">
        <v>2478</v>
      </c>
      <c r="BQ410" s="70">
        <f t="shared" si="57"/>
        <v>6.7890410958904113</v>
      </c>
      <c r="BR410" s="71">
        <f>_xll.ISDACreditCurve.HazardRate($BP$25, BQ410)</f>
        <v>1.1420439279981806E-2</v>
      </c>
      <c r="BZ410" s="69">
        <v>2478</v>
      </c>
      <c r="CA410" s="70">
        <f t="shared" si="58"/>
        <v>6.7890410958904113</v>
      </c>
      <c r="CB410" s="71">
        <f>_xll.ISDAYieldCurve.ZeroRate(BZ$32, CA410)</f>
        <v>1.9392377468293726E-2</v>
      </c>
      <c r="CI410" s="69">
        <v>2478</v>
      </c>
      <c r="CJ410" s="70">
        <f t="shared" si="59"/>
        <v>6.7890410958904113</v>
      </c>
      <c r="CK410" s="71">
        <f>_xll.ISDACreditCurve.HazardRate($CI$25, CJ410)</f>
        <v>1.6877564042806811E-2</v>
      </c>
    </row>
    <row r="411" spans="2:89" x14ac:dyDescent="0.25">
      <c r="B411" s="69">
        <v>2485</v>
      </c>
      <c r="C411" s="70">
        <f t="shared" si="50"/>
        <v>6.8082191780821919</v>
      </c>
      <c r="D411" s="71">
        <f>_xll.ISDAYieldCurve.ZeroRate($B$32, C411)</f>
        <v>1.898245479375496E-2</v>
      </c>
      <c r="K411" s="69">
        <v>2485</v>
      </c>
      <c r="L411" s="70">
        <f t="shared" si="51"/>
        <v>6.8082191780821919</v>
      </c>
      <c r="M411" s="71">
        <f>_xll.ISDACreditCurve.HazardRate($K$25, L411)</f>
        <v>2.0447755656190097E-2</v>
      </c>
      <c r="U411" s="69">
        <v>2485</v>
      </c>
      <c r="V411" s="70">
        <f t="shared" si="52"/>
        <v>6.8082191780821919</v>
      </c>
      <c r="W411" s="71" t="e">
        <f>_xll.ISDAYieldCurve.ZeroRate(U$32, V411)</f>
        <v>#NULL!</v>
      </c>
      <c r="AD411" s="69">
        <v>2485</v>
      </c>
      <c r="AE411" s="70">
        <f t="shared" si="53"/>
        <v>6.8082191780821919</v>
      </c>
      <c r="AF411" s="71" t="e">
        <f>_xll.ISDACreditCurve.HazardRate(AD$25, AE411)</f>
        <v>#NULL!</v>
      </c>
      <c r="AN411" s="69">
        <v>2485</v>
      </c>
      <c r="AO411" s="70">
        <f t="shared" si="54"/>
        <v>6.8082191780821919</v>
      </c>
      <c r="AP411" s="71">
        <f>_xll.ISDAYieldCurve.ZeroRate(AN$32, AO411)</f>
        <v>3.5415553521644438E-2</v>
      </c>
      <c r="AW411" s="69">
        <v>2485</v>
      </c>
      <c r="AX411" s="70">
        <f t="shared" si="55"/>
        <v>6.8082191780821919</v>
      </c>
      <c r="AY411" s="71">
        <f>_xll.ISDACreditCurve.HazardRate($AW$25, AX411)</f>
        <v>1.6992906794283898E-2</v>
      </c>
      <c r="BG411" s="69">
        <v>2485</v>
      </c>
      <c r="BH411" s="70">
        <f t="shared" si="56"/>
        <v>6.8082191780821919</v>
      </c>
      <c r="BI411" s="71">
        <f>_xll.ISDAYieldCurve.ZeroRate(BG$32, BH411)</f>
        <v>1.1345793752613258E-3</v>
      </c>
      <c r="BP411" s="69">
        <v>2485</v>
      </c>
      <c r="BQ411" s="70">
        <f t="shared" si="57"/>
        <v>6.8082191780821919</v>
      </c>
      <c r="BR411" s="71">
        <f>_xll.ISDACreditCurve.HazardRate($BP$25, BQ411)</f>
        <v>1.1422702445417928E-2</v>
      </c>
      <c r="BZ411" s="69">
        <v>2485</v>
      </c>
      <c r="CA411" s="70">
        <f t="shared" si="58"/>
        <v>6.8082191780821919</v>
      </c>
      <c r="CB411" s="71">
        <f>_xll.ISDAYieldCurve.ZeroRate(BZ$32, CA411)</f>
        <v>1.9401297202972699E-2</v>
      </c>
      <c r="CI411" s="69">
        <v>2485</v>
      </c>
      <c r="CJ411" s="70">
        <f t="shared" si="59"/>
        <v>6.8082191780821919</v>
      </c>
      <c r="CK411" s="71">
        <f>_xll.ISDACreditCurve.HazardRate($CI$25, CJ411)</f>
        <v>1.6877461385270982E-2</v>
      </c>
    </row>
    <row r="412" spans="2:89" x14ac:dyDescent="0.25">
      <c r="B412" s="69">
        <v>2492</v>
      </c>
      <c r="C412" s="70">
        <f t="shared" si="50"/>
        <v>6.8273972602739725</v>
      </c>
      <c r="D412" s="71">
        <f>_xll.ISDAYieldCurve.ZeroRate($B$32, C412)</f>
        <v>1.8993401953003662E-2</v>
      </c>
      <c r="K412" s="69">
        <v>2492</v>
      </c>
      <c r="L412" s="70">
        <f t="shared" si="51"/>
        <v>6.8273972602739725</v>
      </c>
      <c r="M412" s="71">
        <f>_xll.ISDACreditCurve.HazardRate($K$25, L412)</f>
        <v>2.0455152745922488E-2</v>
      </c>
      <c r="U412" s="69">
        <v>2492</v>
      </c>
      <c r="V412" s="70">
        <f t="shared" si="52"/>
        <v>6.8273972602739725</v>
      </c>
      <c r="W412" s="71" t="e">
        <f>_xll.ISDAYieldCurve.ZeroRate(U$32, V412)</f>
        <v>#NULL!</v>
      </c>
      <c r="AD412" s="69">
        <v>2492</v>
      </c>
      <c r="AE412" s="70">
        <f t="shared" si="53"/>
        <v>6.8273972602739725</v>
      </c>
      <c r="AF412" s="71" t="e">
        <f>_xll.ISDACreditCurve.HazardRate(AD$25, AE412)</f>
        <v>#NULL!</v>
      </c>
      <c r="AN412" s="69">
        <v>2492</v>
      </c>
      <c r="AO412" s="70">
        <f t="shared" si="54"/>
        <v>6.8273972602739725</v>
      </c>
      <c r="AP412" s="71">
        <f>_xll.ISDAYieldCurve.ZeroRate(AN$32, AO412)</f>
        <v>3.5493853902805704E-2</v>
      </c>
      <c r="AW412" s="69">
        <v>2492</v>
      </c>
      <c r="AX412" s="70">
        <f t="shared" si="55"/>
        <v>6.8273972602739725</v>
      </c>
      <c r="AY412" s="71">
        <f>_xll.ISDACreditCurve.HazardRate($AW$25, AX412)</f>
        <v>1.6981966499687137E-2</v>
      </c>
      <c r="BG412" s="69">
        <v>2492</v>
      </c>
      <c r="BH412" s="70">
        <f t="shared" si="56"/>
        <v>6.8273972602739725</v>
      </c>
      <c r="BI412" s="71">
        <f>_xll.ISDAYieldCurve.ZeroRate(BG$32, BH412)</f>
        <v>1.1385680491107753E-3</v>
      </c>
      <c r="BP412" s="69">
        <v>2492</v>
      </c>
      <c r="BQ412" s="70">
        <f t="shared" si="57"/>
        <v>6.8273972602739725</v>
      </c>
      <c r="BR412" s="71">
        <f>_xll.ISDACreditCurve.HazardRate($BP$25, BQ412)</f>
        <v>1.1424952896441487E-2</v>
      </c>
      <c r="BZ412" s="69">
        <v>2492</v>
      </c>
      <c r="CA412" s="70">
        <f t="shared" si="58"/>
        <v>6.8273972602739725</v>
      </c>
      <c r="CB412" s="71">
        <f>_xll.ISDAYieldCurve.ZeroRate(BZ$32, CA412)</f>
        <v>1.9410166826782684E-2</v>
      </c>
      <c r="CI412" s="69">
        <v>2492</v>
      </c>
      <c r="CJ412" s="70">
        <f t="shared" si="59"/>
        <v>6.8273972602739725</v>
      </c>
      <c r="CK412" s="71">
        <f>_xll.ISDACreditCurve.HazardRate($CI$25, CJ412)</f>
        <v>1.687735930446288E-2</v>
      </c>
    </row>
    <row r="413" spans="2:89" x14ac:dyDescent="0.25">
      <c r="B413" s="69">
        <v>2499</v>
      </c>
      <c r="C413" s="70">
        <f t="shared" si="50"/>
        <v>6.8465753424657532</v>
      </c>
      <c r="D413" s="71">
        <f>_xll.ISDAYieldCurve.ZeroRate($B$32, C413)</f>
        <v>1.9004287783629118E-2</v>
      </c>
      <c r="K413" s="69">
        <v>2499</v>
      </c>
      <c r="L413" s="70">
        <f t="shared" si="51"/>
        <v>6.8465753424657532</v>
      </c>
      <c r="M413" s="71">
        <f>_xll.ISDACreditCurve.HazardRate($K$25, L413)</f>
        <v>2.0462508395376264E-2</v>
      </c>
      <c r="U413" s="69">
        <v>2499</v>
      </c>
      <c r="V413" s="70">
        <f t="shared" si="52"/>
        <v>6.8465753424657532</v>
      </c>
      <c r="W413" s="71" t="e">
        <f>_xll.ISDAYieldCurve.ZeroRate(U$32, V413)</f>
        <v>#NULL!</v>
      </c>
      <c r="AD413" s="69">
        <v>2499</v>
      </c>
      <c r="AE413" s="70">
        <f t="shared" si="53"/>
        <v>6.8465753424657532</v>
      </c>
      <c r="AF413" s="71" t="e">
        <f>_xll.ISDACreditCurve.HazardRate(AD$25, AE413)</f>
        <v>#NULL!</v>
      </c>
      <c r="AN413" s="69">
        <v>2499</v>
      </c>
      <c r="AO413" s="70">
        <f t="shared" si="54"/>
        <v>6.8465753424657532</v>
      </c>
      <c r="AP413" s="71">
        <f>_xll.ISDAYieldCurve.ZeroRate(AN$32, AO413)</f>
        <v>3.5571715626369439E-2</v>
      </c>
      <c r="AW413" s="69">
        <v>2499</v>
      </c>
      <c r="AX413" s="70">
        <f t="shared" si="55"/>
        <v>6.8465753424657532</v>
      </c>
      <c r="AY413" s="71">
        <f>_xll.ISDACreditCurve.HazardRate($AW$25, AX413)</f>
        <v>1.6971087495256183E-2</v>
      </c>
      <c r="BG413" s="69">
        <v>2499</v>
      </c>
      <c r="BH413" s="70">
        <f t="shared" si="56"/>
        <v>6.8465753424657532</v>
      </c>
      <c r="BI413" s="71">
        <f>_xll.ISDAYieldCurve.ZeroRate(BG$32, BH413)</f>
        <v>1.1425343774484635E-3</v>
      </c>
      <c r="BP413" s="69">
        <v>2499</v>
      </c>
      <c r="BQ413" s="70">
        <f t="shared" si="57"/>
        <v>6.8465753424657532</v>
      </c>
      <c r="BR413" s="71">
        <f>_xll.ISDACreditCurve.HazardRate($BP$25, BQ413)</f>
        <v>1.1427190739896289E-2</v>
      </c>
      <c r="BZ413" s="69">
        <v>2499</v>
      </c>
      <c r="CA413" s="70">
        <f t="shared" si="58"/>
        <v>6.8465753424657532</v>
      </c>
      <c r="CB413" s="71">
        <f>_xll.ISDAYieldCurve.ZeroRate(BZ$32, CA413)</f>
        <v>1.9418986760823428E-2</v>
      </c>
      <c r="CI413" s="69">
        <v>2499</v>
      </c>
      <c r="CJ413" s="70">
        <f t="shared" si="59"/>
        <v>6.8465753424657532</v>
      </c>
      <c r="CK413" s="71">
        <f>_xll.ISDACreditCurve.HazardRate($CI$25, CJ413)</f>
        <v>1.687725779553606E-2</v>
      </c>
    </row>
    <row r="414" spans="2:89" x14ac:dyDescent="0.25">
      <c r="B414" s="69">
        <v>2506</v>
      </c>
      <c r="C414" s="70">
        <f t="shared" si="50"/>
        <v>6.8657534246575347</v>
      </c>
      <c r="D414" s="71">
        <f>_xll.ISDAYieldCurve.ZeroRate($B$32, C414)</f>
        <v>1.9015112799558351E-2</v>
      </c>
      <c r="K414" s="69">
        <v>2506</v>
      </c>
      <c r="L414" s="70">
        <f t="shared" si="51"/>
        <v>6.8657534246575347</v>
      </c>
      <c r="M414" s="71">
        <f>_xll.ISDACreditCurve.HazardRate($K$25, L414)</f>
        <v>2.0469822951816333E-2</v>
      </c>
      <c r="U414" s="69">
        <v>2506</v>
      </c>
      <c r="V414" s="70">
        <f t="shared" si="52"/>
        <v>6.8657534246575347</v>
      </c>
      <c r="W414" s="71" t="e">
        <f>_xll.ISDAYieldCurve.ZeroRate(U$32, V414)</f>
        <v>#NULL!</v>
      </c>
      <c r="AD414" s="69">
        <v>2506</v>
      </c>
      <c r="AE414" s="70">
        <f t="shared" si="53"/>
        <v>6.8657534246575347</v>
      </c>
      <c r="AF414" s="71" t="e">
        <f>_xll.ISDACreditCurve.HazardRate(AD$25, AE414)</f>
        <v>#NULL!</v>
      </c>
      <c r="AN414" s="69">
        <v>2506</v>
      </c>
      <c r="AO414" s="70">
        <f t="shared" si="54"/>
        <v>6.8657534246575347</v>
      </c>
      <c r="AP414" s="71">
        <f>_xll.ISDAYieldCurve.ZeroRate(AN$32, AO414)</f>
        <v>3.564914236823729E-2</v>
      </c>
      <c r="AW414" s="69">
        <v>2506</v>
      </c>
      <c r="AX414" s="70">
        <f t="shared" si="55"/>
        <v>6.8657534246575347</v>
      </c>
      <c r="AY414" s="71">
        <f>_xll.ISDACreditCurve.HazardRate($AW$25, AX414)</f>
        <v>1.6960269267386297E-2</v>
      </c>
      <c r="BG414" s="69">
        <v>2506</v>
      </c>
      <c r="BH414" s="70">
        <f t="shared" si="56"/>
        <v>6.8657534246575347</v>
      </c>
      <c r="BI414" s="71">
        <f>_xll.ISDAYieldCurve.ZeroRate(BG$32, BH414)</f>
        <v>1.146478547527282E-3</v>
      </c>
      <c r="BP414" s="69">
        <v>2506</v>
      </c>
      <c r="BQ414" s="70">
        <f t="shared" si="57"/>
        <v>6.8657534246575347</v>
      </c>
      <c r="BR414" s="71">
        <f>_xll.ISDACreditCurve.HazardRate($BP$25, BQ414)</f>
        <v>1.1429416081432347E-2</v>
      </c>
      <c r="BZ414" s="69">
        <v>2506</v>
      </c>
      <c r="CA414" s="70">
        <f t="shared" si="58"/>
        <v>6.8657534246575347</v>
      </c>
      <c r="CB414" s="71">
        <f>_xll.ISDAYieldCurve.ZeroRate(BZ$32, CA414)</f>
        <v>1.9427757421489642E-2</v>
      </c>
      <c r="CI414" s="69">
        <v>2506</v>
      </c>
      <c r="CJ414" s="70">
        <f t="shared" si="59"/>
        <v>6.8657534246575347</v>
      </c>
      <c r="CK414" s="71">
        <f>_xll.ISDACreditCurve.HazardRate($CI$25, CJ414)</f>
        <v>1.6877156853698217E-2</v>
      </c>
    </row>
    <row r="415" spans="2:89" x14ac:dyDescent="0.25">
      <c r="B415" s="69">
        <v>2513</v>
      </c>
      <c r="C415" s="70">
        <f t="shared" si="50"/>
        <v>6.8849315068493153</v>
      </c>
      <c r="D415" s="71">
        <f>_xll.ISDAYieldCurve.ZeroRate($B$32, C415)</f>
        <v>1.9025877508992151E-2</v>
      </c>
      <c r="K415" s="69">
        <v>2513</v>
      </c>
      <c r="L415" s="70">
        <f t="shared" si="51"/>
        <v>6.8849315068493153</v>
      </c>
      <c r="M415" s="71">
        <f>_xll.ISDACreditCurve.HazardRate($K$25, L415)</f>
        <v>2.0477096758638347E-2</v>
      </c>
      <c r="U415" s="69">
        <v>2513</v>
      </c>
      <c r="V415" s="70">
        <f t="shared" si="52"/>
        <v>6.8849315068493153</v>
      </c>
      <c r="W415" s="71" t="e">
        <f>_xll.ISDAYieldCurve.ZeroRate(U$32, V415)</f>
        <v>#NULL!</v>
      </c>
      <c r="AD415" s="69">
        <v>2513</v>
      </c>
      <c r="AE415" s="70">
        <f t="shared" si="53"/>
        <v>6.8849315068493153</v>
      </c>
      <c r="AF415" s="71" t="e">
        <f>_xll.ISDACreditCurve.HazardRate(AD$25, AE415)</f>
        <v>#NULL!</v>
      </c>
      <c r="AN415" s="69">
        <v>2513</v>
      </c>
      <c r="AO415" s="70">
        <f t="shared" si="54"/>
        <v>6.8849315068493153</v>
      </c>
      <c r="AP415" s="71">
        <f>_xll.ISDAYieldCurve.ZeroRate(AN$32, AO415)</f>
        <v>3.5726137763353774E-2</v>
      </c>
      <c r="AW415" s="69">
        <v>2513</v>
      </c>
      <c r="AX415" s="70">
        <f t="shared" si="55"/>
        <v>6.8849315068493153</v>
      </c>
      <c r="AY415" s="71">
        <f>_xll.ISDACreditCurve.HazardRate($AW$25, AX415)</f>
        <v>1.6949511308195352E-2</v>
      </c>
      <c r="BG415" s="69">
        <v>2513</v>
      </c>
      <c r="BH415" s="70">
        <f t="shared" si="56"/>
        <v>6.8849315068493153</v>
      </c>
      <c r="BI415" s="71">
        <f>_xll.ISDAYieldCurve.ZeroRate(BG$32, BH415)</f>
        <v>1.1504007445137388E-3</v>
      </c>
      <c r="BP415" s="69">
        <v>2513</v>
      </c>
      <c r="BQ415" s="70">
        <f t="shared" si="57"/>
        <v>6.8849315068493153</v>
      </c>
      <c r="BR415" s="71">
        <f>_xll.ISDACreditCurve.HazardRate($BP$25, BQ415)</f>
        <v>1.1431629025522524E-2</v>
      </c>
      <c r="BZ415" s="69">
        <v>2513</v>
      </c>
      <c r="CA415" s="70">
        <f t="shared" si="58"/>
        <v>6.8849315068493153</v>
      </c>
      <c r="CB415" s="71">
        <f>_xll.ISDAYieldCurve.ZeroRate(BZ$32, CA415)</f>
        <v>1.9436479220536543E-2</v>
      </c>
      <c r="CI415" s="69">
        <v>2513</v>
      </c>
      <c r="CJ415" s="70">
        <f t="shared" si="59"/>
        <v>6.8849315068493153</v>
      </c>
      <c r="CK415" s="71">
        <f>_xll.ISDACreditCurve.HazardRate($CI$25, CJ415)</f>
        <v>1.6877056474210447E-2</v>
      </c>
    </row>
    <row r="416" spans="2:89" x14ac:dyDescent="0.25">
      <c r="B416" s="69">
        <v>2520</v>
      </c>
      <c r="C416" s="70">
        <f t="shared" si="50"/>
        <v>6.904109589041096</v>
      </c>
      <c r="D416" s="71">
        <f>_xll.ISDAYieldCurve.ZeroRate($B$32, C416)</f>
        <v>1.9036582414484651E-2</v>
      </c>
      <c r="K416" s="69">
        <v>2520</v>
      </c>
      <c r="L416" s="70">
        <f t="shared" si="51"/>
        <v>6.904109589041096</v>
      </c>
      <c r="M416" s="71">
        <f>_xll.ISDACreditCurve.HazardRate($K$25, L416)</f>
        <v>2.0484330155422469E-2</v>
      </c>
      <c r="U416" s="69">
        <v>2520</v>
      </c>
      <c r="V416" s="70">
        <f t="shared" si="52"/>
        <v>6.904109589041096</v>
      </c>
      <c r="W416" s="71" t="e">
        <f>_xll.ISDAYieldCurve.ZeroRate(U$32, V416)</f>
        <v>#NULL!</v>
      </c>
      <c r="AD416" s="69">
        <v>2520</v>
      </c>
      <c r="AE416" s="70">
        <f t="shared" si="53"/>
        <v>6.904109589041096</v>
      </c>
      <c r="AF416" s="71" t="e">
        <f>_xll.ISDACreditCurve.HazardRate(AD$25, AE416)</f>
        <v>#NULL!</v>
      </c>
      <c r="AN416" s="69">
        <v>2520</v>
      </c>
      <c r="AO416" s="70">
        <f t="shared" si="54"/>
        <v>6.904109589041096</v>
      </c>
      <c r="AP416" s="71">
        <f>_xll.ISDAYieldCurve.ZeroRate(AN$32, AO416)</f>
        <v>3.5802705406275177E-2</v>
      </c>
      <c r="AW416" s="69">
        <v>2520</v>
      </c>
      <c r="AX416" s="70">
        <f t="shared" si="55"/>
        <v>6.904109589041096</v>
      </c>
      <c r="AY416" s="71">
        <f>_xll.ISDACreditCurve.HazardRate($AW$25, AX416)</f>
        <v>1.6938813115444352E-2</v>
      </c>
      <c r="BG416" s="69">
        <v>2520</v>
      </c>
      <c r="BH416" s="70">
        <f t="shared" si="56"/>
        <v>6.904109589041096</v>
      </c>
      <c r="BI416" s="71">
        <f>_xll.ISDAYieldCurve.ZeroRate(BG$32, BH416)</f>
        <v>1.1543011515169378E-3</v>
      </c>
      <c r="BP416" s="69">
        <v>2520</v>
      </c>
      <c r="BQ416" s="70">
        <f t="shared" si="57"/>
        <v>6.904109589041096</v>
      </c>
      <c r="BR416" s="71">
        <f>_xll.ISDACreditCurve.HazardRate($BP$25, BQ416)</f>
        <v>1.1433829675478863E-2</v>
      </c>
      <c r="BZ416" s="69">
        <v>2520</v>
      </c>
      <c r="CA416" s="70">
        <f t="shared" si="58"/>
        <v>6.904109589041096</v>
      </c>
      <c r="CB416" s="71">
        <f>_xll.ISDAYieldCurve.ZeroRate(BZ$32, CA416)</f>
        <v>1.9445152565144303E-2</v>
      </c>
      <c r="CI416" s="69">
        <v>2520</v>
      </c>
      <c r="CJ416" s="70">
        <f t="shared" si="59"/>
        <v>6.904109589041096</v>
      </c>
      <c r="CK416" s="71">
        <f>_xll.ISDACreditCurve.HazardRate($CI$25, CJ416)</f>
        <v>1.6876956652386491E-2</v>
      </c>
    </row>
    <row r="417" spans="2:89" x14ac:dyDescent="0.25">
      <c r="B417" s="69">
        <v>2527</v>
      </c>
      <c r="C417" s="70">
        <f t="shared" si="50"/>
        <v>6.9232876712328766</v>
      </c>
      <c r="D417" s="71">
        <f>_xll.ISDAYieldCurve.ZeroRate($B$32, C417)</f>
        <v>1.9047228013021521E-2</v>
      </c>
      <c r="K417" s="69">
        <v>2527</v>
      </c>
      <c r="L417" s="70">
        <f t="shared" si="51"/>
        <v>6.9232876712328766</v>
      </c>
      <c r="M417" s="71">
        <f>_xll.ISDACreditCurve.HazardRate($K$25, L417)</f>
        <v>2.0491523477986176E-2</v>
      </c>
      <c r="U417" s="69">
        <v>2527</v>
      </c>
      <c r="V417" s="70">
        <f t="shared" si="52"/>
        <v>6.9232876712328766</v>
      </c>
      <c r="W417" s="71" t="e">
        <f>_xll.ISDAYieldCurve.ZeroRate(U$32, V417)</f>
        <v>#NULL!</v>
      </c>
      <c r="AD417" s="69">
        <v>2527</v>
      </c>
      <c r="AE417" s="70">
        <f t="shared" si="53"/>
        <v>6.9232876712328766</v>
      </c>
      <c r="AF417" s="71" t="e">
        <f>_xll.ISDACreditCurve.HazardRate(AD$25, AE417)</f>
        <v>#NULL!</v>
      </c>
      <c r="AN417" s="69">
        <v>2527</v>
      </c>
      <c r="AO417" s="70">
        <f t="shared" si="54"/>
        <v>6.9232876712328766</v>
      </c>
      <c r="AP417" s="71">
        <f>_xll.ISDAYieldCurve.ZeroRate(AN$32, AO417)</f>
        <v>3.5878848851728866E-2</v>
      </c>
      <c r="AW417" s="69">
        <v>2527</v>
      </c>
      <c r="AX417" s="70">
        <f t="shared" si="55"/>
        <v>6.9232876712328766</v>
      </c>
      <c r="AY417" s="71">
        <f>_xll.ISDACreditCurve.HazardRate($AW$25, AX417)</f>
        <v>1.6928174192459292E-2</v>
      </c>
      <c r="BG417" s="69">
        <v>2527</v>
      </c>
      <c r="BH417" s="70">
        <f t="shared" si="56"/>
        <v>6.9232876712328766</v>
      </c>
      <c r="BI417" s="71">
        <f>_xll.ISDAYieldCurve.ZeroRate(BG$32, BH417)</f>
        <v>1.1581799496170721E-3</v>
      </c>
      <c r="BP417" s="69">
        <v>2527</v>
      </c>
      <c r="BQ417" s="70">
        <f t="shared" si="57"/>
        <v>6.9232876712328766</v>
      </c>
      <c r="BR417" s="71">
        <f>_xll.ISDACreditCurve.HazardRate($BP$25, BQ417)</f>
        <v>1.1436018133468687E-2</v>
      </c>
      <c r="BZ417" s="69">
        <v>2527</v>
      </c>
      <c r="CA417" s="70">
        <f t="shared" si="58"/>
        <v>6.9232876712328766</v>
      </c>
      <c r="CB417" s="71">
        <f>_xll.ISDAYieldCurve.ZeroRate(BZ$32, CA417)</f>
        <v>1.9453777857981375E-2</v>
      </c>
      <c r="CI417" s="69">
        <v>2527</v>
      </c>
      <c r="CJ417" s="70">
        <f t="shared" si="59"/>
        <v>6.9232876712328766</v>
      </c>
      <c r="CK417" s="71">
        <f>_xll.ISDACreditCurve.HazardRate($CI$25, CJ417)</f>
        <v>1.6876857383592035E-2</v>
      </c>
    </row>
    <row r="418" spans="2:89" x14ac:dyDescent="0.25">
      <c r="B418" s="69">
        <v>2534</v>
      </c>
      <c r="C418" s="70">
        <f t="shared" si="50"/>
        <v>6.9424657534246572</v>
      </c>
      <c r="D418" s="71">
        <f>_xll.ISDAYieldCurve.ZeroRate($B$32, C418)</f>
        <v>1.9057814796096854E-2</v>
      </c>
      <c r="K418" s="69">
        <v>2534</v>
      </c>
      <c r="L418" s="70">
        <f t="shared" si="51"/>
        <v>6.9424657534246572</v>
      </c>
      <c r="M418" s="71">
        <f>_xll.ISDACreditCurve.HazardRate($K$25, L418)</f>
        <v>2.0498677058436273E-2</v>
      </c>
      <c r="U418" s="69">
        <v>2534</v>
      </c>
      <c r="V418" s="70">
        <f t="shared" si="52"/>
        <v>6.9424657534246572</v>
      </c>
      <c r="W418" s="71" t="e">
        <f>_xll.ISDAYieldCurve.ZeroRate(U$32, V418)</f>
        <v>#NULL!</v>
      </c>
      <c r="AD418" s="69">
        <v>2534</v>
      </c>
      <c r="AE418" s="70">
        <f t="shared" si="53"/>
        <v>6.9424657534246572</v>
      </c>
      <c r="AF418" s="71" t="e">
        <f>_xll.ISDACreditCurve.HazardRate(AD$25, AE418)</f>
        <v>#NULL!</v>
      </c>
      <c r="AN418" s="69">
        <v>2534</v>
      </c>
      <c r="AO418" s="70">
        <f t="shared" si="54"/>
        <v>6.9424657534246572</v>
      </c>
      <c r="AP418" s="71">
        <f>_xll.ISDAYieldCurve.ZeroRate(AN$32, AO418)</f>
        <v>3.5954571615163473E-2</v>
      </c>
      <c r="AW418" s="69">
        <v>2534</v>
      </c>
      <c r="AX418" s="70">
        <f t="shared" si="55"/>
        <v>6.9424657534246572</v>
      </c>
      <c r="AY418" s="71">
        <f>_xll.ISDACreditCurve.HazardRate($AW$25, AX418)</f>
        <v>1.6917594048054256E-2</v>
      </c>
      <c r="BG418" s="69">
        <v>2534</v>
      </c>
      <c r="BH418" s="70">
        <f t="shared" si="56"/>
        <v>6.9424657534246572</v>
      </c>
      <c r="BI418" s="71">
        <f>_xll.ISDAYieldCurve.ZeroRate(BG$32, BH418)</f>
        <v>1.1620373178934484E-3</v>
      </c>
      <c r="BP418" s="69">
        <v>2534</v>
      </c>
      <c r="BQ418" s="70">
        <f t="shared" si="57"/>
        <v>6.9424657534246572</v>
      </c>
      <c r="BR418" s="71">
        <f>_xll.ISDACreditCurve.HazardRate($BP$25, BQ418)</f>
        <v>1.1438194500530392E-2</v>
      </c>
      <c r="BZ418" s="69">
        <v>2534</v>
      </c>
      <c r="CA418" s="70">
        <f t="shared" si="58"/>
        <v>6.9424657534246572</v>
      </c>
      <c r="CB418" s="71">
        <f>_xll.ISDAYieldCurve.ZeroRate(BZ$32, CA418)</f>
        <v>1.9462355497266864E-2</v>
      </c>
      <c r="CI418" s="69">
        <v>2534</v>
      </c>
      <c r="CJ418" s="70">
        <f t="shared" si="59"/>
        <v>6.9424657534246572</v>
      </c>
      <c r="CK418" s="71">
        <f>_xll.ISDACreditCurve.HazardRate($CI$25, CJ418)</f>
        <v>1.6876758663243962E-2</v>
      </c>
    </row>
    <row r="419" spans="2:89" x14ac:dyDescent="0.25">
      <c r="B419" s="69">
        <v>2541</v>
      </c>
      <c r="C419" s="70">
        <f t="shared" si="50"/>
        <v>6.9616438356164387</v>
      </c>
      <c r="D419" s="71">
        <f>_xll.ISDAYieldCurve.ZeroRate($B$32, C419)</f>
        <v>1.9068343249788854E-2</v>
      </c>
      <c r="K419" s="69">
        <v>2541</v>
      </c>
      <c r="L419" s="70">
        <f t="shared" si="51"/>
        <v>6.9616438356164387</v>
      </c>
      <c r="M419" s="71">
        <f>_xll.ISDACreditCurve.HazardRate($K$25, L419)</f>
        <v>2.0505791225219977E-2</v>
      </c>
      <c r="U419" s="69">
        <v>2541</v>
      </c>
      <c r="V419" s="70">
        <f t="shared" si="52"/>
        <v>6.9616438356164387</v>
      </c>
      <c r="W419" s="71" t="e">
        <f>_xll.ISDAYieldCurve.ZeroRate(U$32, V419)</f>
        <v>#NULL!</v>
      </c>
      <c r="AD419" s="69">
        <v>2541</v>
      </c>
      <c r="AE419" s="70">
        <f t="shared" si="53"/>
        <v>6.9616438356164387</v>
      </c>
      <c r="AF419" s="71" t="e">
        <f>_xll.ISDACreditCurve.HazardRate(AD$25, AE419)</f>
        <v>#NULL!</v>
      </c>
      <c r="AN419" s="69">
        <v>2541</v>
      </c>
      <c r="AO419" s="70">
        <f t="shared" si="54"/>
        <v>6.9616438356164387</v>
      </c>
      <c r="AP419" s="71">
        <f>_xll.ISDAYieldCurve.ZeroRate(AN$32, AO419)</f>
        <v>3.6029877173289912E-2</v>
      </c>
      <c r="AW419" s="69">
        <v>2541</v>
      </c>
      <c r="AX419" s="70">
        <f t="shared" si="55"/>
        <v>6.9616438356164387</v>
      </c>
      <c r="AY419" s="71">
        <f>_xll.ISDACreditCurve.HazardRate($AW$25, AX419)</f>
        <v>1.6907072196455861E-2</v>
      </c>
      <c r="BG419" s="69">
        <v>2541</v>
      </c>
      <c r="BH419" s="70">
        <f t="shared" si="56"/>
        <v>6.9616438356164387</v>
      </c>
      <c r="BI419" s="71">
        <f>_xll.ISDAYieldCurve.ZeroRate(BG$32, BH419)</f>
        <v>1.1658734334520494E-3</v>
      </c>
      <c r="BP419" s="69">
        <v>2541</v>
      </c>
      <c r="BQ419" s="70">
        <f t="shared" si="57"/>
        <v>6.9616438356164387</v>
      </c>
      <c r="BR419" s="71">
        <f>_xll.ISDACreditCurve.HazardRate($BP$25, BQ419)</f>
        <v>1.1440358876588999E-2</v>
      </c>
      <c r="BZ419" s="69">
        <v>2541</v>
      </c>
      <c r="CA419" s="70">
        <f t="shared" si="58"/>
        <v>6.9616438356164387</v>
      </c>
      <c r="CB419" s="71">
        <f>_xll.ISDAYieldCurve.ZeroRate(BZ$32, CA419)</f>
        <v>1.9470885876831771E-2</v>
      </c>
      <c r="CI419" s="69">
        <v>2541</v>
      </c>
      <c r="CJ419" s="70">
        <f t="shared" si="59"/>
        <v>6.9616438356164387</v>
      </c>
      <c r="CK419" s="71">
        <f>_xll.ISDACreditCurve.HazardRate($CI$25, CJ419)</f>
        <v>1.6876660486809646E-2</v>
      </c>
    </row>
    <row r="420" spans="2:89" x14ac:dyDescent="0.25">
      <c r="B420" s="69">
        <v>2548</v>
      </c>
      <c r="C420" s="70">
        <f t="shared" si="50"/>
        <v>6.9808219178082194</v>
      </c>
      <c r="D420" s="71">
        <f>_xll.ISDAYieldCurve.ZeroRate($B$32, C420)</f>
        <v>1.9078813854834197E-2</v>
      </c>
      <c r="K420" s="69">
        <v>2548</v>
      </c>
      <c r="L420" s="70">
        <f t="shared" si="51"/>
        <v>6.9808219178082194</v>
      </c>
      <c r="M420" s="71">
        <f>_xll.ISDACreditCurve.HazardRate($K$25, L420)</f>
        <v>2.0512866303175198E-2</v>
      </c>
      <c r="U420" s="69">
        <v>2548</v>
      </c>
      <c r="V420" s="70">
        <f t="shared" si="52"/>
        <v>6.9808219178082194</v>
      </c>
      <c r="W420" s="71" t="e">
        <f>_xll.ISDAYieldCurve.ZeroRate(U$32, V420)</f>
        <v>#NULL!</v>
      </c>
      <c r="AD420" s="69">
        <v>2548</v>
      </c>
      <c r="AE420" s="70">
        <f t="shared" si="53"/>
        <v>6.9808219178082194</v>
      </c>
      <c r="AF420" s="71" t="e">
        <f>_xll.ISDACreditCurve.HazardRate(AD$25, AE420)</f>
        <v>#NULL!</v>
      </c>
      <c r="AN420" s="69">
        <v>2548</v>
      </c>
      <c r="AO420" s="70">
        <f t="shared" si="54"/>
        <v>6.9808219178082194</v>
      </c>
      <c r="AP420" s="71">
        <f>_xll.ISDAYieldCurve.ZeroRate(AN$32, AO420)</f>
        <v>3.6104768964613447E-2</v>
      </c>
      <c r="AW420" s="69">
        <v>2548</v>
      </c>
      <c r="AX420" s="70">
        <f t="shared" si="55"/>
        <v>6.9808219178082194</v>
      </c>
      <c r="AY420" s="71">
        <f>_xll.ISDACreditCurve.HazardRate($AW$25, AX420)</f>
        <v>1.6896608157228883E-2</v>
      </c>
      <c r="BG420" s="69">
        <v>2548</v>
      </c>
      <c r="BH420" s="70">
        <f t="shared" si="56"/>
        <v>6.9808219178082194</v>
      </c>
      <c r="BI420" s="71">
        <f>_xll.ISDAYieldCurve.ZeroRate(BG$32, BH420)</f>
        <v>1.1696884714526351E-3</v>
      </c>
      <c r="BP420" s="69">
        <v>2548</v>
      </c>
      <c r="BQ420" s="70">
        <f t="shared" si="57"/>
        <v>6.9808219178082194</v>
      </c>
      <c r="BR420" s="71">
        <f>_xll.ISDACreditCurve.HazardRate($BP$25, BQ420)</f>
        <v>1.1442511360471462E-2</v>
      </c>
      <c r="BZ420" s="69">
        <v>2548</v>
      </c>
      <c r="CA420" s="70">
        <f t="shared" si="58"/>
        <v>6.9808219178082194</v>
      </c>
      <c r="CB420" s="71">
        <f>_xll.ISDAYieldCurve.ZeroRate(BZ$32, CA420)</f>
        <v>1.9479369386179286E-2</v>
      </c>
      <c r="CI420" s="69">
        <v>2548</v>
      </c>
      <c r="CJ420" s="70">
        <f t="shared" si="59"/>
        <v>6.9808219178082194</v>
      </c>
      <c r="CK420" s="71">
        <f>_xll.ISDACreditCurve.HazardRate($CI$25, CJ420)</f>
        <v>1.6876562849806289E-2</v>
      </c>
    </row>
    <row r="421" spans="2:89" x14ac:dyDescent="0.25">
      <c r="B421" s="69">
        <v>2555</v>
      </c>
      <c r="C421" s="70">
        <f t="shared" si="50"/>
        <v>7</v>
      </c>
      <c r="D421" s="71">
        <f>_xll.ISDAYieldCurve.ZeroRate($B$32, C421)</f>
        <v>1.9089227086701209E-2</v>
      </c>
      <c r="K421" s="69">
        <v>2555</v>
      </c>
      <c r="L421" s="70">
        <f t="shared" si="51"/>
        <v>7</v>
      </c>
      <c r="M421" s="71">
        <f>_xll.ISDACreditCurve.HazardRate($K$25, L421)</f>
        <v>2.0519902613579982E-2</v>
      </c>
      <c r="U421" s="69">
        <v>2555</v>
      </c>
      <c r="V421" s="70">
        <f t="shared" si="52"/>
        <v>7</v>
      </c>
      <c r="W421" s="71" t="e">
        <f>_xll.ISDAYieldCurve.ZeroRate(U$32, V421)</f>
        <v>#NULL!</v>
      </c>
      <c r="AD421" s="69">
        <v>2555</v>
      </c>
      <c r="AE421" s="70">
        <f t="shared" si="53"/>
        <v>7</v>
      </c>
      <c r="AF421" s="71" t="e">
        <f>_xll.ISDACreditCurve.HazardRate(AD$25, AE421)</f>
        <v>#NULL!</v>
      </c>
      <c r="AN421" s="69">
        <v>2555</v>
      </c>
      <c r="AO421" s="70">
        <f t="shared" si="54"/>
        <v>7</v>
      </c>
      <c r="AP421" s="71">
        <f>_xll.ISDAYieldCurve.ZeroRate(AN$32, AO421)</f>
        <v>3.6179250389957125E-2</v>
      </c>
      <c r="AW421" s="69">
        <v>2555</v>
      </c>
      <c r="AX421" s="70">
        <f t="shared" si="55"/>
        <v>7</v>
      </c>
      <c r="AY421" s="71">
        <f>_xll.ISDACreditCurve.HazardRate($AW$25, AX421)</f>
        <v>1.6886201455203153E-2</v>
      </c>
      <c r="BG421" s="69">
        <v>2555</v>
      </c>
      <c r="BH421" s="70">
        <f t="shared" si="56"/>
        <v>7</v>
      </c>
      <c r="BI421" s="71">
        <f>_xll.ISDAYieldCurve.ZeroRate(BG$32, BH421)</f>
        <v>1.1734826051354101E-3</v>
      </c>
      <c r="BP421" s="69">
        <v>2555</v>
      </c>
      <c r="BQ421" s="70">
        <f t="shared" si="57"/>
        <v>7</v>
      </c>
      <c r="BR421" s="71">
        <f>_xll.ISDACreditCurve.HazardRate($BP$25, BQ421)</f>
        <v>1.1444652049921691E-2</v>
      </c>
      <c r="BZ421" s="69">
        <v>2555</v>
      </c>
      <c r="CA421" s="70">
        <f t="shared" si="58"/>
        <v>7</v>
      </c>
      <c r="CB421" s="71">
        <f>_xll.ISDAYieldCurve.ZeroRate(BZ$32, CA421)</f>
        <v>1.9487806410544074E-2</v>
      </c>
      <c r="CI421" s="69">
        <v>2555</v>
      </c>
      <c r="CJ421" s="70">
        <f t="shared" si="59"/>
        <v>7</v>
      </c>
      <c r="CK421" s="71">
        <f>_xll.ISDACreditCurve.HazardRate($CI$25, CJ421)</f>
        <v>1.6876465747800211E-2</v>
      </c>
    </row>
    <row r="422" spans="2:89" x14ac:dyDescent="0.25">
      <c r="B422" s="69">
        <v>2562</v>
      </c>
      <c r="C422" s="70">
        <f t="shared" si="50"/>
        <v>7.0191780821917806</v>
      </c>
      <c r="D422" s="71">
        <f>_xll.ISDAYieldCurve.ZeroRate($B$32, C422)</f>
        <v>1.9101982152138881E-2</v>
      </c>
      <c r="K422" s="69">
        <v>2562</v>
      </c>
      <c r="L422" s="70">
        <f t="shared" si="51"/>
        <v>7.0191780821917806</v>
      </c>
      <c r="M422" s="71">
        <f>_xll.ISDACreditCurve.HazardRate($K$25, L422)</f>
        <v>2.0526900474201134E-2</v>
      </c>
      <c r="U422" s="69">
        <v>2562</v>
      </c>
      <c r="V422" s="70">
        <f t="shared" si="52"/>
        <v>7.0191780821917806</v>
      </c>
      <c r="W422" s="71" t="e">
        <f>_xll.ISDAYieldCurve.ZeroRate(U$32, V422)</f>
        <v>#NULL!</v>
      </c>
      <c r="AD422" s="69">
        <v>2562</v>
      </c>
      <c r="AE422" s="70">
        <f t="shared" si="53"/>
        <v>7.0191780821917806</v>
      </c>
      <c r="AF422" s="71" t="e">
        <f>_xll.ISDACreditCurve.HazardRate(AD$25, AE422)</f>
        <v>#NULL!</v>
      </c>
      <c r="AN422" s="69">
        <v>2562</v>
      </c>
      <c r="AO422" s="70">
        <f t="shared" si="54"/>
        <v>7.0191780821917806</v>
      </c>
      <c r="AP422" s="71">
        <f>_xll.ISDAYieldCurve.ZeroRate(AN$32, AO422)</f>
        <v>3.6238203870346326E-2</v>
      </c>
      <c r="AW422" s="69">
        <v>2562</v>
      </c>
      <c r="AX422" s="70">
        <f t="shared" si="55"/>
        <v>7.0191780821917806</v>
      </c>
      <c r="AY422" s="71">
        <f>_xll.ISDACreditCurve.HazardRate($AW$25, AX422)</f>
        <v>1.6875851620401602E-2</v>
      </c>
      <c r="BG422" s="69">
        <v>2562</v>
      </c>
      <c r="BH422" s="70">
        <f t="shared" si="56"/>
        <v>7.0191780821917806</v>
      </c>
      <c r="BI422" s="71">
        <f>_xll.ISDAYieldCurve.ZeroRate(BG$32, BH422)</f>
        <v>1.1799726416436658E-3</v>
      </c>
      <c r="BP422" s="69">
        <v>2562</v>
      </c>
      <c r="BQ422" s="70">
        <f t="shared" si="57"/>
        <v>7.0191780821917806</v>
      </c>
      <c r="BR422" s="71">
        <f>_xll.ISDACreditCurve.HazardRate($BP$25, BQ422)</f>
        <v>1.1446781041615362E-2</v>
      </c>
      <c r="BZ422" s="69">
        <v>2562</v>
      </c>
      <c r="CA422" s="70">
        <f t="shared" si="58"/>
        <v>7.0191780821917806</v>
      </c>
      <c r="CB422" s="71">
        <f>_xll.ISDAYieldCurve.ZeroRate(BZ$32, CA422)</f>
        <v>1.9499823188408753E-2</v>
      </c>
      <c r="CI422" s="69">
        <v>2562</v>
      </c>
      <c r="CJ422" s="70">
        <f t="shared" si="59"/>
        <v>7.0191780821917806</v>
      </c>
      <c r="CK422" s="71">
        <f>_xll.ISDACreditCurve.HazardRate($CI$25, CJ422)</f>
        <v>1.687636917640619E-2</v>
      </c>
    </row>
    <row r="423" spans="2:89" x14ac:dyDescent="0.25">
      <c r="B423" s="69">
        <v>2569</v>
      </c>
      <c r="C423" s="70">
        <f t="shared" si="50"/>
        <v>7.0383561643835613</v>
      </c>
      <c r="D423" s="71">
        <f>_xll.ISDAYieldCurve.ZeroRate($B$32, C423)</f>
        <v>1.9117857308230291E-2</v>
      </c>
      <c r="K423" s="69">
        <v>2569</v>
      </c>
      <c r="L423" s="70">
        <f t="shared" si="51"/>
        <v>7.0383561643835613</v>
      </c>
      <c r="M423" s="71">
        <f>_xll.ISDACreditCurve.HazardRate($K$25, L423)</f>
        <v>2.0533860199342058E-2</v>
      </c>
      <c r="U423" s="69">
        <v>2569</v>
      </c>
      <c r="V423" s="70">
        <f t="shared" si="52"/>
        <v>7.0383561643835613</v>
      </c>
      <c r="W423" s="71" t="e">
        <f>_xll.ISDAYieldCurve.ZeroRate(U$32, V423)</f>
        <v>#NULL!</v>
      </c>
      <c r="AD423" s="69">
        <v>2569</v>
      </c>
      <c r="AE423" s="70">
        <f t="shared" si="53"/>
        <v>7.0383561643835613</v>
      </c>
      <c r="AF423" s="71" t="e">
        <f>_xll.ISDACreditCurve.HazardRate(AD$25, AE423)</f>
        <v>#NULL!</v>
      </c>
      <c r="AN423" s="69">
        <v>2569</v>
      </c>
      <c r="AO423" s="70">
        <f t="shared" si="54"/>
        <v>7.0383561643835613</v>
      </c>
      <c r="AP423" s="71">
        <f>_xll.ISDAYieldCurve.ZeroRate(AN$32, AO423)</f>
        <v>3.6276729756827303E-2</v>
      </c>
      <c r="AW423" s="69">
        <v>2569</v>
      </c>
      <c r="AX423" s="70">
        <f t="shared" si="55"/>
        <v>7.0383561643835613</v>
      </c>
      <c r="AY423" s="71">
        <f>_xll.ISDACreditCurve.HazardRate($AW$25, AX423)</f>
        <v>1.6865558187969549E-2</v>
      </c>
      <c r="BG423" s="69">
        <v>2569</v>
      </c>
      <c r="BH423" s="70">
        <f t="shared" si="56"/>
        <v>7.0383561643835613</v>
      </c>
      <c r="BI423" s="71">
        <f>_xll.ISDAYieldCurve.ZeroRate(BG$32, BH423)</f>
        <v>1.1900396214642897E-3</v>
      </c>
      <c r="BP423" s="69">
        <v>2569</v>
      </c>
      <c r="BQ423" s="70">
        <f t="shared" si="57"/>
        <v>7.0383561643835613</v>
      </c>
      <c r="BR423" s="71">
        <f>_xll.ISDACreditCurve.HazardRate($BP$25, BQ423)</f>
        <v>1.1448898431174463E-2</v>
      </c>
      <c r="BZ423" s="69">
        <v>2569</v>
      </c>
      <c r="CA423" s="70">
        <f t="shared" si="58"/>
        <v>7.0383561643835613</v>
      </c>
      <c r="CB423" s="71">
        <f>_xll.ISDAYieldCurve.ZeroRate(BZ$32, CA423)</f>
        <v>1.9516595783395638E-2</v>
      </c>
      <c r="CI423" s="69">
        <v>2569</v>
      </c>
      <c r="CJ423" s="70">
        <f t="shared" si="59"/>
        <v>7.0383561643835613</v>
      </c>
      <c r="CK423" s="71">
        <f>_xll.ISDACreditCurve.HazardRate($CI$25, CJ423)</f>
        <v>1.6876273131286795E-2</v>
      </c>
    </row>
    <row r="424" spans="2:89" x14ac:dyDescent="0.25">
      <c r="B424" s="69">
        <v>2576</v>
      </c>
      <c r="C424" s="70">
        <f t="shared" si="50"/>
        <v>7.0575342465753428</v>
      </c>
      <c r="D424" s="71">
        <f>_xll.ISDAYieldCurve.ZeroRate($B$32, C424)</f>
        <v>1.9133646186299459E-2</v>
      </c>
      <c r="K424" s="69">
        <v>2576</v>
      </c>
      <c r="L424" s="70">
        <f t="shared" si="51"/>
        <v>7.0575342465753428</v>
      </c>
      <c r="M424" s="71">
        <f>_xll.ISDACreditCurve.HazardRate($K$25, L424)</f>
        <v>2.054078209988983E-2</v>
      </c>
      <c r="U424" s="69">
        <v>2576</v>
      </c>
      <c r="V424" s="70">
        <f t="shared" si="52"/>
        <v>7.0575342465753428</v>
      </c>
      <c r="W424" s="71" t="e">
        <f>_xll.ISDAYieldCurve.ZeroRate(U$32, V424)</f>
        <v>#NULL!</v>
      </c>
      <c r="AD424" s="69">
        <v>2576</v>
      </c>
      <c r="AE424" s="70">
        <f t="shared" si="53"/>
        <v>7.0575342465753428</v>
      </c>
      <c r="AF424" s="71" t="e">
        <f>_xll.ISDACreditCurve.HazardRate(AD$25, AE424)</f>
        <v>#NULL!</v>
      </c>
      <c r="AN424" s="69">
        <v>2576</v>
      </c>
      <c r="AO424" s="70">
        <f t="shared" si="54"/>
        <v>7.0575342465753428</v>
      </c>
      <c r="AP424" s="71">
        <f>_xll.ISDAYieldCurve.ZeroRate(AN$32, AO424)</f>
        <v>3.6315046263490448E-2</v>
      </c>
      <c r="AW424" s="69">
        <v>2576</v>
      </c>
      <c r="AX424" s="70">
        <f t="shared" si="55"/>
        <v>7.0575342465753428</v>
      </c>
      <c r="AY424" s="71">
        <f>_xll.ISDACreditCurve.HazardRate($AW$25, AX424)</f>
        <v>1.6855320698105056E-2</v>
      </c>
      <c r="BG424" s="69">
        <v>2576</v>
      </c>
      <c r="BH424" s="70">
        <f t="shared" si="56"/>
        <v>7.0575342465753428</v>
      </c>
      <c r="BI424" s="71">
        <f>_xll.ISDAYieldCurve.ZeroRate(BG$32, BH424)</f>
        <v>1.2000518894380631E-3</v>
      </c>
      <c r="BP424" s="69">
        <v>2576</v>
      </c>
      <c r="BQ424" s="70">
        <f t="shared" si="57"/>
        <v>7.0575342465753428</v>
      </c>
      <c r="BR424" s="71">
        <f>_xll.ISDACreditCurve.HazardRate($BP$25, BQ424)</f>
        <v>1.1451004313181612E-2</v>
      </c>
      <c r="BZ424" s="69">
        <v>2576</v>
      </c>
      <c r="CA424" s="70">
        <f t="shared" si="58"/>
        <v>7.0575342465753428</v>
      </c>
      <c r="CB424" s="71">
        <f>_xll.ISDAYieldCurve.ZeroRate(BZ$32, CA424)</f>
        <v>1.9533277222974984E-2</v>
      </c>
      <c r="CI424" s="69">
        <v>2576</v>
      </c>
      <c r="CJ424" s="70">
        <f t="shared" si="59"/>
        <v>7.0575342465753428</v>
      </c>
      <c r="CK424" s="71">
        <f>_xll.ISDACreditCurve.HazardRate($CI$25, CJ424)</f>
        <v>1.687617760815174E-2</v>
      </c>
    </row>
    <row r="425" spans="2:89" x14ac:dyDescent="0.25">
      <c r="B425" s="69">
        <v>2583</v>
      </c>
      <c r="C425" s="70">
        <f t="shared" si="50"/>
        <v>7.0767123287671234</v>
      </c>
      <c r="D425" s="71">
        <f>_xll.ISDAYieldCurve.ZeroRate($B$32, C425)</f>
        <v>1.9149349487793729E-2</v>
      </c>
      <c r="K425" s="69">
        <v>2583</v>
      </c>
      <c r="L425" s="70">
        <f t="shared" si="51"/>
        <v>7.0767123287671234</v>
      </c>
      <c r="M425" s="71">
        <f>_xll.ISDACreditCurve.HazardRate($K$25, L425)</f>
        <v>2.0547666483361458E-2</v>
      </c>
      <c r="U425" s="69">
        <v>2583</v>
      </c>
      <c r="V425" s="70">
        <f t="shared" si="52"/>
        <v>7.0767123287671234</v>
      </c>
      <c r="W425" s="71" t="e">
        <f>_xll.ISDAYieldCurve.ZeroRate(U$32, V425)</f>
        <v>#NULL!</v>
      </c>
      <c r="AD425" s="69">
        <v>2583</v>
      </c>
      <c r="AE425" s="70">
        <f t="shared" si="53"/>
        <v>7.0767123287671234</v>
      </c>
      <c r="AF425" s="71" t="e">
        <f>_xll.ISDACreditCurve.HazardRate(AD$25, AE425)</f>
        <v>#NULL!</v>
      </c>
      <c r="AN425" s="69">
        <v>2583</v>
      </c>
      <c r="AO425" s="70">
        <f t="shared" si="54"/>
        <v>7.0767123287671234</v>
      </c>
      <c r="AP425" s="71">
        <f>_xll.ISDAYieldCurve.ZeroRate(AN$32, AO425)</f>
        <v>3.6353155092610709E-2</v>
      </c>
      <c r="AW425" s="69">
        <v>2583</v>
      </c>
      <c r="AX425" s="70">
        <f t="shared" si="55"/>
        <v>7.0767123287671234</v>
      </c>
      <c r="AY425" s="71">
        <f>_xll.ISDACreditCurve.HazardRate($AW$25, AX425)</f>
        <v>1.6845138695990507E-2</v>
      </c>
      <c r="BG425" s="69">
        <v>2583</v>
      </c>
      <c r="BH425" s="70">
        <f t="shared" si="56"/>
        <v>7.0767123287671234</v>
      </c>
      <c r="BI425" s="71">
        <f>_xll.ISDAYieldCurve.ZeroRate(BG$32, BH425)</f>
        <v>1.2100098903767475E-3</v>
      </c>
      <c r="BP425" s="69">
        <v>2583</v>
      </c>
      <c r="BQ425" s="70">
        <f t="shared" si="57"/>
        <v>7.0767123287671234</v>
      </c>
      <c r="BR425" s="71">
        <f>_xll.ISDACreditCurve.HazardRate($BP$25, BQ425)</f>
        <v>1.1453098781194142E-2</v>
      </c>
      <c r="BZ425" s="69">
        <v>2583</v>
      </c>
      <c r="CA425" s="70">
        <f t="shared" si="58"/>
        <v>7.0767123287671234</v>
      </c>
      <c r="CB425" s="71">
        <f>_xll.ISDAYieldCurve.ZeroRate(BZ$32, CA425)</f>
        <v>1.9549868248247674E-2</v>
      </c>
      <c r="CI425" s="69">
        <v>2583</v>
      </c>
      <c r="CJ425" s="70">
        <f t="shared" si="59"/>
        <v>7.0767123287671234</v>
      </c>
      <c r="CK425" s="71">
        <f>_xll.ISDACreditCurve.HazardRate($CI$25, CJ425)</f>
        <v>1.6876082602757258E-2</v>
      </c>
    </row>
    <row r="426" spans="2:89" x14ac:dyDescent="0.25">
      <c r="B426" s="69">
        <v>2590</v>
      </c>
      <c r="C426" s="70">
        <f t="shared" si="50"/>
        <v>7.095890410958904</v>
      </c>
      <c r="D426" s="71">
        <f>_xll.ISDAYieldCurve.ZeroRate($B$32, C426)</f>
        <v>1.9164967906577218E-2</v>
      </c>
      <c r="K426" s="69">
        <v>2590</v>
      </c>
      <c r="L426" s="70">
        <f t="shared" si="51"/>
        <v>7.095890410958904</v>
      </c>
      <c r="M426" s="71">
        <f>_xll.ISDACreditCurve.HazardRate($K$25, L426)</f>
        <v>2.0554513653949454E-2</v>
      </c>
      <c r="U426" s="69">
        <v>2590</v>
      </c>
      <c r="V426" s="70">
        <f t="shared" si="52"/>
        <v>7.095890410958904</v>
      </c>
      <c r="W426" s="71" t="e">
        <f>_xll.ISDAYieldCurve.ZeroRate(U$32, V426)</f>
        <v>#NULL!</v>
      </c>
      <c r="AD426" s="69">
        <v>2590</v>
      </c>
      <c r="AE426" s="70">
        <f t="shared" si="53"/>
        <v>7.095890410958904</v>
      </c>
      <c r="AF426" s="71" t="e">
        <f>_xll.ISDACreditCurve.HazardRate(AD$25, AE426)</f>
        <v>#NULL!</v>
      </c>
      <c r="AN426" s="69">
        <v>2590</v>
      </c>
      <c r="AO426" s="70">
        <f t="shared" si="54"/>
        <v>7.095890410958904</v>
      </c>
      <c r="AP426" s="71">
        <f>_xll.ISDAYieldCurve.ZeroRate(AN$32, AO426)</f>
        <v>3.6391057928060036E-2</v>
      </c>
      <c r="AW426" s="69">
        <v>2590</v>
      </c>
      <c r="AX426" s="70">
        <f t="shared" si="55"/>
        <v>7.095890410958904</v>
      </c>
      <c r="AY426" s="71">
        <f>_xll.ISDACreditCurve.HazardRate($AW$25, AX426)</f>
        <v>1.6835011731725229E-2</v>
      </c>
      <c r="BG426" s="69">
        <v>2590</v>
      </c>
      <c r="BH426" s="70">
        <f t="shared" si="56"/>
        <v>7.095890410958904</v>
      </c>
      <c r="BI426" s="71">
        <f>_xll.ISDAYieldCurve.ZeroRate(BG$32, BH426)</f>
        <v>1.2199140642833312E-3</v>
      </c>
      <c r="BP426" s="69">
        <v>2590</v>
      </c>
      <c r="BQ426" s="70">
        <f t="shared" si="57"/>
        <v>7.095890410958904</v>
      </c>
      <c r="BR426" s="71">
        <f>_xll.ISDACreditCurve.HazardRate($BP$25, BQ426)</f>
        <v>1.1455181927757956E-2</v>
      </c>
      <c r="BZ426" s="69">
        <v>2590</v>
      </c>
      <c r="CA426" s="70">
        <f t="shared" si="58"/>
        <v>7.095890410958904</v>
      </c>
      <c r="CB426" s="71">
        <f>_xll.ISDAYieldCurve.ZeroRate(BZ$32, CA426)</f>
        <v>1.9566369592302665E-2</v>
      </c>
      <c r="CI426" s="69">
        <v>2590</v>
      </c>
      <c r="CJ426" s="70">
        <f t="shared" si="59"/>
        <v>7.095890410958904</v>
      </c>
      <c r="CK426" s="71">
        <f>_xll.ISDACreditCurve.HazardRate($CI$25, CJ426)</f>
        <v>1.687598811090545E-2</v>
      </c>
    </row>
    <row r="427" spans="2:89" x14ac:dyDescent="0.25">
      <c r="B427" s="69">
        <v>2597</v>
      </c>
      <c r="C427" s="70">
        <f t="shared" si="50"/>
        <v>7.1150684931506847</v>
      </c>
      <c r="D427" s="71">
        <f>_xll.ISDAYieldCurve.ZeroRate($B$32, C427)</f>
        <v>1.9180502129033036E-2</v>
      </c>
      <c r="K427" s="69">
        <v>2597</v>
      </c>
      <c r="L427" s="70">
        <f t="shared" si="51"/>
        <v>7.1150684931506847</v>
      </c>
      <c r="M427" s="71">
        <f>_xll.ISDACreditCurve.HazardRate($K$25, L427)</f>
        <v>2.0561323912566629E-2</v>
      </c>
      <c r="U427" s="69">
        <v>2597</v>
      </c>
      <c r="V427" s="70">
        <f t="shared" si="52"/>
        <v>7.1150684931506847</v>
      </c>
      <c r="W427" s="71" t="e">
        <f>_xll.ISDAYieldCurve.ZeroRate(U$32, V427)</f>
        <v>#NULL!</v>
      </c>
      <c r="AD427" s="69">
        <v>2597</v>
      </c>
      <c r="AE427" s="70">
        <f t="shared" si="53"/>
        <v>7.1150684931506847</v>
      </c>
      <c r="AF427" s="71" t="e">
        <f>_xll.ISDACreditCurve.HazardRate(AD$25, AE427)</f>
        <v>#NULL!</v>
      </c>
      <c r="AN427" s="69">
        <v>2597</v>
      </c>
      <c r="AO427" s="70">
        <f t="shared" si="54"/>
        <v>7.1150684931506847</v>
      </c>
      <c r="AP427" s="71">
        <f>_xll.ISDAYieldCurve.ZeroRate(AN$32, AO427)</f>
        <v>3.6428756435555459E-2</v>
      </c>
      <c r="AW427" s="69">
        <v>2597</v>
      </c>
      <c r="AX427" s="70">
        <f t="shared" si="55"/>
        <v>7.1150684931506847</v>
      </c>
      <c r="AY427" s="71">
        <f>_xll.ISDACreditCurve.HazardRate($AW$25, AX427)</f>
        <v>1.6824939360259222E-2</v>
      </c>
      <c r="BG427" s="69">
        <v>2597</v>
      </c>
      <c r="BH427" s="70">
        <f t="shared" si="56"/>
        <v>7.1150684931506847</v>
      </c>
      <c r="BI427" s="71">
        <f>_xll.ISDAYieldCurve.ZeroRate(BG$32, BH427)</f>
        <v>1.2297648464168335E-3</v>
      </c>
      <c r="BP427" s="69">
        <v>2597</v>
      </c>
      <c r="BQ427" s="70">
        <f t="shared" si="57"/>
        <v>7.1150684931506847</v>
      </c>
      <c r="BR427" s="71">
        <f>_xll.ISDACreditCurve.HazardRate($BP$25, BQ427)</f>
        <v>1.1457253844421155E-2</v>
      </c>
      <c r="BZ427" s="69">
        <v>2597</v>
      </c>
      <c r="CA427" s="70">
        <f t="shared" si="58"/>
        <v>7.1150684931506847</v>
      </c>
      <c r="CB427" s="71">
        <f>_xll.ISDAYieldCurve.ZeroRate(BZ$32, CA427)</f>
        <v>1.958278198032502E-2</v>
      </c>
      <c r="CI427" s="69">
        <v>2597</v>
      </c>
      <c r="CJ427" s="70">
        <f t="shared" si="59"/>
        <v>7.1150684931506847</v>
      </c>
      <c r="CK427" s="71">
        <f>_xll.ISDACreditCurve.HazardRate($CI$25, CJ427)</f>
        <v>1.6875894128443682E-2</v>
      </c>
    </row>
    <row r="428" spans="2:89" x14ac:dyDescent="0.25">
      <c r="B428" s="69">
        <v>2604</v>
      </c>
      <c r="C428" s="70">
        <f t="shared" si="50"/>
        <v>7.1342465753424653</v>
      </c>
      <c r="D428" s="71">
        <f>_xll.ISDAYieldCurve.ZeroRate($B$32, C428)</f>
        <v>1.9195952834163824E-2</v>
      </c>
      <c r="K428" s="69">
        <v>2604</v>
      </c>
      <c r="L428" s="70">
        <f t="shared" si="51"/>
        <v>7.1342465753424653</v>
      </c>
      <c r="M428" s="71">
        <f>_xll.ISDACreditCurve.HazardRate($K$25, L428)</f>
        <v>2.0568097556890159E-2</v>
      </c>
      <c r="U428" s="69">
        <v>2604</v>
      </c>
      <c r="V428" s="70">
        <f t="shared" si="52"/>
        <v>7.1342465753424653</v>
      </c>
      <c r="W428" s="71" t="e">
        <f>_xll.ISDAYieldCurve.ZeroRate(U$32, V428)</f>
        <v>#NULL!</v>
      </c>
      <c r="AD428" s="69">
        <v>2604</v>
      </c>
      <c r="AE428" s="70">
        <f t="shared" si="53"/>
        <v>7.1342465753424653</v>
      </c>
      <c r="AF428" s="71" t="e">
        <f>_xll.ISDACreditCurve.HazardRate(AD$25, AE428)</f>
        <v>#NULL!</v>
      </c>
      <c r="AN428" s="69">
        <v>2604</v>
      </c>
      <c r="AO428" s="70">
        <f t="shared" si="54"/>
        <v>7.1342465753424653</v>
      </c>
      <c r="AP428" s="71">
        <f>_xll.ISDAYieldCurve.ZeroRate(AN$32, AO428)</f>
        <v>3.6466252262903072E-2</v>
      </c>
      <c r="AW428" s="69">
        <v>2604</v>
      </c>
      <c r="AX428" s="70">
        <f t="shared" si="55"/>
        <v>7.1342465753424653</v>
      </c>
      <c r="AY428" s="71">
        <f>_xll.ISDACreditCurve.HazardRate($AW$25, AX428)</f>
        <v>1.6814921141327977E-2</v>
      </c>
      <c r="BG428" s="69">
        <v>2604</v>
      </c>
      <c r="BH428" s="70">
        <f t="shared" si="56"/>
        <v>7.1342465753424653</v>
      </c>
      <c r="BI428" s="71">
        <f>_xll.ISDAYieldCurve.ZeroRate(BG$32, BH428)</f>
        <v>1.2395626673560698E-3</v>
      </c>
      <c r="BP428" s="69">
        <v>2604</v>
      </c>
      <c r="BQ428" s="70">
        <f t="shared" si="57"/>
        <v>7.1342465753424653</v>
      </c>
      <c r="BR428" s="71">
        <f>_xll.ISDACreditCurve.HazardRate($BP$25, BQ428)</f>
        <v>1.1459314621747459E-2</v>
      </c>
      <c r="BZ428" s="69">
        <v>2604</v>
      </c>
      <c r="CA428" s="70">
        <f t="shared" si="58"/>
        <v>7.1342465753424653</v>
      </c>
      <c r="CB428" s="71">
        <f>_xll.ISDAYieldCurve.ZeroRate(BZ$32, CA428)</f>
        <v>1.9599106129702094E-2</v>
      </c>
      <c r="CI428" s="69">
        <v>2604</v>
      </c>
      <c r="CJ428" s="70">
        <f t="shared" si="59"/>
        <v>7.1342465753424653</v>
      </c>
      <c r="CK428" s="71">
        <f>_xll.ISDACreditCurve.HazardRate($CI$25, CJ428)</f>
        <v>1.6875800651263959E-2</v>
      </c>
    </row>
    <row r="429" spans="2:89" x14ac:dyDescent="0.25">
      <c r="B429" s="69">
        <v>2611</v>
      </c>
      <c r="C429" s="70">
        <f t="shared" si="50"/>
        <v>7.1534246575342468</v>
      </c>
      <c r="D429" s="71">
        <f>_xll.ISDAYieldCurve.ZeroRate($B$32, C429)</f>
        <v>1.9211320693690689E-2</v>
      </c>
      <c r="K429" s="69">
        <v>2611</v>
      </c>
      <c r="L429" s="70">
        <f t="shared" si="51"/>
        <v>7.1534246575342468</v>
      </c>
      <c r="M429" s="71">
        <f>_xll.ISDACreditCurve.HazardRate($K$25, L429)</f>
        <v>2.0574834881404991E-2</v>
      </c>
      <c r="U429" s="69">
        <v>2611</v>
      </c>
      <c r="V429" s="70">
        <f t="shared" si="52"/>
        <v>7.1534246575342468</v>
      </c>
      <c r="W429" s="71" t="e">
        <f>_xll.ISDAYieldCurve.ZeroRate(U$32, V429)</f>
        <v>#NULL!</v>
      </c>
      <c r="AD429" s="69">
        <v>2611</v>
      </c>
      <c r="AE429" s="70">
        <f t="shared" si="53"/>
        <v>7.1534246575342468</v>
      </c>
      <c r="AF429" s="71" t="e">
        <f>_xll.ISDACreditCurve.HazardRate(AD$25, AE429)</f>
        <v>#NULL!</v>
      </c>
      <c r="AN429" s="69">
        <v>2611</v>
      </c>
      <c r="AO429" s="70">
        <f t="shared" si="54"/>
        <v>7.1534246575342468</v>
      </c>
      <c r="AP429" s="71">
        <f>_xll.ISDAYieldCurve.ZeroRate(AN$32, AO429)</f>
        <v>3.6503547040238088E-2</v>
      </c>
      <c r="AW429" s="69">
        <v>2611</v>
      </c>
      <c r="AX429" s="70">
        <f t="shared" si="55"/>
        <v>7.1534246575342468</v>
      </c>
      <c r="AY429" s="71">
        <f>_xll.ISDACreditCurve.HazardRate($AW$25, AX429)</f>
        <v>1.6804956639388323E-2</v>
      </c>
      <c r="BG429" s="69">
        <v>2611</v>
      </c>
      <c r="BH429" s="70">
        <f t="shared" si="56"/>
        <v>7.1534246575342468</v>
      </c>
      <c r="BI429" s="71">
        <f>_xll.ISDAYieldCurve.ZeroRate(BG$32, BH429)</f>
        <v>1.249307953062388E-3</v>
      </c>
      <c r="BP429" s="69">
        <v>2611</v>
      </c>
      <c r="BQ429" s="70">
        <f t="shared" si="57"/>
        <v>7.1534246575342468</v>
      </c>
      <c r="BR429" s="71">
        <f>_xll.ISDACreditCurve.HazardRate($BP$25, BQ429)</f>
        <v>1.1461364349329381E-2</v>
      </c>
      <c r="BZ429" s="69">
        <v>2611</v>
      </c>
      <c r="CA429" s="70">
        <f t="shared" si="58"/>
        <v>7.1534246575342468</v>
      </c>
      <c r="CB429" s="71">
        <f>_xll.ISDAYieldCurve.ZeroRate(BZ$32, CA429)</f>
        <v>1.9615342750128079E-2</v>
      </c>
      <c r="CI429" s="69">
        <v>2611</v>
      </c>
      <c r="CJ429" s="70">
        <f t="shared" si="59"/>
        <v>7.1534246575342468</v>
      </c>
      <c r="CK429" s="71">
        <f>_xll.ISDACreditCurve.HazardRate($CI$25, CJ429)</f>
        <v>1.6875707675302359E-2</v>
      </c>
    </row>
    <row r="430" spans="2:89" x14ac:dyDescent="0.25">
      <c r="B430" s="69">
        <v>2618</v>
      </c>
      <c r="C430" s="70">
        <f t="shared" si="50"/>
        <v>7.1726027397260275</v>
      </c>
      <c r="D430" s="71">
        <f>_xll.ISDAYieldCurve.ZeroRate($B$32, C430)</f>
        <v>1.9226606372150568E-2</v>
      </c>
      <c r="K430" s="69">
        <v>2618</v>
      </c>
      <c r="L430" s="70">
        <f t="shared" si="51"/>
        <v>7.1726027397260275</v>
      </c>
      <c r="M430" s="71">
        <f>_xll.ISDACreditCurve.HazardRate($K$25, L430)</f>
        <v>2.0581536177446479E-2</v>
      </c>
      <c r="U430" s="69">
        <v>2618</v>
      </c>
      <c r="V430" s="70">
        <f t="shared" si="52"/>
        <v>7.1726027397260275</v>
      </c>
      <c r="W430" s="71" t="e">
        <f>_xll.ISDAYieldCurve.ZeroRate(U$32, V430)</f>
        <v>#NULL!</v>
      </c>
      <c r="AD430" s="69">
        <v>2618</v>
      </c>
      <c r="AE430" s="70">
        <f t="shared" si="53"/>
        <v>7.1726027397260275</v>
      </c>
      <c r="AF430" s="71" t="e">
        <f>_xll.ISDACreditCurve.HazardRate(AD$25, AE430)</f>
        <v>#NULL!</v>
      </c>
      <c r="AN430" s="69">
        <v>2618</v>
      </c>
      <c r="AO430" s="70">
        <f t="shared" si="54"/>
        <v>7.1726027397260275</v>
      </c>
      <c r="AP430" s="71">
        <f>_xll.ISDAYieldCurve.ZeroRate(AN$32, AO430)</f>
        <v>3.6540642380261154E-2</v>
      </c>
      <c r="AW430" s="69">
        <v>2618</v>
      </c>
      <c r="AX430" s="70">
        <f t="shared" si="55"/>
        <v>7.1726027397260275</v>
      </c>
      <c r="AY430" s="71">
        <f>_xll.ISDACreditCurve.HazardRate($AW$25, AX430)</f>
        <v>1.6795045423555297E-2</v>
      </c>
      <c r="BG430" s="69">
        <v>2618</v>
      </c>
      <c r="BH430" s="70">
        <f t="shared" si="56"/>
        <v>7.1726027397260275</v>
      </c>
      <c r="BI430" s="71">
        <f>_xll.ISDAYieldCurve.ZeroRate(BG$32, BH430)</f>
        <v>1.2590011249413997E-3</v>
      </c>
      <c r="BP430" s="69">
        <v>2618</v>
      </c>
      <c r="BQ430" s="70">
        <f t="shared" si="57"/>
        <v>7.1726027397260275</v>
      </c>
      <c r="BR430" s="71">
        <f>_xll.ISDACreditCurve.HazardRate($BP$25, BQ430)</f>
        <v>1.1463403115801244E-2</v>
      </c>
      <c r="BZ430" s="69">
        <v>2618</v>
      </c>
      <c r="CA430" s="70">
        <f t="shared" si="58"/>
        <v>7.1726027397260275</v>
      </c>
      <c r="CB430" s="71">
        <f>_xll.ISDAYieldCurve.ZeroRate(BZ$32, CA430)</f>
        <v>1.9631492543706872E-2</v>
      </c>
      <c r="CI430" s="69">
        <v>2618</v>
      </c>
      <c r="CJ430" s="70">
        <f t="shared" si="59"/>
        <v>7.1726027397260275</v>
      </c>
      <c r="CK430" s="71">
        <f>_xll.ISDACreditCurve.HazardRate($CI$25, CJ430)</f>
        <v>1.6875615196538418E-2</v>
      </c>
    </row>
    <row r="431" spans="2:89" x14ac:dyDescent="0.25">
      <c r="B431" s="69">
        <v>2625</v>
      </c>
      <c r="C431" s="70">
        <f t="shared" si="50"/>
        <v>7.1917808219178081</v>
      </c>
      <c r="D431" s="71">
        <f>_xll.ISDAYieldCurve.ZeroRate($B$32, C431)</f>
        <v>1.9241810526991993E-2</v>
      </c>
      <c r="K431" s="69">
        <v>2625</v>
      </c>
      <c r="L431" s="70">
        <f t="shared" si="51"/>
        <v>7.1917808219178081</v>
      </c>
      <c r="M431" s="71">
        <f>_xll.ISDACreditCurve.HazardRate($K$25, L431)</f>
        <v>2.0588201733242412E-2</v>
      </c>
      <c r="U431" s="69">
        <v>2625</v>
      </c>
      <c r="V431" s="70">
        <f t="shared" si="52"/>
        <v>7.1917808219178081</v>
      </c>
      <c r="W431" s="71" t="e">
        <f>_xll.ISDAYieldCurve.ZeroRate(U$32, V431)</f>
        <v>#NULL!</v>
      </c>
      <c r="AD431" s="69">
        <v>2625</v>
      </c>
      <c r="AE431" s="70">
        <f t="shared" si="53"/>
        <v>7.1917808219178081</v>
      </c>
      <c r="AF431" s="71" t="e">
        <f>_xll.ISDACreditCurve.HazardRate(AD$25, AE431)</f>
        <v>#NULL!</v>
      </c>
      <c r="AN431" s="69">
        <v>2625</v>
      </c>
      <c r="AO431" s="70">
        <f t="shared" si="54"/>
        <v>7.1917808219178081</v>
      </c>
      <c r="AP431" s="71">
        <f>_xll.ISDAYieldCurve.ZeroRate(AN$32, AO431)</f>
        <v>3.6577539878470761E-2</v>
      </c>
      <c r="AW431" s="69">
        <v>2625</v>
      </c>
      <c r="AX431" s="70">
        <f t="shared" si="55"/>
        <v>7.1917808219178081</v>
      </c>
      <c r="AY431" s="71">
        <f>_xll.ISDACreditCurve.HazardRate($AW$25, AX431)</f>
        <v>1.6785187067540046E-2</v>
      </c>
      <c r="BG431" s="69">
        <v>2625</v>
      </c>
      <c r="BH431" s="70">
        <f t="shared" si="56"/>
        <v>7.1917808219178081</v>
      </c>
      <c r="BI431" s="71">
        <f>_xll.ISDAYieldCurve.ZeroRate(BG$32, BH431)</f>
        <v>1.268642599903723E-3</v>
      </c>
      <c r="BP431" s="69">
        <v>2625</v>
      </c>
      <c r="BQ431" s="70">
        <f t="shared" si="57"/>
        <v>7.1917808219178081</v>
      </c>
      <c r="BR431" s="71">
        <f>_xll.ISDACreditCurve.HazardRate($BP$25, BQ431)</f>
        <v>1.1465431008851921E-2</v>
      </c>
      <c r="BZ431" s="69">
        <v>2625</v>
      </c>
      <c r="CA431" s="70">
        <f t="shared" si="58"/>
        <v>7.1917808219178081</v>
      </c>
      <c r="CB431" s="71">
        <f>_xll.ISDAYieldCurve.ZeroRate(BZ$32, CA431)</f>
        <v>1.9647556205053242E-2</v>
      </c>
      <c r="CI431" s="69">
        <v>2625</v>
      </c>
      <c r="CJ431" s="70">
        <f t="shared" si="59"/>
        <v>7.1917808219178081</v>
      </c>
      <c r="CK431" s="71">
        <f>_xll.ISDACreditCurve.HazardRate($CI$25, CJ431)</f>
        <v>1.6875523210994552E-2</v>
      </c>
    </row>
    <row r="432" spans="2:89" x14ac:dyDescent="0.25">
      <c r="B432" s="69">
        <v>2632</v>
      </c>
      <c r="C432" s="70">
        <f t="shared" si="50"/>
        <v>7.2109589041095887</v>
      </c>
      <c r="D432" s="71">
        <f>_xll.ISDAYieldCurve.ZeroRate($B$32, C432)</f>
        <v>1.9256933808669368E-2</v>
      </c>
      <c r="K432" s="69">
        <v>2632</v>
      </c>
      <c r="L432" s="70">
        <f t="shared" si="51"/>
        <v>7.2109589041095887</v>
      </c>
      <c r="M432" s="71">
        <f>_xll.ISDACreditCurve.HazardRate($K$25, L432)</f>
        <v>2.059483183395432E-2</v>
      </c>
      <c r="U432" s="69">
        <v>2632</v>
      </c>
      <c r="V432" s="70">
        <f t="shared" si="52"/>
        <v>7.2109589041095887</v>
      </c>
      <c r="W432" s="71" t="e">
        <f>_xll.ISDAYieldCurve.ZeroRate(U$32, V432)</f>
        <v>#NULL!</v>
      </c>
      <c r="AD432" s="69">
        <v>2632</v>
      </c>
      <c r="AE432" s="70">
        <f t="shared" si="53"/>
        <v>7.2109589041095887</v>
      </c>
      <c r="AF432" s="71" t="e">
        <f>_xll.ISDACreditCurve.HazardRate(AD$25, AE432)</f>
        <v>#NULL!</v>
      </c>
      <c r="AN432" s="69">
        <v>2632</v>
      </c>
      <c r="AO432" s="70">
        <f t="shared" si="54"/>
        <v>7.2109589041095887</v>
      </c>
      <c r="AP432" s="71">
        <f>_xll.ISDAYieldCurve.ZeroRate(AN$32, AO432)</f>
        <v>3.6614241113392024E-2</v>
      </c>
      <c r="AW432" s="69">
        <v>2632</v>
      </c>
      <c r="AX432" s="70">
        <f t="shared" si="55"/>
        <v>7.2109589041095887</v>
      </c>
      <c r="AY432" s="71">
        <f>_xll.ISDACreditCurve.HazardRate($AW$25, AX432)</f>
        <v>1.6775381149588712E-2</v>
      </c>
      <c r="BG432" s="69">
        <v>2632</v>
      </c>
      <c r="BH432" s="70">
        <f t="shared" si="56"/>
        <v>7.2109589041095887</v>
      </c>
      <c r="BI432" s="71">
        <f>_xll.ISDAYieldCurve.ZeroRate(BG$32, BH432)</f>
        <v>1.2782327904247578E-3</v>
      </c>
      <c r="BP432" s="69">
        <v>2632</v>
      </c>
      <c r="BQ432" s="70">
        <f t="shared" si="57"/>
        <v>7.2109589041095887</v>
      </c>
      <c r="BR432" s="71">
        <f>_xll.ISDACreditCurve.HazardRate($BP$25, BQ432)</f>
        <v>1.1467448115237436E-2</v>
      </c>
      <c r="BZ432" s="69">
        <v>2632</v>
      </c>
      <c r="CA432" s="70">
        <f t="shared" si="58"/>
        <v>7.2109589041095887</v>
      </c>
      <c r="CB432" s="71">
        <f>_xll.ISDAYieldCurve.ZeroRate(BZ$32, CA432)</f>
        <v>1.9663534421392452E-2</v>
      </c>
      <c r="CI432" s="69">
        <v>2632</v>
      </c>
      <c r="CJ432" s="70">
        <f t="shared" si="59"/>
        <v>7.2109589041095887</v>
      </c>
      <c r="CK432" s="71">
        <f>_xll.ISDACreditCurve.HazardRate($CI$25, CJ432)</f>
        <v>1.6875431714735489E-2</v>
      </c>
    </row>
    <row r="433" spans="2:89" x14ac:dyDescent="0.25">
      <c r="B433" s="69">
        <v>2639</v>
      </c>
      <c r="C433" s="70">
        <f t="shared" si="50"/>
        <v>7.2301369863013702</v>
      </c>
      <c r="D433" s="71">
        <f>_xll.ISDAYieldCurve.ZeroRate($B$32, C433)</f>
        <v>1.9271976860735725E-2</v>
      </c>
      <c r="K433" s="69">
        <v>2639</v>
      </c>
      <c r="L433" s="70">
        <f t="shared" si="51"/>
        <v>7.2301369863013702</v>
      </c>
      <c r="M433" s="71">
        <f>_xll.ISDACreditCurve.HazardRate($K$25, L433)</f>
        <v>2.0601426761718156E-2</v>
      </c>
      <c r="U433" s="69">
        <v>2639</v>
      </c>
      <c r="V433" s="70">
        <f t="shared" si="52"/>
        <v>7.2301369863013702</v>
      </c>
      <c r="W433" s="71" t="e">
        <f>_xll.ISDAYieldCurve.ZeroRate(U$32, V433)</f>
        <v>#NULL!</v>
      </c>
      <c r="AD433" s="69">
        <v>2639</v>
      </c>
      <c r="AE433" s="70">
        <f t="shared" si="53"/>
        <v>7.2301369863013702</v>
      </c>
      <c r="AF433" s="71" t="e">
        <f>_xll.ISDACreditCurve.HazardRate(AD$25, AE433)</f>
        <v>#NULL!</v>
      </c>
      <c r="AN433" s="69">
        <v>2639</v>
      </c>
      <c r="AO433" s="70">
        <f t="shared" si="54"/>
        <v>7.2301369863013702</v>
      </c>
      <c r="AP433" s="71">
        <f>_xll.ISDAYieldCurve.ZeroRate(AN$32, AO433)</f>
        <v>3.6650747646801762E-2</v>
      </c>
      <c r="AW433" s="69">
        <v>2639</v>
      </c>
      <c r="AX433" s="70">
        <f t="shared" si="55"/>
        <v>7.2301369863013702</v>
      </c>
      <c r="AY433" s="71">
        <f>_xll.ISDACreditCurve.HazardRate($AW$25, AX433)</f>
        <v>1.6765627252422258E-2</v>
      </c>
      <c r="BG433" s="69">
        <v>2639</v>
      </c>
      <c r="BH433" s="70">
        <f t="shared" si="56"/>
        <v>7.2301369863013702</v>
      </c>
      <c r="BI433" s="71">
        <f>_xll.ISDAYieldCurve.ZeroRate(BG$32, BH433)</f>
        <v>1.2877721046035057E-3</v>
      </c>
      <c r="BP433" s="69">
        <v>2639</v>
      </c>
      <c r="BQ433" s="70">
        <f t="shared" si="57"/>
        <v>7.2301369863013702</v>
      </c>
      <c r="BR433" s="71">
        <f>_xll.ISDACreditCurve.HazardRate($BP$25, BQ433)</f>
        <v>1.1469454520793319E-2</v>
      </c>
      <c r="BZ433" s="69">
        <v>2639</v>
      </c>
      <c r="CA433" s="70">
        <f t="shared" si="58"/>
        <v>7.2301369863013702</v>
      </c>
      <c r="CB433" s="71">
        <f>_xll.ISDAYieldCurve.ZeroRate(BZ$32, CA433)</f>
        <v>1.9679427872658244E-2</v>
      </c>
      <c r="CI433" s="69">
        <v>2639</v>
      </c>
      <c r="CJ433" s="70">
        <f t="shared" si="59"/>
        <v>7.2301369863013702</v>
      </c>
      <c r="CK433" s="71">
        <f>_xll.ISDACreditCurve.HazardRate($CI$25, CJ433)</f>
        <v>1.6875340703867724E-2</v>
      </c>
    </row>
    <row r="434" spans="2:89" x14ac:dyDescent="0.25">
      <c r="B434" s="69">
        <v>2646</v>
      </c>
      <c r="C434" s="70">
        <f t="shared" si="50"/>
        <v>7.2493150684931509</v>
      </c>
      <c r="D434" s="71">
        <f>_xll.ISDAYieldCurve.ZeroRate($B$32, C434)</f>
        <v>1.9286940319934002E-2</v>
      </c>
      <c r="K434" s="69">
        <v>2646</v>
      </c>
      <c r="L434" s="70">
        <f t="shared" si="51"/>
        <v>7.2493150684931509</v>
      </c>
      <c r="M434" s="71">
        <f>_xll.ISDACreditCurve.HazardRate($K$25, L434)</f>
        <v>2.0607986795684305E-2</v>
      </c>
      <c r="U434" s="69">
        <v>2646</v>
      </c>
      <c r="V434" s="70">
        <f t="shared" si="52"/>
        <v>7.2493150684931509</v>
      </c>
      <c r="W434" s="71" t="e">
        <f>_xll.ISDAYieldCurve.ZeroRate(U$32, V434)</f>
        <v>#NULL!</v>
      </c>
      <c r="AD434" s="69">
        <v>2646</v>
      </c>
      <c r="AE434" s="70">
        <f t="shared" si="53"/>
        <v>7.2493150684931509</v>
      </c>
      <c r="AF434" s="71" t="e">
        <f>_xll.ISDACreditCurve.HazardRate(AD$25, AE434)</f>
        <v>#NULL!</v>
      </c>
      <c r="AN434" s="69">
        <v>2646</v>
      </c>
      <c r="AO434" s="70">
        <f t="shared" si="54"/>
        <v>7.2493150684931509</v>
      </c>
      <c r="AP434" s="71">
        <f>_xll.ISDAYieldCurve.ZeroRate(AN$32, AO434)</f>
        <v>3.6687061023950078E-2</v>
      </c>
      <c r="AW434" s="69">
        <v>2646</v>
      </c>
      <c r="AX434" s="70">
        <f t="shared" si="55"/>
        <v>7.2493150684931509</v>
      </c>
      <c r="AY434" s="71">
        <f>_xll.ISDACreditCurve.HazardRate($AW$25, AX434)</f>
        <v>1.6755924963177325E-2</v>
      </c>
      <c r="BG434" s="69">
        <v>2646</v>
      </c>
      <c r="BH434" s="70">
        <f t="shared" si="56"/>
        <v>7.2493150684931509</v>
      </c>
      <c r="BI434" s="71">
        <f>_xll.ISDAYieldCurve.ZeroRate(BG$32, BH434)</f>
        <v>1.2972609462204613E-3</v>
      </c>
      <c r="BP434" s="69">
        <v>2646</v>
      </c>
      <c r="BQ434" s="70">
        <f t="shared" si="57"/>
        <v>7.2493150684931509</v>
      </c>
      <c r="BR434" s="71">
        <f>_xll.ISDACreditCurve.HazardRate($BP$25, BQ434)</f>
        <v>1.1471450310446789E-2</v>
      </c>
      <c r="BZ434" s="69">
        <v>2646</v>
      </c>
      <c r="CA434" s="70">
        <f t="shared" si="58"/>
        <v>7.2493150684931509</v>
      </c>
      <c r="CB434" s="71">
        <f>_xll.ISDAYieldCurve.ZeroRate(BZ$32, CA434)</f>
        <v>1.9695237231589297E-2</v>
      </c>
      <c r="CI434" s="69">
        <v>2646</v>
      </c>
      <c r="CJ434" s="70">
        <f t="shared" si="59"/>
        <v>7.2493150684931509</v>
      </c>
      <c r="CK434" s="71">
        <f>_xll.ISDACreditCurve.HazardRate($CI$25, CJ434)</f>
        <v>1.6875250174538944E-2</v>
      </c>
    </row>
    <row r="435" spans="2:89" x14ac:dyDescent="0.25">
      <c r="B435" s="69">
        <v>2653</v>
      </c>
      <c r="C435" s="70">
        <f t="shared" si="50"/>
        <v>7.2684931506849315</v>
      </c>
      <c r="D435" s="71">
        <f>_xll.ISDAYieldCurve.ZeroRate($B$32, C435)</f>
        <v>1.9301824816286912E-2</v>
      </c>
      <c r="K435" s="69">
        <v>2653</v>
      </c>
      <c r="L435" s="70">
        <f t="shared" si="51"/>
        <v>7.2684931506849315</v>
      </c>
      <c r="M435" s="71">
        <f>_xll.ISDACreditCurve.HazardRate($K$25, L435)</f>
        <v>2.0614512212056957E-2</v>
      </c>
      <c r="U435" s="69">
        <v>2653</v>
      </c>
      <c r="V435" s="70">
        <f t="shared" si="52"/>
        <v>7.2684931506849315</v>
      </c>
      <c r="W435" s="71" t="e">
        <f>_xll.ISDAYieldCurve.ZeroRate(U$32, V435)</f>
        <v>#NULL!</v>
      </c>
      <c r="AD435" s="69">
        <v>2653</v>
      </c>
      <c r="AE435" s="70">
        <f t="shared" si="53"/>
        <v>7.2684931506849315</v>
      </c>
      <c r="AF435" s="71" t="e">
        <f>_xll.ISDACreditCurve.HazardRate(AD$25, AE435)</f>
        <v>#NULL!</v>
      </c>
      <c r="AN435" s="69">
        <v>2653</v>
      </c>
      <c r="AO435" s="70">
        <f t="shared" si="54"/>
        <v>7.2684931506849315</v>
      </c>
      <c r="AP435" s="71">
        <f>_xll.ISDAYieldCurve.ZeroRate(AN$32, AO435)</f>
        <v>3.6723182773778347E-2</v>
      </c>
      <c r="AW435" s="69">
        <v>2653</v>
      </c>
      <c r="AX435" s="70">
        <f t="shared" si="55"/>
        <v>7.2684931506849315</v>
      </c>
      <c r="AY435" s="71">
        <f>_xll.ISDACreditCurve.HazardRate($AW$25, AX435)</f>
        <v>1.6746273873347928E-2</v>
      </c>
      <c r="BG435" s="69">
        <v>2653</v>
      </c>
      <c r="BH435" s="70">
        <f t="shared" si="56"/>
        <v>7.2684931506849315</v>
      </c>
      <c r="BI435" s="71">
        <f>_xll.ISDAYieldCurve.ZeroRate(BG$32, BH435)</f>
        <v>1.3066997147945833E-3</v>
      </c>
      <c r="BP435" s="69">
        <v>2653</v>
      </c>
      <c r="BQ435" s="70">
        <f t="shared" si="57"/>
        <v>7.2684931506849315</v>
      </c>
      <c r="BR435" s="71">
        <f>_xll.ISDACreditCurve.HazardRate($BP$25, BQ435)</f>
        <v>1.1473435568228737E-2</v>
      </c>
      <c r="BZ435" s="69">
        <v>2653</v>
      </c>
      <c r="CA435" s="70">
        <f t="shared" si="58"/>
        <v>7.2684931506849315</v>
      </c>
      <c r="CB435" s="71">
        <f>_xll.ISDAYieldCurve.ZeroRate(BZ$32, CA435)</f>
        <v>1.971096316382414E-2</v>
      </c>
      <c r="CI435" s="69">
        <v>2653</v>
      </c>
      <c r="CJ435" s="70">
        <f t="shared" si="59"/>
        <v>7.2684931506849315</v>
      </c>
      <c r="CK435" s="71">
        <f>_xll.ISDACreditCurve.HazardRate($CI$25, CJ435)</f>
        <v>1.687516012293749E-2</v>
      </c>
    </row>
    <row r="436" spans="2:89" x14ac:dyDescent="0.25">
      <c r="B436" s="69">
        <v>2660</v>
      </c>
      <c r="C436" s="70">
        <f t="shared" si="50"/>
        <v>7.2876712328767121</v>
      </c>
      <c r="D436" s="71">
        <f>_xll.ISDAYieldCurve.ZeroRate($B$32, C436)</f>
        <v>1.9316630973185329E-2</v>
      </c>
      <c r="K436" s="69">
        <v>2660</v>
      </c>
      <c r="L436" s="70">
        <f t="shared" si="51"/>
        <v>7.2876712328767121</v>
      </c>
      <c r="M436" s="71">
        <f>_xll.ISDACreditCurve.HazardRate($K$25, L436)</f>
        <v>2.0621003284132921E-2</v>
      </c>
      <c r="U436" s="69">
        <v>2660</v>
      </c>
      <c r="V436" s="70">
        <f t="shared" si="52"/>
        <v>7.2876712328767121</v>
      </c>
      <c r="W436" s="71" t="e">
        <f>_xll.ISDAYieldCurve.ZeroRate(U$32, V436)</f>
        <v>#NULL!</v>
      </c>
      <c r="AD436" s="69">
        <v>2660</v>
      </c>
      <c r="AE436" s="70">
        <f t="shared" si="53"/>
        <v>7.2876712328767121</v>
      </c>
      <c r="AF436" s="71" t="e">
        <f>_xll.ISDACreditCurve.HazardRate(AD$25, AE436)</f>
        <v>#NULL!</v>
      </c>
      <c r="AN436" s="69">
        <v>2660</v>
      </c>
      <c r="AO436" s="70">
        <f t="shared" si="54"/>
        <v>7.2876712328767121</v>
      </c>
      <c r="AP436" s="71">
        <f>_xll.ISDAYieldCurve.ZeroRate(AN$32, AO436)</f>
        <v>3.6759114409133833E-2</v>
      </c>
      <c r="AW436" s="69">
        <v>2660</v>
      </c>
      <c r="AX436" s="70">
        <f t="shared" si="55"/>
        <v>7.2876712328767121</v>
      </c>
      <c r="AY436" s="71">
        <f>_xll.ISDACreditCurve.HazardRate($AW$25, AX436)</f>
        <v>1.6736673578728163E-2</v>
      </c>
      <c r="BG436" s="69">
        <v>2660</v>
      </c>
      <c r="BH436" s="70">
        <f t="shared" si="56"/>
        <v>7.2876712328767121</v>
      </c>
      <c r="BI436" s="71">
        <f>_xll.ISDAYieldCurve.ZeroRate(BG$32, BH436)</f>
        <v>1.3160888056393677E-3</v>
      </c>
      <c r="BP436" s="69">
        <v>2660</v>
      </c>
      <c r="BQ436" s="70">
        <f t="shared" si="57"/>
        <v>7.2876712328767121</v>
      </c>
      <c r="BR436" s="71">
        <f>_xll.ISDACreditCurve.HazardRate($BP$25, BQ436)</f>
        <v>1.1475410377285517E-2</v>
      </c>
      <c r="BZ436" s="69">
        <v>2660</v>
      </c>
      <c r="CA436" s="70">
        <f t="shared" si="58"/>
        <v>7.2876712328767121</v>
      </c>
      <c r="CB436" s="71">
        <f>_xll.ISDAYieldCurve.ZeroRate(BZ$32, CA436)</f>
        <v>1.9726606327994591E-2</v>
      </c>
      <c r="CI436" s="69">
        <v>2660</v>
      </c>
      <c r="CJ436" s="70">
        <f t="shared" si="59"/>
        <v>7.2876712328767121</v>
      </c>
      <c r="CK436" s="71">
        <f>_xll.ISDACreditCurve.HazardRate($CI$25, CJ436)</f>
        <v>1.6875070545291831E-2</v>
      </c>
    </row>
    <row r="437" spans="2:89" x14ac:dyDescent="0.25">
      <c r="B437" s="69">
        <v>2667</v>
      </c>
      <c r="C437" s="70">
        <f t="shared" si="50"/>
        <v>7.3068493150684928</v>
      </c>
      <c r="D437" s="71">
        <f>_xll.ISDAYieldCurve.ZeroRate($B$32, C437)</f>
        <v>1.9331359407475355E-2</v>
      </c>
      <c r="K437" s="69">
        <v>2667</v>
      </c>
      <c r="L437" s="70">
        <f t="shared" si="51"/>
        <v>7.3068493150684928</v>
      </c>
      <c r="M437" s="71">
        <f>_xll.ISDACreditCurve.HazardRate($K$25, L437)</f>
        <v>2.0627460282339711E-2</v>
      </c>
      <c r="U437" s="69">
        <v>2667</v>
      </c>
      <c r="V437" s="70">
        <f t="shared" si="52"/>
        <v>7.3068493150684928</v>
      </c>
      <c r="W437" s="71" t="e">
        <f>_xll.ISDAYieldCurve.ZeroRate(U$32, V437)</f>
        <v>#NULL!</v>
      </c>
      <c r="AD437" s="69">
        <v>2667</v>
      </c>
      <c r="AE437" s="70">
        <f t="shared" si="53"/>
        <v>7.3068493150684928</v>
      </c>
      <c r="AF437" s="71" t="e">
        <f>_xll.ISDACreditCurve.HazardRate(AD$25, AE437)</f>
        <v>#NULL!</v>
      </c>
      <c r="AN437" s="69">
        <v>2667</v>
      </c>
      <c r="AO437" s="70">
        <f t="shared" si="54"/>
        <v>7.3068493150684928</v>
      </c>
      <c r="AP437" s="71">
        <f>_xll.ISDAYieldCurve.ZeroRate(AN$32, AO437)</f>
        <v>3.6794857426980895E-2</v>
      </c>
      <c r="AW437" s="69">
        <v>2667</v>
      </c>
      <c r="AX437" s="70">
        <f t="shared" si="55"/>
        <v>7.3068493150684928</v>
      </c>
      <c r="AY437" s="71">
        <f>_xll.ISDACreditCurve.HazardRate($AW$25, AX437)</f>
        <v>1.6727123679355742E-2</v>
      </c>
      <c r="BG437" s="69">
        <v>2667</v>
      </c>
      <c r="BH437" s="70">
        <f t="shared" si="56"/>
        <v>7.3068493150684928</v>
      </c>
      <c r="BI437" s="71">
        <f>_xll.ISDAYieldCurve.ZeroRate(BG$32, BH437)</f>
        <v>1.325428609918038E-3</v>
      </c>
      <c r="BP437" s="69">
        <v>2667</v>
      </c>
      <c r="BQ437" s="70">
        <f t="shared" si="57"/>
        <v>7.3068493150684928</v>
      </c>
      <c r="BR437" s="71">
        <f>_xll.ISDACreditCurve.HazardRate($BP$25, BQ437)</f>
        <v>1.1477374819890557E-2</v>
      </c>
      <c r="BZ437" s="69">
        <v>2667</v>
      </c>
      <c r="CA437" s="70">
        <f t="shared" si="58"/>
        <v>7.3068493150684928</v>
      </c>
      <c r="CB437" s="71">
        <f>_xll.ISDAYieldCurve.ZeroRate(BZ$32, CA437)</f>
        <v>1.9742167375817694E-2</v>
      </c>
      <c r="CI437" s="69">
        <v>2667</v>
      </c>
      <c r="CJ437" s="70">
        <f t="shared" si="59"/>
        <v>7.3068493150684928</v>
      </c>
      <c r="CK437" s="71">
        <f>_xll.ISDACreditCurve.HazardRate($CI$25, CJ437)</f>
        <v>1.6874981437870033E-2</v>
      </c>
    </row>
    <row r="438" spans="2:89" x14ac:dyDescent="0.25">
      <c r="B438" s="69">
        <v>2674</v>
      </c>
      <c r="C438" s="70">
        <f t="shared" si="50"/>
        <v>7.3260273972602743</v>
      </c>
      <c r="D438" s="71">
        <f>_xll.ISDAYieldCurve.ZeroRate($B$32, C438)</f>
        <v>1.9346010729543967E-2</v>
      </c>
      <c r="K438" s="69">
        <v>2674</v>
      </c>
      <c r="L438" s="70">
        <f t="shared" si="51"/>
        <v>7.3260273972602743</v>
      </c>
      <c r="M438" s="71">
        <f>_xll.ISDACreditCurve.HazardRate($K$25, L438)</f>
        <v>2.0633883474273168E-2</v>
      </c>
      <c r="U438" s="69">
        <v>2674</v>
      </c>
      <c r="V438" s="70">
        <f t="shared" si="52"/>
        <v>7.3260273972602743</v>
      </c>
      <c r="W438" s="71" t="e">
        <f>_xll.ISDAYieldCurve.ZeroRate(U$32, V438)</f>
        <v>#NULL!</v>
      </c>
      <c r="AD438" s="69">
        <v>2674</v>
      </c>
      <c r="AE438" s="70">
        <f t="shared" si="53"/>
        <v>7.3260273972602743</v>
      </c>
      <c r="AF438" s="71" t="e">
        <f>_xll.ISDACreditCurve.HazardRate(AD$25, AE438)</f>
        <v>#NULL!</v>
      </c>
      <c r="AN438" s="69">
        <v>2674</v>
      </c>
      <c r="AO438" s="70">
        <f t="shared" si="54"/>
        <v>7.3260273972602743</v>
      </c>
      <c r="AP438" s="71">
        <f>_xll.ISDAYieldCurve.ZeroRate(AN$32, AO438)</f>
        <v>3.683041330860886E-2</v>
      </c>
      <c r="AW438" s="69">
        <v>2674</v>
      </c>
      <c r="AX438" s="70">
        <f t="shared" si="55"/>
        <v>7.3260273972602743</v>
      </c>
      <c r="AY438" s="71">
        <f>_xll.ISDACreditCurve.HazardRate($AW$25, AX438)</f>
        <v>1.6717623779456479E-2</v>
      </c>
      <c r="BG438" s="69">
        <v>2674</v>
      </c>
      <c r="BH438" s="70">
        <f t="shared" si="56"/>
        <v>7.3260273972602743</v>
      </c>
      <c r="BI438" s="71">
        <f>_xll.ISDAYieldCurve.ZeroRate(BG$32, BH438)</f>
        <v>1.3347195146978673E-3</v>
      </c>
      <c r="BP438" s="69">
        <v>2674</v>
      </c>
      <c r="BQ438" s="70">
        <f t="shared" si="57"/>
        <v>7.3260273972602743</v>
      </c>
      <c r="BR438" s="71">
        <f>_xll.ISDACreditCurve.HazardRate($BP$25, BQ438)</f>
        <v>1.1479328977455778E-2</v>
      </c>
      <c r="BZ438" s="69">
        <v>2674</v>
      </c>
      <c r="CA438" s="70">
        <f t="shared" si="58"/>
        <v>7.3260273972602743</v>
      </c>
      <c r="CB438" s="71">
        <f>_xll.ISDAYieldCurve.ZeroRate(BZ$32, CA438)</f>
        <v>1.9757646952186222E-2</v>
      </c>
      <c r="CI438" s="69">
        <v>2674</v>
      </c>
      <c r="CJ438" s="70">
        <f t="shared" si="59"/>
        <v>7.3260273972602743</v>
      </c>
      <c r="CK438" s="71">
        <f>_xll.ISDACreditCurve.HazardRate($CI$25, CJ438)</f>
        <v>1.6874892796979245E-2</v>
      </c>
    </row>
    <row r="439" spans="2:89" x14ac:dyDescent="0.25">
      <c r="B439" s="69">
        <v>2681</v>
      </c>
      <c r="C439" s="70">
        <f t="shared" si="50"/>
        <v>7.3452054794520549</v>
      </c>
      <c r="D439" s="71">
        <f>_xll.ISDAYieldCurve.ZeroRate($B$32, C439)</f>
        <v>1.9360585543403339E-2</v>
      </c>
      <c r="K439" s="69">
        <v>2681</v>
      </c>
      <c r="L439" s="70">
        <f t="shared" si="51"/>
        <v>7.3452054794520549</v>
      </c>
      <c r="M439" s="71">
        <f>_xll.ISDACreditCurve.HazardRate($K$25, L439)</f>
        <v>2.064027312473439E-2</v>
      </c>
      <c r="U439" s="69">
        <v>2681</v>
      </c>
      <c r="V439" s="70">
        <f t="shared" si="52"/>
        <v>7.3452054794520549</v>
      </c>
      <c r="W439" s="71" t="e">
        <f>_xll.ISDAYieldCurve.ZeroRate(U$32, V439)</f>
        <v>#NULL!</v>
      </c>
      <c r="AD439" s="69">
        <v>2681</v>
      </c>
      <c r="AE439" s="70">
        <f t="shared" si="53"/>
        <v>7.3452054794520549</v>
      </c>
      <c r="AF439" s="71" t="e">
        <f>_xll.ISDACreditCurve.HazardRate(AD$25, AE439)</f>
        <v>#NULL!</v>
      </c>
      <c r="AN439" s="69">
        <v>2681</v>
      </c>
      <c r="AO439" s="70">
        <f t="shared" si="54"/>
        <v>7.3452054794520549</v>
      </c>
      <c r="AP439" s="71">
        <f>_xll.ISDAYieldCurve.ZeroRate(AN$32, AO439)</f>
        <v>3.6865783519836687E-2</v>
      </c>
      <c r="AW439" s="69">
        <v>2681</v>
      </c>
      <c r="AX439" s="70">
        <f t="shared" si="55"/>
        <v>7.3452054794520549</v>
      </c>
      <c r="AY439" s="71">
        <f>_xll.ISDACreditCurve.HazardRate($AW$25, AX439)</f>
        <v>1.6708173487389587E-2</v>
      </c>
      <c r="BG439" s="69">
        <v>2681</v>
      </c>
      <c r="BH439" s="70">
        <f t="shared" si="56"/>
        <v>7.3452054794520549</v>
      </c>
      <c r="BI439" s="71">
        <f>_xll.ISDAYieldCurve.ZeroRate(BG$32, BH439)</f>
        <v>1.3439619030036502E-3</v>
      </c>
      <c r="BP439" s="69">
        <v>2681</v>
      </c>
      <c r="BQ439" s="70">
        <f t="shared" si="57"/>
        <v>7.3452054794520549</v>
      </c>
      <c r="BR439" s="71">
        <f>_xll.ISDACreditCurve.HazardRate($BP$25, BQ439)</f>
        <v>1.1481272930542854E-2</v>
      </c>
      <c r="BZ439" s="69">
        <v>2681</v>
      </c>
      <c r="CA439" s="70">
        <f t="shared" si="58"/>
        <v>7.3452054794520549</v>
      </c>
      <c r="CB439" s="71">
        <f>_xll.ISDAYieldCurve.ZeroRate(BZ$32, CA439)</f>
        <v>1.9773045695257792E-2</v>
      </c>
      <c r="CI439" s="69">
        <v>2681</v>
      </c>
      <c r="CJ439" s="70">
        <f t="shared" si="59"/>
        <v>7.3452054794520549</v>
      </c>
      <c r="CK439" s="71">
        <f>_xll.ISDACreditCurve.HazardRate($CI$25, CJ439)</f>
        <v>1.6874804618965171E-2</v>
      </c>
    </row>
    <row r="440" spans="2:89" x14ac:dyDescent="0.25">
      <c r="B440" s="69">
        <v>2688</v>
      </c>
      <c r="C440" s="70">
        <f t="shared" si="50"/>
        <v>7.3643835616438356</v>
      </c>
      <c r="D440" s="71">
        <f>_xll.ISDAYieldCurve.ZeroRate($B$32, C440)</f>
        <v>1.9375084446773869E-2</v>
      </c>
      <c r="K440" s="69">
        <v>2688</v>
      </c>
      <c r="L440" s="70">
        <f t="shared" si="51"/>
        <v>7.3643835616438356</v>
      </c>
      <c r="M440" s="71">
        <f>_xll.ISDACreditCurve.HazardRate($K$25, L440)</f>
        <v>2.0646629495766126E-2</v>
      </c>
      <c r="U440" s="69">
        <v>2688</v>
      </c>
      <c r="V440" s="70">
        <f t="shared" si="52"/>
        <v>7.3643835616438356</v>
      </c>
      <c r="W440" s="71" t="e">
        <f>_xll.ISDAYieldCurve.ZeroRate(U$32, V440)</f>
        <v>#NULL!</v>
      </c>
      <c r="AD440" s="69">
        <v>2688</v>
      </c>
      <c r="AE440" s="70">
        <f t="shared" si="53"/>
        <v>7.3643835616438356</v>
      </c>
      <c r="AF440" s="71" t="e">
        <f>_xll.ISDACreditCurve.HazardRate(AD$25, AE440)</f>
        <v>#NULL!</v>
      </c>
      <c r="AN440" s="69">
        <v>2688</v>
      </c>
      <c r="AO440" s="70">
        <f t="shared" si="54"/>
        <v>7.3643835616438356</v>
      </c>
      <c r="AP440" s="71">
        <f>_xll.ISDAYieldCurve.ZeroRate(AN$32, AO440)</f>
        <v>3.6900969511214368E-2</v>
      </c>
      <c r="AW440" s="69">
        <v>2688</v>
      </c>
      <c r="AX440" s="70">
        <f t="shared" si="55"/>
        <v>7.3643835616438356</v>
      </c>
      <c r="AY440" s="71">
        <f>_xll.ISDACreditCurve.HazardRate($AW$25, AX440)</f>
        <v>1.6698772415593876E-2</v>
      </c>
      <c r="BG440" s="69">
        <v>2688</v>
      </c>
      <c r="BH440" s="70">
        <f t="shared" si="56"/>
        <v>7.3643835616438356</v>
      </c>
      <c r="BI440" s="71">
        <f>_xll.ISDAYieldCurve.ZeroRate(BG$32, BH440)</f>
        <v>1.3531561538703406E-3</v>
      </c>
      <c r="BP440" s="69">
        <v>2688</v>
      </c>
      <c r="BQ440" s="70">
        <f t="shared" si="57"/>
        <v>7.3643835616438356</v>
      </c>
      <c r="BR440" s="71">
        <f>_xll.ISDACreditCurve.HazardRate($BP$25, BQ440)</f>
        <v>1.1483206758874265E-2</v>
      </c>
      <c r="BZ440" s="69">
        <v>2688</v>
      </c>
      <c r="CA440" s="70">
        <f t="shared" si="58"/>
        <v>7.3643835616438356</v>
      </c>
      <c r="CB440" s="71">
        <f>_xll.ISDAYieldCurve.ZeroRate(BZ$32, CA440)</f>
        <v>1.9788364236542524E-2</v>
      </c>
      <c r="CI440" s="69">
        <v>2688</v>
      </c>
      <c r="CJ440" s="70">
        <f t="shared" si="59"/>
        <v>7.3643835616438356</v>
      </c>
      <c r="CK440" s="71">
        <f>_xll.ISDACreditCurve.HazardRate($CI$25, CJ440)</f>
        <v>1.687471690021158E-2</v>
      </c>
    </row>
    <row r="441" spans="2:89" x14ac:dyDescent="0.25">
      <c r="B441" s="69">
        <v>2695</v>
      </c>
      <c r="C441" s="70">
        <f t="shared" ref="C441:C504" si="60">B441/365</f>
        <v>7.3835616438356162</v>
      </c>
      <c r="D441" s="71">
        <f>_xll.ISDAYieldCurve.ZeroRate($B$32, C441)</f>
        <v>1.9389508031165844E-2</v>
      </c>
      <c r="K441" s="69">
        <v>2695</v>
      </c>
      <c r="L441" s="70">
        <f t="shared" ref="L441:L504" si="61">K441/365</f>
        <v>7.3835616438356162</v>
      </c>
      <c r="M441" s="71">
        <f>_xll.ISDACreditCurve.HazardRate($K$25, L441)</f>
        <v>2.0652952846688603E-2</v>
      </c>
      <c r="U441" s="69">
        <v>2695</v>
      </c>
      <c r="V441" s="70">
        <f t="shared" ref="V441:V504" si="62">U441/365</f>
        <v>7.3835616438356162</v>
      </c>
      <c r="W441" s="71" t="e">
        <f>_xll.ISDAYieldCurve.ZeroRate(U$32, V441)</f>
        <v>#NULL!</v>
      </c>
      <c r="AD441" s="69">
        <v>2695</v>
      </c>
      <c r="AE441" s="70">
        <f t="shared" ref="AE441:AE504" si="63">AD441/365</f>
        <v>7.3835616438356162</v>
      </c>
      <c r="AF441" s="71" t="e">
        <f>_xll.ISDACreditCurve.HazardRate(AD$25, AE441)</f>
        <v>#NULL!</v>
      </c>
      <c r="AN441" s="69">
        <v>2695</v>
      </c>
      <c r="AO441" s="70">
        <f t="shared" ref="AO441:AO504" si="64">AN441/365</f>
        <v>7.3835616438356162</v>
      </c>
      <c r="AP441" s="71">
        <f>_xll.ISDAYieldCurve.ZeroRate(AN$32, AO441)</f>
        <v>3.6935972718221244E-2</v>
      </c>
      <c r="AW441" s="69">
        <v>2695</v>
      </c>
      <c r="AX441" s="70">
        <f t="shared" ref="AX441:AX504" si="65">AW441/365</f>
        <v>7.3835616438356162</v>
      </c>
      <c r="AY441" s="71">
        <f>_xll.ISDACreditCurve.HazardRate($AW$25, AX441)</f>
        <v>1.6689420180534768E-2</v>
      </c>
      <c r="BG441" s="69">
        <v>2695</v>
      </c>
      <c r="BH441" s="70">
        <f t="shared" ref="BH441:BH504" si="66">BG441/365</f>
        <v>7.3835616438356162</v>
      </c>
      <c r="BI441" s="71">
        <f>_xll.ISDAYieldCurve.ZeroRate(BG$32, BH441)</f>
        <v>1.3623026423948659E-3</v>
      </c>
      <c r="BP441" s="69">
        <v>2695</v>
      </c>
      <c r="BQ441" s="70">
        <f t="shared" ref="BQ441:BQ504" si="67">BP441/365</f>
        <v>7.3835616438356162</v>
      </c>
      <c r="BR441" s="71">
        <f>_xll.ISDACreditCurve.HazardRate($BP$25, BQ441)</f>
        <v>1.1485130541344216E-2</v>
      </c>
      <c r="BZ441" s="69">
        <v>2695</v>
      </c>
      <c r="CA441" s="70">
        <f t="shared" ref="CA441:CA504" si="68">BZ441/365</f>
        <v>7.3835616438356162</v>
      </c>
      <c r="CB441" s="71">
        <f>_xll.ISDAYieldCurve.ZeroRate(BZ$32, CA441)</f>
        <v>1.9803603200989412E-2</v>
      </c>
      <c r="CI441" s="69">
        <v>2695</v>
      </c>
      <c r="CJ441" s="70">
        <f t="shared" ref="CJ441:CJ504" si="69">CI441/365</f>
        <v>7.3835616438356162</v>
      </c>
      <c r="CK441" s="71">
        <f>_xll.ISDACreditCurve.HazardRate($CI$25, CJ441)</f>
        <v>1.6874629637139829E-2</v>
      </c>
    </row>
    <row r="442" spans="2:89" x14ac:dyDescent="0.25">
      <c r="B442" s="69">
        <v>2702</v>
      </c>
      <c r="C442" s="70">
        <f t="shared" si="60"/>
        <v>7.4027397260273968</v>
      </c>
      <c r="D442" s="71">
        <f>_xll.ISDAYieldCurve.ZeroRate($B$32, C442)</f>
        <v>1.9403856881959936E-2</v>
      </c>
      <c r="K442" s="69">
        <v>2702</v>
      </c>
      <c r="L442" s="70">
        <f t="shared" si="61"/>
        <v>7.4027397260273968</v>
      </c>
      <c r="M442" s="71">
        <f>_xll.ISDACreditCurve.HazardRate($K$25, L442)</f>
        <v>2.0659243434134802E-2</v>
      </c>
      <c r="U442" s="69">
        <v>2702</v>
      </c>
      <c r="V442" s="70">
        <f t="shared" si="62"/>
        <v>7.4027397260273968</v>
      </c>
      <c r="W442" s="71" t="e">
        <f>_xll.ISDAYieldCurve.ZeroRate(U$32, V442)</f>
        <v>#NULL!</v>
      </c>
      <c r="AD442" s="69">
        <v>2702</v>
      </c>
      <c r="AE442" s="70">
        <f t="shared" si="63"/>
        <v>7.4027397260273968</v>
      </c>
      <c r="AF442" s="71" t="e">
        <f>_xll.ISDACreditCurve.HazardRate(AD$25, AE442)</f>
        <v>#NULL!</v>
      </c>
      <c r="AN442" s="69">
        <v>2702</v>
      </c>
      <c r="AO442" s="70">
        <f t="shared" si="64"/>
        <v>7.4027397260273968</v>
      </c>
      <c r="AP442" s="71">
        <f>_xll.ISDAYieldCurve.ZeroRate(AN$32, AO442)</f>
        <v>3.6970794561461247E-2</v>
      </c>
      <c r="AW442" s="69">
        <v>2702</v>
      </c>
      <c r="AX442" s="70">
        <f t="shared" si="65"/>
        <v>7.4027397260273968</v>
      </c>
      <c r="AY442" s="71">
        <f>_xll.ISDACreditCurve.HazardRate($AW$25, AX442)</f>
        <v>1.6680116402652129E-2</v>
      </c>
      <c r="BG442" s="69">
        <v>2702</v>
      </c>
      <c r="BH442" s="70">
        <f t="shared" si="66"/>
        <v>7.4027397260273968</v>
      </c>
      <c r="BI442" s="71">
        <f>_xll.ISDAYieldCurve.ZeroRate(BG$32, BH442)</f>
        <v>1.3714017397871401E-3</v>
      </c>
      <c r="BP442" s="69">
        <v>2702</v>
      </c>
      <c r="BQ442" s="70">
        <f t="shared" si="67"/>
        <v>7.4027397260273968</v>
      </c>
      <c r="BR442" s="71">
        <f>_xll.ISDACreditCurve.HazardRate($BP$25, BQ442)</f>
        <v>1.1487044356029348E-2</v>
      </c>
      <c r="BZ442" s="69">
        <v>2702</v>
      </c>
      <c r="CA442" s="70">
        <f t="shared" si="68"/>
        <v>7.4027397260273968</v>
      </c>
      <c r="CB442" s="71">
        <f>_xll.ISDAYieldCurve.ZeroRate(BZ$32, CA442)</f>
        <v>1.9818763207071297E-2</v>
      </c>
      <c r="CI442" s="69">
        <v>2702</v>
      </c>
      <c r="CJ442" s="70">
        <f t="shared" si="69"/>
        <v>7.4027397260273968</v>
      </c>
      <c r="CK442" s="71">
        <f>_xll.ISDACreditCurve.HazardRate($CI$25, CJ442)</f>
        <v>1.6874542826208348E-2</v>
      </c>
    </row>
    <row r="443" spans="2:89" x14ac:dyDescent="0.25">
      <c r="B443" s="69">
        <v>2709</v>
      </c>
      <c r="C443" s="70">
        <f t="shared" si="60"/>
        <v>7.4219178082191783</v>
      </c>
      <c r="D443" s="71">
        <f>_xll.ISDAYieldCurve.ZeroRate($B$32, C443)</f>
        <v>1.9418131578486358E-2</v>
      </c>
      <c r="K443" s="69">
        <v>2709</v>
      </c>
      <c r="L443" s="70">
        <f t="shared" si="61"/>
        <v>7.4219178082191783</v>
      </c>
      <c r="M443" s="71">
        <f>_xll.ISDACreditCurve.HazardRate($K$25, L443)</f>
        <v>2.0665501512085155E-2</v>
      </c>
      <c r="U443" s="69">
        <v>2709</v>
      </c>
      <c r="V443" s="70">
        <f t="shared" si="62"/>
        <v>7.4219178082191783</v>
      </c>
      <c r="W443" s="71" t="e">
        <f>_xll.ISDAYieldCurve.ZeroRate(U$32, V443)</f>
        <v>#NULL!</v>
      </c>
      <c r="AD443" s="69">
        <v>2709</v>
      </c>
      <c r="AE443" s="70">
        <f t="shared" si="63"/>
        <v>7.4219178082191783</v>
      </c>
      <c r="AF443" s="71" t="e">
        <f>_xll.ISDACreditCurve.HazardRate(AD$25, AE443)</f>
        <v>#NULL!</v>
      </c>
      <c r="AN443" s="69">
        <v>2709</v>
      </c>
      <c r="AO443" s="70">
        <f t="shared" si="64"/>
        <v>7.4219178082191783</v>
      </c>
      <c r="AP443" s="71">
        <f>_xll.ISDAYieldCurve.ZeroRate(AN$32, AO443)</f>
        <v>3.7005436446855063E-2</v>
      </c>
      <c r="AW443" s="69">
        <v>2709</v>
      </c>
      <c r="AX443" s="70">
        <f t="shared" si="65"/>
        <v>7.4219178082191783</v>
      </c>
      <c r="AY443" s="71">
        <f>_xll.ISDACreditCurve.HazardRate($AW$25, AX443)</f>
        <v>1.6670860706308938E-2</v>
      </c>
      <c r="BG443" s="69">
        <v>2709</v>
      </c>
      <c r="BH443" s="70">
        <f t="shared" si="66"/>
        <v>7.4219178082191783</v>
      </c>
      <c r="BI443" s="71">
        <f>_xll.ISDAYieldCurve.ZeroRate(BG$32, BH443)</f>
        <v>1.3804538134202815E-3</v>
      </c>
      <c r="BP443" s="69">
        <v>2709</v>
      </c>
      <c r="BQ443" s="70">
        <f t="shared" si="67"/>
        <v>7.4219178082191783</v>
      </c>
      <c r="BR443" s="71">
        <f>_xll.ISDACreditCurve.HazardRate($BP$25, BQ443)</f>
        <v>1.1488948280199314E-2</v>
      </c>
      <c r="BZ443" s="69">
        <v>2709</v>
      </c>
      <c r="CA443" s="70">
        <f t="shared" si="68"/>
        <v>7.4219178082191783</v>
      </c>
      <c r="CB443" s="71">
        <f>_xll.ISDAYieldCurve.ZeroRate(BZ$32, CA443)</f>
        <v>1.9833844866868518E-2</v>
      </c>
      <c r="CI443" s="69">
        <v>2709</v>
      </c>
      <c r="CJ443" s="70">
        <f t="shared" si="69"/>
        <v>7.4219178082191783</v>
      </c>
      <c r="CK443" s="71">
        <f>_xll.ISDACreditCurve.HazardRate($CI$25, CJ443)</f>
        <v>1.6874456463912172E-2</v>
      </c>
    </row>
    <row r="444" spans="2:89" x14ac:dyDescent="0.25">
      <c r="B444" s="69">
        <v>2716</v>
      </c>
      <c r="C444" s="70">
        <f t="shared" si="60"/>
        <v>7.441095890410959</v>
      </c>
      <c r="D444" s="71">
        <f>_xll.ISDAYieldCurve.ZeroRate($B$32, C444)</f>
        <v>1.9432332694102852E-2</v>
      </c>
      <c r="K444" s="69">
        <v>2716</v>
      </c>
      <c r="L444" s="70">
        <f t="shared" si="61"/>
        <v>7.441095890410959</v>
      </c>
      <c r="M444" s="71">
        <f>_xll.ISDACreditCurve.HazardRate($K$25, L444)</f>
        <v>2.067172733190174E-2</v>
      </c>
      <c r="U444" s="69">
        <v>2716</v>
      </c>
      <c r="V444" s="70">
        <f t="shared" si="62"/>
        <v>7.441095890410959</v>
      </c>
      <c r="W444" s="71" t="e">
        <f>_xll.ISDAYieldCurve.ZeroRate(U$32, V444)</f>
        <v>#NULL!</v>
      </c>
      <c r="AD444" s="69">
        <v>2716</v>
      </c>
      <c r="AE444" s="70">
        <f t="shared" si="63"/>
        <v>7.441095890410959</v>
      </c>
      <c r="AF444" s="71" t="e">
        <f>_xll.ISDACreditCurve.HazardRate(AD$25, AE444)</f>
        <v>#NULL!</v>
      </c>
      <c r="AN444" s="69">
        <v>2716</v>
      </c>
      <c r="AO444" s="70">
        <f t="shared" si="64"/>
        <v>7.441095890410959</v>
      </c>
      <c r="AP444" s="71">
        <f>_xll.ISDAYieldCurve.ZeroRate(AN$32, AO444)</f>
        <v>3.7039899765829311E-2</v>
      </c>
      <c r="AW444" s="69">
        <v>2716</v>
      </c>
      <c r="AX444" s="70">
        <f t="shared" si="65"/>
        <v>7.441095890410959</v>
      </c>
      <c r="AY444" s="71">
        <f>_xll.ISDACreditCurve.HazardRate($AW$25, AX444)</f>
        <v>1.666165271974071E-2</v>
      </c>
      <c r="BG444" s="69">
        <v>2716</v>
      </c>
      <c r="BH444" s="70">
        <f t="shared" si="66"/>
        <v>7.441095890410959</v>
      </c>
      <c r="BI444" s="71">
        <f>_xll.ISDAYieldCurve.ZeroRate(BG$32, BH444)</f>
        <v>1.3894592268800555E-3</v>
      </c>
      <c r="BP444" s="69">
        <v>2716</v>
      </c>
      <c r="BQ444" s="70">
        <f t="shared" si="67"/>
        <v>7.441095890410959</v>
      </c>
      <c r="BR444" s="71">
        <f>_xll.ISDACreditCurve.HazardRate($BP$25, BQ444)</f>
        <v>1.1490842390327164E-2</v>
      </c>
      <c r="BZ444" s="69">
        <v>2716</v>
      </c>
      <c r="CA444" s="70">
        <f t="shared" si="68"/>
        <v>7.441095890410959</v>
      </c>
      <c r="CB444" s="71">
        <f>_xll.ISDAYieldCurve.ZeroRate(BZ$32, CA444)</f>
        <v>1.9848848786151323E-2</v>
      </c>
      <c r="CI444" s="69">
        <v>2716</v>
      </c>
      <c r="CJ444" s="70">
        <f t="shared" si="69"/>
        <v>7.441095890410959</v>
      </c>
      <c r="CK444" s="71">
        <f>_xll.ISDACreditCurve.HazardRate($CI$25, CJ444)</f>
        <v>1.687437054678247E-2</v>
      </c>
    </row>
    <row r="445" spans="2:89" x14ac:dyDescent="0.25">
      <c r="B445" s="69">
        <v>2723</v>
      </c>
      <c r="C445" s="70">
        <f t="shared" si="60"/>
        <v>7.4602739726027396</v>
      </c>
      <c r="D445" s="71">
        <f>_xll.ISDAYieldCurve.ZeroRate($B$32, C445)</f>
        <v>1.9446460796271447E-2</v>
      </c>
      <c r="K445" s="69">
        <v>2723</v>
      </c>
      <c r="L445" s="70">
        <f t="shared" si="61"/>
        <v>7.4602739726027396</v>
      </c>
      <c r="M445" s="71">
        <f>_xll.ISDACreditCurve.HazardRate($K$25, L445)</f>
        <v>2.0677921142361947E-2</v>
      </c>
      <c r="U445" s="69">
        <v>2723</v>
      </c>
      <c r="V445" s="70">
        <f t="shared" si="62"/>
        <v>7.4602739726027396</v>
      </c>
      <c r="W445" s="71" t="e">
        <f>_xll.ISDAYieldCurve.ZeroRate(U$32, V445)</f>
        <v>#NULL!</v>
      </c>
      <c r="AD445" s="69">
        <v>2723</v>
      </c>
      <c r="AE445" s="70">
        <f t="shared" si="63"/>
        <v>7.4602739726027396</v>
      </c>
      <c r="AF445" s="71" t="e">
        <f>_xll.ISDACreditCurve.HazardRate(AD$25, AE445)</f>
        <v>#NULL!</v>
      </c>
      <c r="AN445" s="69">
        <v>2723</v>
      </c>
      <c r="AO445" s="70">
        <f t="shared" si="64"/>
        <v>7.4602739726027396</v>
      </c>
      <c r="AP445" s="71">
        <f>_xll.ISDAYieldCurve.ZeroRate(AN$32, AO445)</f>
        <v>3.7074185895502924E-2</v>
      </c>
      <c r="AW445" s="69">
        <v>2723</v>
      </c>
      <c r="AX445" s="70">
        <f t="shared" si="65"/>
        <v>7.4602739726027396</v>
      </c>
      <c r="AY445" s="71">
        <f>_xll.ISDACreditCurve.HazardRate($AW$25, AX445)</f>
        <v>1.6652492075005736E-2</v>
      </c>
      <c r="BG445" s="69">
        <v>2723</v>
      </c>
      <c r="BH445" s="70">
        <f t="shared" si="66"/>
        <v>7.4602739726027396</v>
      </c>
      <c r="BI445" s="71">
        <f>_xll.ISDAYieldCurve.ZeroRate(BG$32, BH445)</f>
        <v>1.3984183400135586E-3</v>
      </c>
      <c r="BP445" s="69">
        <v>2723</v>
      </c>
      <c r="BQ445" s="70">
        <f t="shared" si="67"/>
        <v>7.4602739726027396</v>
      </c>
      <c r="BR445" s="71">
        <f>_xll.ISDACreditCurve.HazardRate($BP$25, BQ445)</f>
        <v>1.14927267620996E-2</v>
      </c>
      <c r="BZ445" s="69">
        <v>2723</v>
      </c>
      <c r="CA445" s="70">
        <f t="shared" si="68"/>
        <v>7.4602739726027396</v>
      </c>
      <c r="CB445" s="71">
        <f>_xll.ISDAYieldCurve.ZeroRate(BZ$32, CA445)</f>
        <v>1.986377556446095E-2</v>
      </c>
      <c r="CI445" s="69">
        <v>2723</v>
      </c>
      <c r="CJ445" s="70">
        <f t="shared" si="69"/>
        <v>7.4602739726027396</v>
      </c>
      <c r="CK445" s="71">
        <f>_xll.ISDACreditCurve.HazardRate($CI$25, CJ445)</f>
        <v>1.6874285071386084E-2</v>
      </c>
    </row>
    <row r="446" spans="2:89" x14ac:dyDescent="0.25">
      <c r="B446" s="69">
        <v>2730</v>
      </c>
      <c r="C446" s="70">
        <f t="shared" si="60"/>
        <v>7.4794520547945202</v>
      </c>
      <c r="D446" s="71">
        <f>_xll.ISDAYieldCurve.ZeroRate($B$32, C446)</f>
        <v>1.9460516446634043E-2</v>
      </c>
      <c r="K446" s="69">
        <v>2730</v>
      </c>
      <c r="L446" s="70">
        <f t="shared" si="61"/>
        <v>7.4794520547945202</v>
      </c>
      <c r="M446" s="71">
        <f>_xll.ISDACreditCurve.HazardRate($K$25, L446)</f>
        <v>2.0684083189691581E-2</v>
      </c>
      <c r="U446" s="69">
        <v>2730</v>
      </c>
      <c r="V446" s="70">
        <f t="shared" si="62"/>
        <v>7.4794520547945202</v>
      </c>
      <c r="W446" s="71" t="e">
        <f>_xll.ISDAYieldCurve.ZeroRate(U$32, V446)</f>
        <v>#NULL!</v>
      </c>
      <c r="AD446" s="69">
        <v>2730</v>
      </c>
      <c r="AE446" s="70">
        <f t="shared" si="63"/>
        <v>7.4794520547945202</v>
      </c>
      <c r="AF446" s="71" t="e">
        <f>_xll.ISDACreditCurve.HazardRate(AD$25, AE446)</f>
        <v>#NULL!</v>
      </c>
      <c r="AN446" s="69">
        <v>2730</v>
      </c>
      <c r="AO446" s="70">
        <f t="shared" si="64"/>
        <v>7.4794520547945202</v>
      </c>
      <c r="AP446" s="71">
        <f>_xll.ISDAYieldCurve.ZeroRate(AN$32, AO446)</f>
        <v>3.7108296198870516E-2</v>
      </c>
      <c r="AW446" s="69">
        <v>2730</v>
      </c>
      <c r="AX446" s="70">
        <f t="shared" si="65"/>
        <v>7.4794520547945202</v>
      </c>
      <c r="AY446" s="71">
        <f>_xll.ISDACreditCurve.HazardRate($AW$25, AX446)</f>
        <v>1.6643378407936074E-2</v>
      </c>
      <c r="BG446" s="69">
        <v>2730</v>
      </c>
      <c r="BH446" s="70">
        <f t="shared" si="66"/>
        <v>7.4794520547945202</v>
      </c>
      <c r="BI446" s="71">
        <f>_xll.ISDAYieldCurve.ZeroRate(BG$32, BH446)</f>
        <v>1.4073315089771464E-3</v>
      </c>
      <c r="BP446" s="69">
        <v>2730</v>
      </c>
      <c r="BQ446" s="70">
        <f t="shared" si="67"/>
        <v>7.4794520547945202</v>
      </c>
      <c r="BR446" s="71">
        <f>_xll.ISDACreditCurve.HazardRate($BP$25, BQ446)</f>
        <v>1.149460147042705E-2</v>
      </c>
      <c r="BZ446" s="69">
        <v>2730</v>
      </c>
      <c r="CA446" s="70">
        <f t="shared" si="68"/>
        <v>7.4794520547945202</v>
      </c>
      <c r="CB446" s="71">
        <f>_xll.ISDAYieldCurve.ZeroRate(BZ$32, CA446)</f>
        <v>1.9878625795189498E-2</v>
      </c>
      <c r="CI446" s="69">
        <v>2730</v>
      </c>
      <c r="CJ446" s="70">
        <f t="shared" si="69"/>
        <v>7.4794520547945202</v>
      </c>
      <c r="CK446" s="71">
        <f>_xll.ISDACreditCurve.HazardRate($CI$25, CJ446)</f>
        <v>1.6874200034325063E-2</v>
      </c>
    </row>
    <row r="447" spans="2:89" x14ac:dyDescent="0.25">
      <c r="B447" s="69">
        <v>2737</v>
      </c>
      <c r="C447" s="70">
        <f t="shared" si="60"/>
        <v>7.4986301369863018</v>
      </c>
      <c r="D447" s="71">
        <f>_xll.ISDAYieldCurve.ZeroRate($B$32, C447)</f>
        <v>1.9474500201086861E-2</v>
      </c>
      <c r="K447" s="69">
        <v>2737</v>
      </c>
      <c r="L447" s="70">
        <f t="shared" si="61"/>
        <v>7.4986301369863018</v>
      </c>
      <c r="M447" s="71">
        <f>_xll.ISDACreditCurve.HazardRate($K$25, L447)</f>
        <v>2.0690213717597543E-2</v>
      </c>
      <c r="U447" s="69">
        <v>2737</v>
      </c>
      <c r="V447" s="70">
        <f t="shared" si="62"/>
        <v>7.4986301369863018</v>
      </c>
      <c r="W447" s="71" t="e">
        <f>_xll.ISDAYieldCurve.ZeroRate(U$32, V447)</f>
        <v>#NULL!</v>
      </c>
      <c r="AD447" s="69">
        <v>2737</v>
      </c>
      <c r="AE447" s="70">
        <f t="shared" si="63"/>
        <v>7.4986301369863018</v>
      </c>
      <c r="AF447" s="71" t="e">
        <f>_xll.ISDACreditCurve.HazardRate(AD$25, AE447)</f>
        <v>#NULL!</v>
      </c>
      <c r="AN447" s="69">
        <v>2737</v>
      </c>
      <c r="AO447" s="70">
        <f t="shared" si="64"/>
        <v>7.4986301369863018</v>
      </c>
      <c r="AP447" s="71">
        <f>_xll.ISDAYieldCurve.ZeroRate(AN$32, AO447)</f>
        <v>3.7142232024983041E-2</v>
      </c>
      <c r="AW447" s="69">
        <v>2737</v>
      </c>
      <c r="AX447" s="70">
        <f t="shared" si="65"/>
        <v>7.4986301369863018</v>
      </c>
      <c r="AY447" s="71">
        <f>_xll.ISDACreditCurve.HazardRate($AW$25, AX447)</f>
        <v>1.6634311358089272E-2</v>
      </c>
      <c r="BG447" s="69">
        <v>2737</v>
      </c>
      <c r="BH447" s="70">
        <f t="shared" si="66"/>
        <v>7.4986301369863018</v>
      </c>
      <c r="BI447" s="71">
        <f>_xll.ISDAYieldCurve.ZeroRate(BG$32, BH447)</f>
        <v>1.4161990862836312E-3</v>
      </c>
      <c r="BP447" s="69">
        <v>2737</v>
      </c>
      <c r="BQ447" s="70">
        <f t="shared" si="67"/>
        <v>7.4986301369863018</v>
      </c>
      <c r="BR447" s="71">
        <f>_xll.ISDACreditCurve.HazardRate($BP$25, BQ447)</f>
        <v>1.1496466589453594E-2</v>
      </c>
      <c r="BZ447" s="69">
        <v>2737</v>
      </c>
      <c r="CA447" s="70">
        <f t="shared" si="68"/>
        <v>7.4986301369863018</v>
      </c>
      <c r="CB447" s="71">
        <f>_xll.ISDAYieldCurve.ZeroRate(BZ$32, CA447)</f>
        <v>1.9893400065658571E-2</v>
      </c>
      <c r="CI447" s="69">
        <v>2737</v>
      </c>
      <c r="CJ447" s="70">
        <f t="shared" si="69"/>
        <v>7.4986301369863018</v>
      </c>
      <c r="CK447" s="71">
        <f>_xll.ISDACreditCurve.HazardRate($CI$25, CJ447)</f>
        <v>1.6874115432236221E-2</v>
      </c>
    </row>
    <row r="448" spans="2:89" x14ac:dyDescent="0.25">
      <c r="B448" s="69">
        <v>2744</v>
      </c>
      <c r="C448" s="70">
        <f t="shared" si="60"/>
        <v>7.5178082191780824</v>
      </c>
      <c r="D448" s="71">
        <f>_xll.ISDAYieldCurve.ZeroRate($B$32, C448)</f>
        <v>1.9488412609853692E-2</v>
      </c>
      <c r="K448" s="69">
        <v>2744</v>
      </c>
      <c r="L448" s="70">
        <f t="shared" si="61"/>
        <v>7.5178082191780824</v>
      </c>
      <c r="M448" s="71">
        <f>_xll.ISDACreditCurve.HazardRate($K$25, L448)</f>
        <v>2.0696312967299898E-2</v>
      </c>
      <c r="U448" s="69">
        <v>2744</v>
      </c>
      <c r="V448" s="70">
        <f t="shared" si="62"/>
        <v>7.5178082191780824</v>
      </c>
      <c r="W448" s="71" t="e">
        <f>_xll.ISDAYieldCurve.ZeroRate(U$32, V448)</f>
        <v>#NULL!</v>
      </c>
      <c r="AD448" s="69">
        <v>2744</v>
      </c>
      <c r="AE448" s="70">
        <f t="shared" si="63"/>
        <v>7.5178082191780824</v>
      </c>
      <c r="AF448" s="71" t="e">
        <f>_xll.ISDACreditCurve.HazardRate(AD$25, AE448)</f>
        <v>#NULL!</v>
      </c>
      <c r="AN448" s="69">
        <v>2744</v>
      </c>
      <c r="AO448" s="70">
        <f t="shared" si="64"/>
        <v>7.5178082191780824</v>
      </c>
      <c r="AP448" s="71">
        <f>_xll.ISDAYieldCurve.ZeroRate(AN$32, AO448)</f>
        <v>3.7175994709125589E-2</v>
      </c>
      <c r="AW448" s="69">
        <v>2744</v>
      </c>
      <c r="AX448" s="70">
        <f t="shared" si="65"/>
        <v>7.5178082191780824</v>
      </c>
      <c r="AY448" s="71">
        <f>_xll.ISDACreditCurve.HazardRate($AW$25, AX448)</f>
        <v>1.6625290568700875E-2</v>
      </c>
      <c r="BG448" s="69">
        <v>2744</v>
      </c>
      <c r="BH448" s="70">
        <f t="shared" si="66"/>
        <v>7.5178082191780824</v>
      </c>
      <c r="BI448" s="71">
        <f>_xll.ISDAYieldCurve.ZeroRate(BG$32, BH448)</f>
        <v>1.4250214208487563E-3</v>
      </c>
      <c r="BP448" s="69">
        <v>2744</v>
      </c>
      <c r="BQ448" s="70">
        <f t="shared" si="67"/>
        <v>7.5178082191780824</v>
      </c>
      <c r="BR448" s="71">
        <f>_xll.ISDACreditCurve.HazardRate($BP$25, BQ448)</f>
        <v>1.1498322192566737E-2</v>
      </c>
      <c r="BZ448" s="69">
        <v>2744</v>
      </c>
      <c r="CA448" s="70">
        <f t="shared" si="68"/>
        <v>7.5178082191780824</v>
      </c>
      <c r="CB448" s="71">
        <f>_xll.ISDAYieldCurve.ZeroRate(BZ$32, CA448)</f>
        <v>1.9908098957196675E-2</v>
      </c>
      <c r="CI448" s="69">
        <v>2744</v>
      </c>
      <c r="CJ448" s="70">
        <f t="shared" si="69"/>
        <v>7.5178082191780824</v>
      </c>
      <c r="CK448" s="71">
        <f>_xll.ISDACreditCurve.HazardRate($CI$25, CJ448)</f>
        <v>1.6874031261790691E-2</v>
      </c>
    </row>
    <row r="449" spans="2:89" x14ac:dyDescent="0.25">
      <c r="B449" s="69">
        <v>2751</v>
      </c>
      <c r="C449" s="70">
        <f t="shared" si="60"/>
        <v>7.536986301369863</v>
      </c>
      <c r="D449" s="71">
        <f>_xll.ISDAYieldCurve.ZeroRate($B$32, C449)</f>
        <v>1.95022542175581E-2</v>
      </c>
      <c r="K449" s="69">
        <v>2751</v>
      </c>
      <c r="L449" s="70">
        <f t="shared" si="61"/>
        <v>7.536986301369863</v>
      </c>
      <c r="M449" s="71">
        <f>_xll.ISDACreditCurve.HazardRate($K$25, L449)</f>
        <v>2.0702381177563563E-2</v>
      </c>
      <c r="U449" s="69">
        <v>2751</v>
      </c>
      <c r="V449" s="70">
        <f t="shared" si="62"/>
        <v>7.536986301369863</v>
      </c>
      <c r="W449" s="71" t="e">
        <f>_xll.ISDAYieldCurve.ZeroRate(U$32, V449)</f>
        <v>#NULL!</v>
      </c>
      <c r="AD449" s="69">
        <v>2751</v>
      </c>
      <c r="AE449" s="70">
        <f t="shared" si="63"/>
        <v>7.536986301369863</v>
      </c>
      <c r="AF449" s="71" t="e">
        <f>_xll.ISDACreditCurve.HazardRate(AD$25, AE449)</f>
        <v>#NULL!</v>
      </c>
      <c r="AN449" s="69">
        <v>2751</v>
      </c>
      <c r="AO449" s="70">
        <f t="shared" si="64"/>
        <v>7.536986301369863</v>
      </c>
      <c r="AP449" s="71">
        <f>_xll.ISDAYieldCurve.ZeroRate(AN$32, AO449)</f>
        <v>3.7209585572992608E-2</v>
      </c>
      <c r="AW449" s="69">
        <v>2751</v>
      </c>
      <c r="AX449" s="70">
        <f t="shared" si="65"/>
        <v>7.536986301369863</v>
      </c>
      <c r="AY449" s="71">
        <f>_xll.ISDACreditCurve.HazardRate($AW$25, AX449)</f>
        <v>1.6616315686637604E-2</v>
      </c>
      <c r="BG449" s="69">
        <v>2751</v>
      </c>
      <c r="BH449" s="70">
        <f t="shared" si="66"/>
        <v>7.536986301369863</v>
      </c>
      <c r="BI449" s="71">
        <f>_xll.ISDAYieldCurve.ZeroRate(BG$32, BH449)</f>
        <v>1.4337988580369599E-3</v>
      </c>
      <c r="BP449" s="69">
        <v>2751</v>
      </c>
      <c r="BQ449" s="70">
        <f t="shared" si="67"/>
        <v>7.536986301369863</v>
      </c>
      <c r="BR449" s="71">
        <f>_xll.ISDACreditCurve.HazardRate($BP$25, BQ449)</f>
        <v>1.1500168352407037E-2</v>
      </c>
      <c r="BZ449" s="69">
        <v>2751</v>
      </c>
      <c r="CA449" s="70">
        <f t="shared" si="68"/>
        <v>7.536986301369863</v>
      </c>
      <c r="CB449" s="71">
        <f>_xll.ISDAYieldCurve.ZeroRate(BZ$32, CA449)</f>
        <v>1.9922723045215501E-2</v>
      </c>
      <c r="CI449" s="69">
        <v>2751</v>
      </c>
      <c r="CJ449" s="70">
        <f t="shared" si="69"/>
        <v>7.536986301369863</v>
      </c>
      <c r="CK449" s="71">
        <f>_xll.ISDACreditCurve.HazardRate($CI$25, CJ449)</f>
        <v>1.6873947519693483E-2</v>
      </c>
    </row>
    <row r="450" spans="2:89" x14ac:dyDescent="0.25">
      <c r="B450" s="69">
        <v>2758</v>
      </c>
      <c r="C450" s="70">
        <f t="shared" si="60"/>
        <v>7.5561643835616437</v>
      </c>
      <c r="D450" s="71">
        <f>_xll.ISDAYieldCurve.ZeroRate($B$32, C450)</f>
        <v>1.9516025563294459E-2</v>
      </c>
      <c r="K450" s="69">
        <v>2758</v>
      </c>
      <c r="L450" s="70">
        <f t="shared" si="61"/>
        <v>7.5561643835616437</v>
      </c>
      <c r="M450" s="71">
        <f>_xll.ISDACreditCurve.HazardRate($K$25, L450)</f>
        <v>2.0708418584729448E-2</v>
      </c>
      <c r="U450" s="69">
        <v>2758</v>
      </c>
      <c r="V450" s="70">
        <f t="shared" si="62"/>
        <v>7.5561643835616437</v>
      </c>
      <c r="W450" s="71" t="e">
        <f>_xll.ISDAYieldCurve.ZeroRate(U$32, V450)</f>
        <v>#NULL!</v>
      </c>
      <c r="AD450" s="69">
        <v>2758</v>
      </c>
      <c r="AE450" s="70">
        <f t="shared" si="63"/>
        <v>7.5561643835616437</v>
      </c>
      <c r="AF450" s="71" t="e">
        <f>_xll.ISDACreditCurve.HazardRate(AD$25, AE450)</f>
        <v>#NULL!</v>
      </c>
      <c r="AN450" s="69">
        <v>2758</v>
      </c>
      <c r="AO450" s="70">
        <f t="shared" si="64"/>
        <v>7.5561643835616437</v>
      </c>
      <c r="AP450" s="71">
        <f>_xll.ISDAYieldCurve.ZeroRate(AN$32, AO450)</f>
        <v>3.7243005924860302E-2</v>
      </c>
      <c r="AW450" s="69">
        <v>2758</v>
      </c>
      <c r="AX450" s="70">
        <f t="shared" si="65"/>
        <v>7.5561643835616437</v>
      </c>
      <c r="AY450" s="71">
        <f>_xll.ISDACreditCurve.HazardRate($AW$25, AX450)</f>
        <v>1.6607386362351307E-2</v>
      </c>
      <c r="BG450" s="69">
        <v>2758</v>
      </c>
      <c r="BH450" s="70">
        <f t="shared" si="66"/>
        <v>7.5561643835616437</v>
      </c>
      <c r="BI450" s="71">
        <f>_xll.ISDAYieldCurve.ZeroRate(BG$32, BH450)</f>
        <v>1.4425317397064412E-3</v>
      </c>
      <c r="BP450" s="69">
        <v>2758</v>
      </c>
      <c r="BQ450" s="70">
        <f t="shared" si="67"/>
        <v>7.5561643835616437</v>
      </c>
      <c r="BR450" s="71">
        <f>_xll.ISDACreditCurve.HazardRate($BP$25, BQ450)</f>
        <v>1.1502005140877588E-2</v>
      </c>
      <c r="BZ450" s="69">
        <v>2758</v>
      </c>
      <c r="CA450" s="70">
        <f t="shared" si="68"/>
        <v>7.5561643835616437</v>
      </c>
      <c r="CB450" s="71">
        <f>_xll.ISDAYieldCurve.ZeroRate(BZ$32, CA450)</f>
        <v>1.9937272899284996E-2</v>
      </c>
      <c r="CI450" s="69">
        <v>2758</v>
      </c>
      <c r="CJ450" s="70">
        <f t="shared" si="69"/>
        <v>7.5561643835616437</v>
      </c>
      <c r="CK450" s="71">
        <f>_xll.ISDACreditCurve.HazardRate($CI$25, CJ450)</f>
        <v>1.6873864202683064E-2</v>
      </c>
    </row>
    <row r="451" spans="2:89" x14ac:dyDescent="0.25">
      <c r="B451" s="69">
        <v>2765</v>
      </c>
      <c r="C451" s="70">
        <f t="shared" si="60"/>
        <v>7.5753424657534243</v>
      </c>
      <c r="D451" s="71">
        <f>_xll.ISDAYieldCurve.ZeroRate($B$32, C451)</f>
        <v>1.9529727180697985E-2</v>
      </c>
      <c r="K451" s="69">
        <v>2765</v>
      </c>
      <c r="L451" s="70">
        <f t="shared" si="61"/>
        <v>7.5753424657534243</v>
      </c>
      <c r="M451" s="71">
        <f>_xll.ISDACreditCurve.HazardRate($K$25, L451)</f>
        <v>2.0714425422745118E-2</v>
      </c>
      <c r="U451" s="69">
        <v>2765</v>
      </c>
      <c r="V451" s="70">
        <f t="shared" si="62"/>
        <v>7.5753424657534243</v>
      </c>
      <c r="W451" s="71" t="e">
        <f>_xll.ISDAYieldCurve.ZeroRate(U$32, V451)</f>
        <v>#NULL!</v>
      </c>
      <c r="AD451" s="69">
        <v>2765</v>
      </c>
      <c r="AE451" s="70">
        <f t="shared" si="63"/>
        <v>7.5753424657534243</v>
      </c>
      <c r="AF451" s="71" t="e">
        <f>_xll.ISDACreditCurve.HazardRate(AD$25, AE451)</f>
        <v>#NULL!</v>
      </c>
      <c r="AN451" s="69">
        <v>2765</v>
      </c>
      <c r="AO451" s="70">
        <f t="shared" si="64"/>
        <v>7.5753424657534243</v>
      </c>
      <c r="AP451" s="71">
        <f>_xll.ISDAYieldCurve.ZeroRate(AN$32, AO451)</f>
        <v>3.7276257059756512E-2</v>
      </c>
      <c r="AW451" s="69">
        <v>2765</v>
      </c>
      <c r="AX451" s="70">
        <f t="shared" si="65"/>
        <v>7.5753424657534243</v>
      </c>
      <c r="AY451" s="71">
        <f>_xll.ISDACreditCurve.HazardRate($AW$25, AX451)</f>
        <v>1.6598502249833551E-2</v>
      </c>
      <c r="BG451" s="69">
        <v>2765</v>
      </c>
      <c r="BH451" s="70">
        <f t="shared" si="66"/>
        <v>7.5753424657534243</v>
      </c>
      <c r="BI451" s="71">
        <f>_xll.ISDAYieldCurve.ZeroRate(BG$32, BH451)</f>
        <v>1.4512204042535458E-3</v>
      </c>
      <c r="BP451" s="69">
        <v>2765</v>
      </c>
      <c r="BQ451" s="70">
        <f t="shared" si="67"/>
        <v>7.5753424657534243</v>
      </c>
      <c r="BR451" s="71">
        <f>_xll.ISDACreditCurve.HazardRate($BP$25, BQ451)</f>
        <v>1.1503832629153358E-2</v>
      </c>
      <c r="BZ451" s="69">
        <v>2765</v>
      </c>
      <c r="CA451" s="70">
        <f t="shared" si="68"/>
        <v>7.5753424657534243</v>
      </c>
      <c r="CB451" s="71">
        <f>_xll.ISDAYieldCurve.ZeroRate(BZ$32, CA451)</f>
        <v>1.99517490832073E-2</v>
      </c>
      <c r="CI451" s="69">
        <v>2765</v>
      </c>
      <c r="CJ451" s="70">
        <f t="shared" si="69"/>
        <v>7.5753424657534243</v>
      </c>
      <c r="CK451" s="71">
        <f>_xll.ISDACreditCurve.HazardRate($CI$25, CJ451)</f>
        <v>1.6873781307530922E-2</v>
      </c>
    </row>
    <row r="452" spans="2:89" x14ac:dyDescent="0.25">
      <c r="B452" s="69">
        <v>2772</v>
      </c>
      <c r="C452" s="70">
        <f t="shared" si="60"/>
        <v>7.5945205479452058</v>
      </c>
      <c r="D452" s="71">
        <f>_xll.ISDAYieldCurve.ZeroRate($B$32, C452)</f>
        <v>1.9543359598013604E-2</v>
      </c>
      <c r="K452" s="69">
        <v>2772</v>
      </c>
      <c r="L452" s="70">
        <f t="shared" si="61"/>
        <v>7.5945205479452058</v>
      </c>
      <c r="M452" s="71">
        <f>_xll.ISDACreditCurve.HazardRate($K$25, L452)</f>
        <v>2.0720401923195061E-2</v>
      </c>
      <c r="U452" s="69">
        <v>2772</v>
      </c>
      <c r="V452" s="70">
        <f t="shared" si="62"/>
        <v>7.5945205479452058</v>
      </c>
      <c r="W452" s="71" t="e">
        <f>_xll.ISDAYieldCurve.ZeroRate(U$32, V452)</f>
        <v>#NULL!</v>
      </c>
      <c r="AD452" s="69">
        <v>2772</v>
      </c>
      <c r="AE452" s="70">
        <f t="shared" si="63"/>
        <v>7.5945205479452058</v>
      </c>
      <c r="AF452" s="71" t="e">
        <f>_xll.ISDACreditCurve.HazardRate(AD$25, AE452)</f>
        <v>#NULL!</v>
      </c>
      <c r="AN452" s="69">
        <v>2772</v>
      </c>
      <c r="AO452" s="70">
        <f t="shared" si="64"/>
        <v>7.5945205479452058</v>
      </c>
      <c r="AP452" s="71">
        <f>_xll.ISDAYieldCurve.ZeroRate(AN$32, AO452)</f>
        <v>3.7309340259628003E-2</v>
      </c>
      <c r="AW452" s="69">
        <v>2772</v>
      </c>
      <c r="AX452" s="70">
        <f t="shared" si="65"/>
        <v>7.5945205479452058</v>
      </c>
      <c r="AY452" s="71">
        <f>_xll.ISDACreditCurve.HazardRate($AW$25, AX452)</f>
        <v>1.6589663006570932E-2</v>
      </c>
      <c r="BG452" s="69">
        <v>2772</v>
      </c>
      <c r="BH452" s="70">
        <f t="shared" si="66"/>
        <v>7.5945205479452058</v>
      </c>
      <c r="BI452" s="71">
        <f>_xll.ISDAYieldCurve.ZeroRate(BG$32, BH452)</f>
        <v>1.4598651866564733E-3</v>
      </c>
      <c r="BP452" s="69">
        <v>2772</v>
      </c>
      <c r="BQ452" s="70">
        <f t="shared" si="67"/>
        <v>7.5945205479452058</v>
      </c>
      <c r="BR452" s="71">
        <f>_xll.ISDACreditCurve.HazardRate($BP$25, BQ452)</f>
        <v>1.150565088769036E-2</v>
      </c>
      <c r="BZ452" s="69">
        <v>2772</v>
      </c>
      <c r="CA452" s="70">
        <f t="shared" si="68"/>
        <v>7.5945205479452058</v>
      </c>
      <c r="CB452" s="71">
        <f>_xll.ISDAYieldCurve.ZeroRate(BZ$32, CA452)</f>
        <v>1.9966152155089595E-2</v>
      </c>
      <c r="CI452" s="69">
        <v>2772</v>
      </c>
      <c r="CJ452" s="70">
        <f t="shared" si="69"/>
        <v>7.5945205479452058</v>
      </c>
      <c r="CK452" s="71">
        <f>_xll.ISDACreditCurve.HazardRate($CI$25, CJ452)</f>
        <v>1.6873698831041169E-2</v>
      </c>
    </row>
    <row r="453" spans="2:89" x14ac:dyDescent="0.25">
      <c r="B453" s="69">
        <v>2779</v>
      </c>
      <c r="C453" s="70">
        <f t="shared" si="60"/>
        <v>7.6136986301369864</v>
      </c>
      <c r="D453" s="71">
        <f>_xll.ISDAYieldCurve.ZeroRate($B$32, C453)</f>
        <v>1.955692333816391E-2</v>
      </c>
      <c r="K453" s="69">
        <v>2779</v>
      </c>
      <c r="L453" s="70">
        <f t="shared" si="61"/>
        <v>7.6136986301369864</v>
      </c>
      <c r="M453" s="71">
        <f>_xll.ISDACreditCurve.HazardRate($K$25, L453)</f>
        <v>2.0726348315330389E-2</v>
      </c>
      <c r="U453" s="69">
        <v>2779</v>
      </c>
      <c r="V453" s="70">
        <f t="shared" si="62"/>
        <v>7.6136986301369864</v>
      </c>
      <c r="W453" s="71" t="e">
        <f>_xll.ISDAYieldCurve.ZeroRate(U$32, V453)</f>
        <v>#NULL!</v>
      </c>
      <c r="AD453" s="69">
        <v>2779</v>
      </c>
      <c r="AE453" s="70">
        <f t="shared" si="63"/>
        <v>7.6136986301369864</v>
      </c>
      <c r="AF453" s="71" t="e">
        <f>_xll.ISDACreditCurve.HazardRate(AD$25, AE453)</f>
        <v>#NULL!</v>
      </c>
      <c r="AN453" s="69">
        <v>2779</v>
      </c>
      <c r="AO453" s="70">
        <f t="shared" si="64"/>
        <v>7.6136986301369864</v>
      </c>
      <c r="AP453" s="71">
        <f>_xll.ISDAYieldCurve.ZeroRate(AN$32, AO453)</f>
        <v>3.7342256793505169E-2</v>
      </c>
      <c r="AW453" s="69">
        <v>2779</v>
      </c>
      <c r="AX453" s="70">
        <f t="shared" si="65"/>
        <v>7.6136986301369864</v>
      </c>
      <c r="AY453" s="71">
        <f>_xll.ISDACreditCurve.HazardRate($AW$25, AX453)</f>
        <v>1.6580868293501073E-2</v>
      </c>
      <c r="BG453" s="69">
        <v>2779</v>
      </c>
      <c r="BH453" s="70">
        <f t="shared" si="66"/>
        <v>7.6136986301369864</v>
      </c>
      <c r="BI453" s="71">
        <f>_xll.ISDAYieldCurve.ZeroRate(BG$32, BH453)</f>
        <v>1.4684664185183279E-3</v>
      </c>
      <c r="BP453" s="69">
        <v>2779</v>
      </c>
      <c r="BQ453" s="70">
        <f t="shared" si="67"/>
        <v>7.6136986301369864</v>
      </c>
      <c r="BR453" s="71">
        <f>_xll.ISDACreditCurve.HazardRate($BP$25, BQ453)</f>
        <v>1.1507459986234727E-2</v>
      </c>
      <c r="BZ453" s="69">
        <v>2779</v>
      </c>
      <c r="CA453" s="70">
        <f t="shared" si="68"/>
        <v>7.6136986301369864</v>
      </c>
      <c r="CB453" s="71">
        <f>_xll.ISDAYieldCurve.ZeroRate(BZ$32, CA453)</f>
        <v>1.9980482667415804E-2</v>
      </c>
      <c r="CI453" s="69">
        <v>2779</v>
      </c>
      <c r="CJ453" s="70">
        <f t="shared" si="69"/>
        <v>7.6136986301369864</v>
      </c>
      <c r="CK453" s="71">
        <f>_xll.ISDACreditCurve.HazardRate($CI$25, CJ453)</f>
        <v>1.6873616770050098E-2</v>
      </c>
    </row>
    <row r="454" spans="2:89" x14ac:dyDescent="0.25">
      <c r="B454" s="69">
        <v>2786</v>
      </c>
      <c r="C454" s="70">
        <f t="shared" si="60"/>
        <v>7.6328767123287671</v>
      </c>
      <c r="D454" s="71">
        <f>_xll.ISDAYieldCurve.ZeroRate($B$32, C454)</f>
        <v>1.9570418918815974E-2</v>
      </c>
      <c r="K454" s="69">
        <v>2786</v>
      </c>
      <c r="L454" s="70">
        <f t="shared" si="61"/>
        <v>7.6328767123287671</v>
      </c>
      <c r="M454" s="71">
        <f>_xll.ISDACreditCurve.HazardRate($K$25, L454)</f>
        <v>2.0732264826098207E-2</v>
      </c>
      <c r="U454" s="69">
        <v>2786</v>
      </c>
      <c r="V454" s="70">
        <f t="shared" si="62"/>
        <v>7.6328767123287671</v>
      </c>
      <c r="W454" s="71" t="e">
        <f>_xll.ISDAYieldCurve.ZeroRate(U$32, V454)</f>
        <v>#NULL!</v>
      </c>
      <c r="AD454" s="69">
        <v>2786</v>
      </c>
      <c r="AE454" s="70">
        <f t="shared" si="63"/>
        <v>7.6328767123287671</v>
      </c>
      <c r="AF454" s="71" t="e">
        <f>_xll.ISDACreditCurve.HazardRate(AD$25, AE454)</f>
        <v>#NULL!</v>
      </c>
      <c r="AN454" s="69">
        <v>2786</v>
      </c>
      <c r="AO454" s="70">
        <f t="shared" si="64"/>
        <v>7.6328767123287671</v>
      </c>
      <c r="AP454" s="71">
        <f>_xll.ISDAYieldCurve.ZeroRate(AN$32, AO454)</f>
        <v>3.7375007917664363E-2</v>
      </c>
      <c r="AW454" s="69">
        <v>2786</v>
      </c>
      <c r="AX454" s="70">
        <f t="shared" si="65"/>
        <v>7.6328767123287671</v>
      </c>
      <c r="AY454" s="71">
        <f>_xll.ISDACreditCurve.HazardRate($AW$25, AX454)</f>
        <v>1.6572117774969253E-2</v>
      </c>
      <c r="BG454" s="69">
        <v>2786</v>
      </c>
      <c r="BH454" s="70">
        <f t="shared" si="66"/>
        <v>7.6328767123287671</v>
      </c>
      <c r="BI454" s="71">
        <f>_xll.ISDAYieldCurve.ZeroRate(BG$32, BH454)</f>
        <v>1.47702442810952E-3</v>
      </c>
      <c r="BP454" s="69">
        <v>2786</v>
      </c>
      <c r="BQ454" s="70">
        <f t="shared" si="67"/>
        <v>7.6328767123287671</v>
      </c>
      <c r="BR454" s="71">
        <f>_xll.ISDACreditCurve.HazardRate($BP$25, BQ454)</f>
        <v>1.1509259993831636E-2</v>
      </c>
      <c r="BZ454" s="69">
        <v>2786</v>
      </c>
      <c r="CA454" s="70">
        <f t="shared" si="68"/>
        <v>7.6328767123287671</v>
      </c>
      <c r="CB454" s="71">
        <f>_xll.ISDAYieldCurve.ZeroRate(BZ$32, CA454)</f>
        <v>1.9994741167117264E-2</v>
      </c>
      <c r="CI454" s="69">
        <v>2786</v>
      </c>
      <c r="CJ454" s="70">
        <f t="shared" si="69"/>
        <v>7.6328767123287671</v>
      </c>
      <c r="CK454" s="71">
        <f>_xll.ISDACreditCurve.HazardRate($CI$25, CJ454)</f>
        <v>1.6873535121425823E-2</v>
      </c>
    </row>
    <row r="455" spans="2:89" x14ac:dyDescent="0.25">
      <c r="B455" s="69">
        <v>2793</v>
      </c>
      <c r="C455" s="70">
        <f t="shared" si="60"/>
        <v>7.6520547945205477</v>
      </c>
      <c r="D455" s="71">
        <f>_xll.ISDAYieldCurve.ZeroRate($B$32, C455)</f>
        <v>1.9583846852447226E-2</v>
      </c>
      <c r="K455" s="69">
        <v>2793</v>
      </c>
      <c r="L455" s="70">
        <f t="shared" si="61"/>
        <v>7.6520547945205477</v>
      </c>
      <c r="M455" s="71">
        <f>_xll.ISDACreditCurve.HazardRate($K$25, L455)</f>
        <v>2.0738151680170437E-2</v>
      </c>
      <c r="U455" s="69">
        <v>2793</v>
      </c>
      <c r="V455" s="70">
        <f t="shared" si="62"/>
        <v>7.6520547945205477</v>
      </c>
      <c r="W455" s="71" t="e">
        <f>_xll.ISDAYieldCurve.ZeroRate(U$32, V455)</f>
        <v>#NULL!</v>
      </c>
      <c r="AD455" s="69">
        <v>2793</v>
      </c>
      <c r="AE455" s="70">
        <f t="shared" si="63"/>
        <v>7.6520547945205477</v>
      </c>
      <c r="AF455" s="71" t="e">
        <f>_xll.ISDACreditCurve.HazardRate(AD$25, AE455)</f>
        <v>#NULL!</v>
      </c>
      <c r="AN455" s="69">
        <v>2793</v>
      </c>
      <c r="AO455" s="70">
        <f t="shared" si="64"/>
        <v>7.6520547945205477</v>
      </c>
      <c r="AP455" s="71">
        <f>_xll.ISDAYieldCurve.ZeroRate(AN$32, AO455)</f>
        <v>3.7407594875787667E-2</v>
      </c>
      <c r="AW455" s="69">
        <v>2793</v>
      </c>
      <c r="AX455" s="70">
        <f t="shared" si="65"/>
        <v>7.6520547945205477</v>
      </c>
      <c r="AY455" s="71">
        <f>_xll.ISDACreditCurve.HazardRate($AW$25, AX455)</f>
        <v>1.6563411118685714E-2</v>
      </c>
      <c r="BG455" s="69">
        <v>2793</v>
      </c>
      <c r="BH455" s="70">
        <f t="shared" si="66"/>
        <v>7.6520547945205477</v>
      </c>
      <c r="BI455" s="71">
        <f>_xll.ISDAYieldCurve.ZeroRate(BG$32, BH455)</f>
        <v>1.4855395404095276E-3</v>
      </c>
      <c r="BP455" s="69">
        <v>2793</v>
      </c>
      <c r="BQ455" s="70">
        <f t="shared" si="67"/>
        <v>7.6520547945205477</v>
      </c>
      <c r="BR455" s="71">
        <f>_xll.ISDACreditCurve.HazardRate($BP$25, BQ455)</f>
        <v>1.1511050978834078E-2</v>
      </c>
      <c r="BZ455" s="69">
        <v>2793</v>
      </c>
      <c r="CA455" s="70">
        <f t="shared" si="68"/>
        <v>7.6520547945205477</v>
      </c>
      <c r="CB455" s="71">
        <f>_xll.ISDAYieldCurve.ZeroRate(BZ$32, CA455)</f>
        <v>2.0008928195642275E-2</v>
      </c>
      <c r="CI455" s="69">
        <v>2793</v>
      </c>
      <c r="CJ455" s="70">
        <f t="shared" si="69"/>
        <v>7.6520547945205477</v>
      </c>
      <c r="CK455" s="71">
        <f>_xll.ISDACreditCurve.HazardRate($CI$25, CJ455)</f>
        <v>1.6873453882067836E-2</v>
      </c>
    </row>
    <row r="456" spans="2:89" x14ac:dyDescent="0.25">
      <c r="B456" s="69">
        <v>2800</v>
      </c>
      <c r="C456" s="70">
        <f t="shared" si="60"/>
        <v>7.6712328767123283</v>
      </c>
      <c r="D456" s="71">
        <f>_xll.ISDAYieldCurve.ZeroRate($B$32, C456)</f>
        <v>1.9597207646410323E-2</v>
      </c>
      <c r="K456" s="69">
        <v>2800</v>
      </c>
      <c r="L456" s="70">
        <f t="shared" si="61"/>
        <v>7.6712328767123283</v>
      </c>
      <c r="M456" s="71">
        <f>_xll.ISDACreditCurve.HazardRate($K$25, L456)</f>
        <v>2.0744009099972319E-2</v>
      </c>
      <c r="U456" s="69">
        <v>2800</v>
      </c>
      <c r="V456" s="70">
        <f t="shared" si="62"/>
        <v>7.6712328767123283</v>
      </c>
      <c r="W456" s="71" t="e">
        <f>_xll.ISDAYieldCurve.ZeroRate(U$32, V456)</f>
        <v>#NULL!</v>
      </c>
      <c r="AD456" s="69">
        <v>2800</v>
      </c>
      <c r="AE456" s="70">
        <f t="shared" si="63"/>
        <v>7.6712328767123283</v>
      </c>
      <c r="AF456" s="71" t="e">
        <f>_xll.ISDACreditCurve.HazardRate(AD$25, AE456)</f>
        <v>#NULL!</v>
      </c>
      <c r="AN456" s="69">
        <v>2800</v>
      </c>
      <c r="AO456" s="70">
        <f t="shared" si="64"/>
        <v>7.6712328767123283</v>
      </c>
      <c r="AP456" s="71">
        <f>_xll.ISDAYieldCurve.ZeroRate(AN$32, AO456)</f>
        <v>3.7440018899120367E-2</v>
      </c>
      <c r="AW456" s="69">
        <v>2800</v>
      </c>
      <c r="AX456" s="70">
        <f t="shared" si="65"/>
        <v>7.6712328767123283</v>
      </c>
      <c r="AY456" s="71">
        <f>_xll.ISDACreditCurve.HazardRate($AW$25, AX456)</f>
        <v>1.6554747995683593E-2</v>
      </c>
      <c r="BG456" s="69">
        <v>2800</v>
      </c>
      <c r="BH456" s="70">
        <f t="shared" si="66"/>
        <v>7.6712328767123283</v>
      </c>
      <c r="BI456" s="71">
        <f>_xll.ISDAYieldCurve.ZeroRate(BG$32, BH456)</f>
        <v>1.4940120771480356E-3</v>
      </c>
      <c r="BP456" s="69">
        <v>2800</v>
      </c>
      <c r="BQ456" s="70">
        <f t="shared" si="67"/>
        <v>7.6712328767123283</v>
      </c>
      <c r="BR456" s="71">
        <f>_xll.ISDACreditCurve.HazardRate($BP$25, BQ456)</f>
        <v>1.1512833008911507E-2</v>
      </c>
      <c r="BZ456" s="69">
        <v>2800</v>
      </c>
      <c r="CA456" s="70">
        <f t="shared" si="68"/>
        <v>7.6712328767123283</v>
      </c>
      <c r="CB456" s="71">
        <f>_xll.ISDAYieldCurve.ZeroRate(BZ$32, CA456)</f>
        <v>2.0023044289024659E-2</v>
      </c>
      <c r="CI456" s="69">
        <v>2800</v>
      </c>
      <c r="CJ456" s="70">
        <f t="shared" si="69"/>
        <v>7.6712328767123283</v>
      </c>
      <c r="CK456" s="71">
        <f>_xll.ISDACreditCurve.HazardRate($CI$25, CJ456)</f>
        <v>1.6873373048906633E-2</v>
      </c>
    </row>
    <row r="457" spans="2:89" x14ac:dyDescent="0.25">
      <c r="B457" s="69">
        <v>2807</v>
      </c>
      <c r="C457" s="70">
        <f t="shared" si="60"/>
        <v>7.6904109589041099</v>
      </c>
      <c r="D457" s="71">
        <f>_xll.ISDAYieldCurve.ZeroRate($B$32, C457)</f>
        <v>1.9610501802997043E-2</v>
      </c>
      <c r="K457" s="69">
        <v>2807</v>
      </c>
      <c r="L457" s="70">
        <f t="shared" si="61"/>
        <v>7.6904109589041099</v>
      </c>
      <c r="M457" s="71">
        <f>_xll.ISDACreditCurve.HazardRate($K$25, L457)</f>
        <v>2.0749837305710346E-2</v>
      </c>
      <c r="U457" s="69">
        <v>2807</v>
      </c>
      <c r="V457" s="70">
        <f t="shared" si="62"/>
        <v>7.6904109589041099</v>
      </c>
      <c r="W457" s="71" t="e">
        <f>_xll.ISDAYieldCurve.ZeroRate(U$32, V457)</f>
        <v>#NULL!</v>
      </c>
      <c r="AD457" s="69">
        <v>2807</v>
      </c>
      <c r="AE457" s="70">
        <f t="shared" si="63"/>
        <v>7.6904109589041099</v>
      </c>
      <c r="AF457" s="71" t="e">
        <f>_xll.ISDACreditCurve.HazardRate(AD$25, AE457)</f>
        <v>#NULL!</v>
      </c>
      <c r="AN457" s="69">
        <v>2807</v>
      </c>
      <c r="AO457" s="70">
        <f t="shared" si="64"/>
        <v>7.6904109589041099</v>
      </c>
      <c r="AP457" s="71">
        <f>_xll.ISDAYieldCurve.ZeroRate(AN$32, AO457)</f>
        <v>3.7472281206625969E-2</v>
      </c>
      <c r="AW457" s="69">
        <v>2807</v>
      </c>
      <c r="AX457" s="70">
        <f t="shared" si="65"/>
        <v>7.6904109589041099</v>
      </c>
      <c r="AY457" s="71">
        <f>_xll.ISDACreditCurve.HazardRate($AW$25, AX457)</f>
        <v>1.6546128080277486E-2</v>
      </c>
      <c r="BG457" s="69">
        <v>2807</v>
      </c>
      <c r="BH457" s="70">
        <f t="shared" si="66"/>
        <v>7.6904109589041099</v>
      </c>
      <c r="BI457" s="71">
        <f>_xll.ISDAYieldCurve.ZeroRate(BG$32, BH457)</f>
        <v>1.5024423568454539E-3</v>
      </c>
      <c r="BP457" s="69">
        <v>2807</v>
      </c>
      <c r="BQ457" s="70">
        <f t="shared" si="67"/>
        <v>7.6904109589041099</v>
      </c>
      <c r="BR457" s="71">
        <f>_xll.ISDACreditCurve.HazardRate($BP$25, BQ457)</f>
        <v>1.1514606151058374E-2</v>
      </c>
      <c r="BZ457" s="69">
        <v>2807</v>
      </c>
      <c r="CA457" s="70">
        <f t="shared" si="68"/>
        <v>7.6904109589041099</v>
      </c>
      <c r="CB457" s="71">
        <f>_xll.ISDAYieldCurve.ZeroRate(BZ$32, CA457)</f>
        <v>2.003708997795127E-2</v>
      </c>
      <c r="CI457" s="69">
        <v>2807</v>
      </c>
      <c r="CJ457" s="70">
        <f t="shared" si="69"/>
        <v>7.6904109589041099</v>
      </c>
      <c r="CK457" s="71">
        <f>_xll.ISDACreditCurve.HazardRate($CI$25, CJ457)</f>
        <v>1.6873292618903347E-2</v>
      </c>
    </row>
    <row r="458" spans="2:89" x14ac:dyDescent="0.25">
      <c r="B458" s="69">
        <v>2814</v>
      </c>
      <c r="C458" s="70">
        <f t="shared" si="60"/>
        <v>7.7095890410958905</v>
      </c>
      <c r="D458" s="71">
        <f>_xll.ISDAYieldCurve.ZeroRate($B$32, C458)</f>
        <v>1.9623729819501244E-2</v>
      </c>
      <c r="K458" s="69">
        <v>2814</v>
      </c>
      <c r="L458" s="70">
        <f t="shared" si="61"/>
        <v>7.7095890410958905</v>
      </c>
      <c r="M458" s="71">
        <f>_xll.ISDACreditCurve.HazardRate($K$25, L458)</f>
        <v>2.0755636515399925E-2</v>
      </c>
      <c r="U458" s="69">
        <v>2814</v>
      </c>
      <c r="V458" s="70">
        <f t="shared" si="62"/>
        <v>7.7095890410958905</v>
      </c>
      <c r="W458" s="71" t="e">
        <f>_xll.ISDAYieldCurve.ZeroRate(U$32, V458)</f>
        <v>#NULL!</v>
      </c>
      <c r="AD458" s="69">
        <v>2814</v>
      </c>
      <c r="AE458" s="70">
        <f t="shared" si="63"/>
        <v>7.7095890410958905</v>
      </c>
      <c r="AF458" s="71" t="e">
        <f>_xll.ISDACreditCurve.HazardRate(AD$25, AE458)</f>
        <v>#NULL!</v>
      </c>
      <c r="AN458" s="69">
        <v>2814</v>
      </c>
      <c r="AO458" s="70">
        <f t="shared" si="64"/>
        <v>7.7095890410958905</v>
      </c>
      <c r="AP458" s="71">
        <f>_xll.ISDAYieldCurve.ZeroRate(AN$32, AO458)</f>
        <v>3.7504383005138996E-2</v>
      </c>
      <c r="AW458" s="69">
        <v>2814</v>
      </c>
      <c r="AX458" s="70">
        <f t="shared" si="65"/>
        <v>7.7095890410958905</v>
      </c>
      <c r="AY458" s="71">
        <f>_xll.ISDACreditCurve.HazardRate($AW$25, AX458)</f>
        <v>1.6537551050022657E-2</v>
      </c>
      <c r="BG458" s="69">
        <v>2814</v>
      </c>
      <c r="BH458" s="70">
        <f t="shared" si="66"/>
        <v>7.7095890410958905</v>
      </c>
      <c r="BI458" s="71">
        <f>_xll.ISDAYieldCurve.ZeroRate(BG$32, BH458)</f>
        <v>1.5108306948528351E-3</v>
      </c>
      <c r="BP458" s="69">
        <v>2814</v>
      </c>
      <c r="BQ458" s="70">
        <f t="shared" si="67"/>
        <v>7.7095890410958905</v>
      </c>
      <c r="BR458" s="71">
        <f>_xll.ISDACreditCurve.HazardRate($BP$25, BQ458)</f>
        <v>1.1516370471602519E-2</v>
      </c>
      <c r="BZ458" s="69">
        <v>2814</v>
      </c>
      <c r="CA458" s="70">
        <f t="shared" si="68"/>
        <v>7.7095890410958905</v>
      </c>
      <c r="CB458" s="71">
        <f>_xll.ISDAYieldCurve.ZeroRate(BZ$32, CA458)</f>
        <v>2.0051065787828493E-2</v>
      </c>
      <c r="CI458" s="69">
        <v>2814</v>
      </c>
      <c r="CJ458" s="70">
        <f t="shared" si="69"/>
        <v>7.7095890410958905</v>
      </c>
      <c r="CK458" s="71">
        <f>_xll.ISDACreditCurve.HazardRate($CI$25, CJ458)</f>
        <v>1.6873212589049329E-2</v>
      </c>
    </row>
    <row r="459" spans="2:89" x14ac:dyDescent="0.25">
      <c r="B459" s="69">
        <v>2821</v>
      </c>
      <c r="C459" s="70">
        <f t="shared" si="60"/>
        <v>7.7287671232876711</v>
      </c>
      <c r="D459" s="71">
        <f>_xll.ISDAYieldCurve.ZeroRate($B$32, C459)</f>
        <v>1.9636892188280856E-2</v>
      </c>
      <c r="K459" s="69">
        <v>2821</v>
      </c>
      <c r="L459" s="70">
        <f t="shared" si="61"/>
        <v>7.7287671232876711</v>
      </c>
      <c r="M459" s="71">
        <f>_xll.ISDACreditCurve.HazardRate($K$25, L459)</f>
        <v>2.0761406944892532E-2</v>
      </c>
      <c r="U459" s="69">
        <v>2821</v>
      </c>
      <c r="V459" s="70">
        <f t="shared" si="62"/>
        <v>7.7287671232876711</v>
      </c>
      <c r="W459" s="71" t="e">
        <f>_xll.ISDAYieldCurve.ZeroRate(U$32, V459)</f>
        <v>#NULL!</v>
      </c>
      <c r="AD459" s="69">
        <v>2821</v>
      </c>
      <c r="AE459" s="70">
        <f t="shared" si="63"/>
        <v>7.7287671232876711</v>
      </c>
      <c r="AF459" s="71" t="e">
        <f>_xll.ISDACreditCurve.HazardRate(AD$25, AE459)</f>
        <v>#NULL!</v>
      </c>
      <c r="AN459" s="69">
        <v>2821</v>
      </c>
      <c r="AO459" s="70">
        <f t="shared" si="64"/>
        <v>7.7287671232876711</v>
      </c>
      <c r="AP459" s="71">
        <f>_xll.ISDAYieldCurve.ZeroRate(AN$32, AO459)</f>
        <v>3.7536325489515479E-2</v>
      </c>
      <c r="AW459" s="69">
        <v>2821</v>
      </c>
      <c r="AX459" s="70">
        <f t="shared" si="65"/>
        <v>7.7287671232876711</v>
      </c>
      <c r="AY459" s="71">
        <f>_xll.ISDACreditCurve.HazardRate($AW$25, AX459)</f>
        <v>1.6529016585674804E-2</v>
      </c>
      <c r="BG459" s="69">
        <v>2821</v>
      </c>
      <c r="BH459" s="70">
        <f t="shared" si="66"/>
        <v>7.7287671232876711</v>
      </c>
      <c r="BI459" s="71">
        <f>_xll.ISDAYieldCurve.ZeroRate(BG$32, BH459)</f>
        <v>1.5191774033911972E-3</v>
      </c>
      <c r="BP459" s="69">
        <v>2821</v>
      </c>
      <c r="BQ459" s="70">
        <f t="shared" si="67"/>
        <v>7.7287671232876711</v>
      </c>
      <c r="BR459" s="71">
        <f>_xll.ISDACreditCurve.HazardRate($BP$25, BQ459)</f>
        <v>1.1518126036213444E-2</v>
      </c>
      <c r="BZ459" s="69">
        <v>2821</v>
      </c>
      <c r="CA459" s="70">
        <f t="shared" si="68"/>
        <v>7.7287671232876711</v>
      </c>
      <c r="CB459" s="71">
        <f>_xll.ISDAYieldCurve.ZeroRate(BZ$32, CA459)</f>
        <v>2.0064972238847768E-2</v>
      </c>
      <c r="CI459" s="69">
        <v>2821</v>
      </c>
      <c r="CJ459" s="70">
        <f t="shared" si="69"/>
        <v>7.7287671232876711</v>
      </c>
      <c r="CK459" s="71">
        <f>_xll.ISDACreditCurve.HazardRate($CI$25, CJ459)</f>
        <v>1.6873132956365802E-2</v>
      </c>
    </row>
    <row r="460" spans="2:89" x14ac:dyDescent="0.25">
      <c r="B460" s="69">
        <v>2828</v>
      </c>
      <c r="C460" s="70">
        <f t="shared" si="60"/>
        <v>7.7479452054794518</v>
      </c>
      <c r="D460" s="71">
        <f>_xll.ISDAYieldCurve.ZeroRate($B$32, C460)</f>
        <v>1.9649989396818987E-2</v>
      </c>
      <c r="K460" s="69">
        <v>2828</v>
      </c>
      <c r="L460" s="70">
        <f t="shared" si="61"/>
        <v>7.7479452054794518</v>
      </c>
      <c r="M460" s="71">
        <f>_xll.ISDACreditCurve.HazardRate($K$25, L460)</f>
        <v>2.0767148807902504E-2</v>
      </c>
      <c r="U460" s="69">
        <v>2828</v>
      </c>
      <c r="V460" s="70">
        <f t="shared" si="62"/>
        <v>7.7479452054794518</v>
      </c>
      <c r="W460" s="71" t="e">
        <f>_xll.ISDAYieldCurve.ZeroRate(U$32, V460)</f>
        <v>#NULL!</v>
      </c>
      <c r="AD460" s="69">
        <v>2828</v>
      </c>
      <c r="AE460" s="70">
        <f t="shared" si="63"/>
        <v>7.7479452054794518</v>
      </c>
      <c r="AF460" s="71" t="e">
        <f>_xll.ISDACreditCurve.HazardRate(AD$25, AE460)</f>
        <v>#NULL!</v>
      </c>
      <c r="AN460" s="69">
        <v>2828</v>
      </c>
      <c r="AO460" s="70">
        <f t="shared" si="64"/>
        <v>7.7479452054794518</v>
      </c>
      <c r="AP460" s="71">
        <f>_xll.ISDAYieldCurve.ZeroRate(AN$32, AO460)</f>
        <v>3.7568109842781201E-2</v>
      </c>
      <c r="AW460" s="69">
        <v>2828</v>
      </c>
      <c r="AX460" s="70">
        <f t="shared" si="65"/>
        <v>7.7479452054794518</v>
      </c>
      <c r="AY460" s="71">
        <f>_xll.ISDACreditCurve.HazardRate($AW$25, AX460)</f>
        <v>1.6520524371150452E-2</v>
      </c>
      <c r="BG460" s="69">
        <v>2828</v>
      </c>
      <c r="BH460" s="70">
        <f t="shared" si="66"/>
        <v>7.7479452054794518</v>
      </c>
      <c r="BI460" s="71">
        <f>_xll.ISDAYieldCurve.ZeroRate(BG$32, BH460)</f>
        <v>1.5274827915902605E-3</v>
      </c>
      <c r="BP460" s="69">
        <v>2828</v>
      </c>
      <c r="BQ460" s="70">
        <f t="shared" si="67"/>
        <v>7.7479452054794518</v>
      </c>
      <c r="BR460" s="71">
        <f>_xll.ISDACreditCurve.HazardRate($BP$25, BQ460)</f>
        <v>1.1519872909910456E-2</v>
      </c>
      <c r="BZ460" s="69">
        <v>2828</v>
      </c>
      <c r="CA460" s="70">
        <f t="shared" si="68"/>
        <v>7.7479452054794518</v>
      </c>
      <c r="CB460" s="71">
        <f>_xll.ISDAYieldCurve.ZeroRate(BZ$32, CA460)</f>
        <v>2.0078809846050118E-2</v>
      </c>
      <c r="CI460" s="69">
        <v>2828</v>
      </c>
      <c r="CJ460" s="70">
        <f t="shared" si="69"/>
        <v>7.7479452054794518</v>
      </c>
      <c r="CK460" s="71">
        <f>_xll.ISDACreditCurve.HazardRate($CI$25, CJ460)</f>
        <v>1.6873053717903479E-2</v>
      </c>
    </row>
    <row r="461" spans="2:89" x14ac:dyDescent="0.25">
      <c r="B461" s="69">
        <v>2835</v>
      </c>
      <c r="C461" s="70">
        <f t="shared" si="60"/>
        <v>7.7671232876712333</v>
      </c>
      <c r="D461" s="71">
        <f>_xll.ISDAYieldCurve.ZeroRate($B$32, C461)</f>
        <v>1.9663021927784088E-2</v>
      </c>
      <c r="K461" s="69">
        <v>2835</v>
      </c>
      <c r="L461" s="70">
        <f t="shared" si="61"/>
        <v>7.7671232876712333</v>
      </c>
      <c r="M461" s="71">
        <f>_xll.ISDACreditCurve.HazardRate($K$25, L461)</f>
        <v>2.0772862316033414E-2</v>
      </c>
      <c r="U461" s="69">
        <v>2835</v>
      </c>
      <c r="V461" s="70">
        <f t="shared" si="62"/>
        <v>7.7671232876712333</v>
      </c>
      <c r="W461" s="71" t="e">
        <f>_xll.ISDAYieldCurve.ZeroRate(U$32, V461)</f>
        <v>#NULL!</v>
      </c>
      <c r="AD461" s="69">
        <v>2835</v>
      </c>
      <c r="AE461" s="70">
        <f t="shared" si="63"/>
        <v>7.7671232876712333</v>
      </c>
      <c r="AF461" s="71" t="e">
        <f>_xll.ISDACreditCurve.HazardRate(AD$25, AE461)</f>
        <v>#NULL!</v>
      </c>
      <c r="AN461" s="69">
        <v>2835</v>
      </c>
      <c r="AO461" s="70">
        <f t="shared" si="64"/>
        <v>7.7671232876712333</v>
      </c>
      <c r="AP461" s="71">
        <f>_xll.ISDAYieldCurve.ZeroRate(AN$32, AO461)</f>
        <v>3.75997372362777E-2</v>
      </c>
      <c r="AW461" s="69">
        <v>2835</v>
      </c>
      <c r="AX461" s="70">
        <f t="shared" si="65"/>
        <v>7.7671232876712333</v>
      </c>
      <c r="AY461" s="71">
        <f>_xll.ISDACreditCurve.HazardRate($AW$25, AX461)</f>
        <v>1.6512074093487948E-2</v>
      </c>
      <c r="BG461" s="69">
        <v>2835</v>
      </c>
      <c r="BH461" s="70">
        <f t="shared" si="66"/>
        <v>7.7671232876712333</v>
      </c>
      <c r="BI461" s="71">
        <f>_xll.ISDAYieldCurve.ZeroRate(BG$32, BH461)</f>
        <v>1.5357471655266122E-3</v>
      </c>
      <c r="BP461" s="69">
        <v>2835</v>
      </c>
      <c r="BQ461" s="70">
        <f t="shared" si="67"/>
        <v>7.7671232876712333</v>
      </c>
      <c r="BR461" s="71">
        <f>_xll.ISDACreditCurve.HazardRate($BP$25, BQ461)</f>
        <v>1.1521611157070689E-2</v>
      </c>
      <c r="BZ461" s="69">
        <v>2835</v>
      </c>
      <c r="CA461" s="70">
        <f t="shared" si="68"/>
        <v>7.7671232876712333</v>
      </c>
      <c r="CB461" s="71">
        <f>_xll.ISDAYieldCurve.ZeroRate(BZ$32, CA461)</f>
        <v>2.0092579119389737E-2</v>
      </c>
      <c r="CI461" s="69">
        <v>2835</v>
      </c>
      <c r="CJ461" s="70">
        <f t="shared" si="69"/>
        <v>7.7671232876712333</v>
      </c>
      <c r="CK461" s="71">
        <f>_xll.ISDACreditCurve.HazardRate($CI$25, CJ461)</f>
        <v>1.6872974870742206E-2</v>
      </c>
    </row>
    <row r="462" spans="2:89" x14ac:dyDescent="0.25">
      <c r="B462" s="69">
        <v>2842</v>
      </c>
      <c r="C462" s="70">
        <f t="shared" si="60"/>
        <v>7.7863013698630139</v>
      </c>
      <c r="D462" s="71">
        <f>_xll.ISDAYieldCurve.ZeroRate($B$32, C462)</f>
        <v>1.9675990259089261E-2</v>
      </c>
      <c r="K462" s="69">
        <v>2842</v>
      </c>
      <c r="L462" s="70">
        <f t="shared" si="61"/>
        <v>7.7863013698630139</v>
      </c>
      <c r="M462" s="71">
        <f>_xll.ISDACreditCurve.HazardRate($K$25, L462)</f>
        <v>2.077854767880407E-2</v>
      </c>
      <c r="U462" s="69">
        <v>2842</v>
      </c>
      <c r="V462" s="70">
        <f t="shared" si="62"/>
        <v>7.7863013698630139</v>
      </c>
      <c r="W462" s="71" t="e">
        <f>_xll.ISDAYieldCurve.ZeroRate(U$32, V462)</f>
        <v>#NULL!</v>
      </c>
      <c r="AD462" s="69">
        <v>2842</v>
      </c>
      <c r="AE462" s="70">
        <f t="shared" si="63"/>
        <v>7.7863013698630139</v>
      </c>
      <c r="AF462" s="71" t="e">
        <f>_xll.ISDACreditCurve.HazardRate(AD$25, AE462)</f>
        <v>#NULL!</v>
      </c>
      <c r="AN462" s="69">
        <v>2842</v>
      </c>
      <c r="AO462" s="70">
        <f t="shared" si="64"/>
        <v>7.7863013698630139</v>
      </c>
      <c r="AP462" s="71">
        <f>_xll.ISDAYieldCurve.ZeroRate(AN$32, AO462)</f>
        <v>3.7631208829806244E-2</v>
      </c>
      <c r="AW462" s="69">
        <v>2842</v>
      </c>
      <c r="AX462" s="70">
        <f t="shared" si="65"/>
        <v>7.7863013698630139</v>
      </c>
      <c r="AY462" s="71">
        <f>_xll.ISDACreditCurve.HazardRate($AW$25, AX462)</f>
        <v>1.6503665442809009E-2</v>
      </c>
      <c r="BG462" s="69">
        <v>2842</v>
      </c>
      <c r="BH462" s="70">
        <f t="shared" si="66"/>
        <v>7.7863013698630139</v>
      </c>
      <c r="BI462" s="71">
        <f>_xll.ISDAYieldCurve.ZeroRate(BG$32, BH462)</f>
        <v>1.543970828261307E-3</v>
      </c>
      <c r="BP462" s="69">
        <v>2842</v>
      </c>
      <c r="BQ462" s="70">
        <f t="shared" si="67"/>
        <v>7.7863013698630139</v>
      </c>
      <c r="BR462" s="71">
        <f>_xll.ISDACreditCurve.HazardRate($BP$25, BQ462)</f>
        <v>1.1523340841437028E-2</v>
      </c>
      <c r="BZ462" s="69">
        <v>2842</v>
      </c>
      <c r="CA462" s="70">
        <f t="shared" si="68"/>
        <v>7.7863013698630139</v>
      </c>
      <c r="CB462" s="71">
        <f>_xll.ISDAYieldCurve.ZeroRate(BZ$32, CA462)</f>
        <v>2.0106280563796649E-2</v>
      </c>
      <c r="CI462" s="69">
        <v>2842</v>
      </c>
      <c r="CJ462" s="70">
        <f t="shared" si="69"/>
        <v>7.7863013698630139</v>
      </c>
      <c r="CK462" s="71">
        <f>_xll.ISDACreditCurve.HazardRate($CI$25, CJ462)</f>
        <v>1.6872896411990596E-2</v>
      </c>
    </row>
    <row r="463" spans="2:89" x14ac:dyDescent="0.25">
      <c r="B463" s="69">
        <v>2849</v>
      </c>
      <c r="C463" s="70">
        <f t="shared" si="60"/>
        <v>7.8054794520547945</v>
      </c>
      <c r="D463" s="71">
        <f>_xll.ISDAYieldCurve.ZeroRate($B$32, C463)</f>
        <v>1.968889486395068E-2</v>
      </c>
      <c r="K463" s="69">
        <v>2849</v>
      </c>
      <c r="L463" s="70">
        <f t="shared" si="61"/>
        <v>7.8054794520547945</v>
      </c>
      <c r="M463" s="71">
        <f>_xll.ISDACreditCurve.HazardRate($K$25, L463)</f>
        <v>2.0784205103674142E-2</v>
      </c>
      <c r="U463" s="69">
        <v>2849</v>
      </c>
      <c r="V463" s="70">
        <f t="shared" si="62"/>
        <v>7.8054794520547945</v>
      </c>
      <c r="W463" s="71" t="e">
        <f>_xll.ISDAYieldCurve.ZeroRate(U$32, V463)</f>
        <v>#NULL!</v>
      </c>
      <c r="AD463" s="69">
        <v>2849</v>
      </c>
      <c r="AE463" s="70">
        <f t="shared" si="63"/>
        <v>7.8054794520547945</v>
      </c>
      <c r="AF463" s="71" t="e">
        <f>_xll.ISDACreditCurve.HazardRate(AD$25, AE463)</f>
        <v>#NULL!</v>
      </c>
      <c r="AN463" s="69">
        <v>2849</v>
      </c>
      <c r="AO463" s="70">
        <f t="shared" si="64"/>
        <v>7.8054794520547945</v>
      </c>
      <c r="AP463" s="71">
        <f>_xll.ISDAYieldCurve.ZeroRate(AN$32, AO463)</f>
        <v>3.7662525771769532E-2</v>
      </c>
      <c r="AW463" s="69">
        <v>2849</v>
      </c>
      <c r="AX463" s="70">
        <f t="shared" si="65"/>
        <v>7.8054794520547945</v>
      </c>
      <c r="AY463" s="71">
        <f>_xll.ISDACreditCurve.HazardRate($AW$25, AX463)</f>
        <v>1.6495298112280819E-2</v>
      </c>
      <c r="BG463" s="69">
        <v>2849</v>
      </c>
      <c r="BH463" s="70">
        <f t="shared" si="66"/>
        <v>7.8054794520547945</v>
      </c>
      <c r="BI463" s="71">
        <f>_xll.ISDAYieldCurve.ZeroRate(BG$32, BH463)</f>
        <v>1.5521540798769126E-3</v>
      </c>
      <c r="BP463" s="69">
        <v>2849</v>
      </c>
      <c r="BQ463" s="70">
        <f t="shared" si="67"/>
        <v>7.8054794520547945</v>
      </c>
      <c r="BR463" s="71">
        <f>_xll.ISDACreditCurve.HazardRate($BP$25, BQ463)</f>
        <v>1.1525062026125896E-2</v>
      </c>
      <c r="BZ463" s="69">
        <v>2849</v>
      </c>
      <c r="CA463" s="70">
        <f t="shared" si="68"/>
        <v>7.8054794520547945</v>
      </c>
      <c r="CB463" s="71">
        <f>_xll.ISDAYieldCurve.ZeroRate(BZ$32, CA463)</f>
        <v>2.0119914679238418E-2</v>
      </c>
      <c r="CI463" s="69">
        <v>2849</v>
      </c>
      <c r="CJ463" s="70">
        <f t="shared" si="69"/>
        <v>7.8054794520547945</v>
      </c>
      <c r="CK463" s="71">
        <f>_xll.ISDACreditCurve.HazardRate($CI$25, CJ463)</f>
        <v>1.6872818338785674E-2</v>
      </c>
    </row>
    <row r="464" spans="2:89" x14ac:dyDescent="0.25">
      <c r="B464" s="69">
        <v>2856</v>
      </c>
      <c r="C464" s="70">
        <f t="shared" si="60"/>
        <v>7.8246575342465752</v>
      </c>
      <c r="D464" s="71">
        <f>_xll.ISDAYieldCurve.ZeroRate($B$32, C464)</f>
        <v>1.9701736210945123E-2</v>
      </c>
      <c r="K464" s="69">
        <v>2856</v>
      </c>
      <c r="L464" s="70">
        <f t="shared" si="61"/>
        <v>7.8246575342465752</v>
      </c>
      <c r="M464" s="71">
        <f>_xll.ISDACreditCurve.HazardRate($K$25, L464)</f>
        <v>2.0789834796069346E-2</v>
      </c>
      <c r="U464" s="69">
        <v>2856</v>
      </c>
      <c r="V464" s="70">
        <f t="shared" si="62"/>
        <v>7.8246575342465752</v>
      </c>
      <c r="W464" s="71" t="e">
        <f>_xll.ISDAYieldCurve.ZeroRate(U$32, V464)</f>
        <v>#NULL!</v>
      </c>
      <c r="AD464" s="69">
        <v>2856</v>
      </c>
      <c r="AE464" s="70">
        <f t="shared" si="63"/>
        <v>7.8246575342465752</v>
      </c>
      <c r="AF464" s="71" t="e">
        <f>_xll.ISDACreditCurve.HazardRate(AD$25, AE464)</f>
        <v>#NULL!</v>
      </c>
      <c r="AN464" s="69">
        <v>2856</v>
      </c>
      <c r="AO464" s="70">
        <f t="shared" si="64"/>
        <v>7.8246575342465752</v>
      </c>
      <c r="AP464" s="71">
        <f>_xll.ISDAYieldCurve.ZeroRate(AN$32, AO464)</f>
        <v>3.7693689199311424E-2</v>
      </c>
      <c r="AW464" s="69">
        <v>2856</v>
      </c>
      <c r="AX464" s="70">
        <f t="shared" si="65"/>
        <v>7.8246575342465752</v>
      </c>
      <c r="AY464" s="71">
        <f>_xll.ISDACreditCurve.HazardRate($AW$25, AX464)</f>
        <v>1.6486971798078748E-2</v>
      </c>
      <c r="BG464" s="69">
        <v>2856</v>
      </c>
      <c r="BH464" s="70">
        <f t="shared" si="66"/>
        <v>7.8246575342465752</v>
      </c>
      <c r="BI464" s="71">
        <f>_xll.ISDAYieldCurve.ZeroRate(BG$32, BH464)</f>
        <v>1.5602972175140098E-3</v>
      </c>
      <c r="BP464" s="69">
        <v>2856</v>
      </c>
      <c r="BQ464" s="70">
        <f t="shared" si="67"/>
        <v>7.8246575342465752</v>
      </c>
      <c r="BR464" s="71">
        <f>_xll.ISDACreditCurve.HazardRate($BP$25, BQ464)</f>
        <v>1.1526774773634913E-2</v>
      </c>
      <c r="BZ464" s="69">
        <v>2856</v>
      </c>
      <c r="CA464" s="70">
        <f t="shared" si="68"/>
        <v>7.8246575342465752</v>
      </c>
      <c r="CB464" s="71">
        <f>_xll.ISDAYieldCurve.ZeroRate(BZ$32, CA464)</f>
        <v>2.013348196078096E-2</v>
      </c>
      <c r="CI464" s="69">
        <v>2856</v>
      </c>
      <c r="CJ464" s="70">
        <f t="shared" si="69"/>
        <v>7.8246575342465752</v>
      </c>
      <c r="CK464" s="71">
        <f>_xll.ISDACreditCurve.HazardRate($CI$25, CJ464)</f>
        <v>1.6872740648292538E-2</v>
      </c>
    </row>
    <row r="465" spans="2:89" x14ac:dyDescent="0.25">
      <c r="B465" s="69">
        <v>2863</v>
      </c>
      <c r="C465" s="70">
        <f t="shared" si="60"/>
        <v>7.8438356164383558</v>
      </c>
      <c r="D465" s="71">
        <f>_xll.ISDAYieldCurve.ZeroRate($B$32, C465)</f>
        <v>1.9714514764066739E-2</v>
      </c>
      <c r="K465" s="69">
        <v>2863</v>
      </c>
      <c r="L465" s="70">
        <f t="shared" si="61"/>
        <v>7.8438356164383558</v>
      </c>
      <c r="M465" s="71">
        <f>_xll.ISDACreditCurve.HazardRate($K$25, L465)</f>
        <v>2.0795436959406399E-2</v>
      </c>
      <c r="U465" s="69">
        <v>2863</v>
      </c>
      <c r="V465" s="70">
        <f t="shared" si="62"/>
        <v>7.8438356164383558</v>
      </c>
      <c r="W465" s="71" t="e">
        <f>_xll.ISDAYieldCurve.ZeroRate(U$32, V465)</f>
        <v>#NULL!</v>
      </c>
      <c r="AD465" s="69">
        <v>2863</v>
      </c>
      <c r="AE465" s="70">
        <f t="shared" si="63"/>
        <v>7.8438356164383558</v>
      </c>
      <c r="AF465" s="71" t="e">
        <f>_xll.ISDACreditCurve.HazardRate(AD$25, AE465)</f>
        <v>#NULL!</v>
      </c>
      <c r="AN465" s="69">
        <v>2863</v>
      </c>
      <c r="AO465" s="70">
        <f t="shared" si="64"/>
        <v>7.8438356164383558</v>
      </c>
      <c r="AP465" s="71">
        <f>_xll.ISDAYieldCurve.ZeroRate(AN$32, AO465)</f>
        <v>3.7724700238454582E-2</v>
      </c>
      <c r="AW465" s="69">
        <v>2863</v>
      </c>
      <c r="AX465" s="70">
        <f t="shared" si="65"/>
        <v>7.8438356164383558</v>
      </c>
      <c r="AY465" s="71">
        <f>_xll.ISDACreditCurve.HazardRate($AW$25, AX465)</f>
        <v>1.647868619934955E-2</v>
      </c>
      <c r="BG465" s="69">
        <v>2863</v>
      </c>
      <c r="BH465" s="70">
        <f t="shared" si="66"/>
        <v>7.8438356164383558</v>
      </c>
      <c r="BI465" s="71">
        <f>_xll.ISDAYieldCurve.ZeroRate(BG$32, BH465)</f>
        <v>1.5684005354071606E-3</v>
      </c>
      <c r="BP465" s="69">
        <v>2863</v>
      </c>
      <c r="BQ465" s="70">
        <f t="shared" si="67"/>
        <v>7.8438356164383558</v>
      </c>
      <c r="BR465" s="71">
        <f>_xll.ISDACreditCurve.HazardRate($BP$25, BQ465)</f>
        <v>1.1528479145850491E-2</v>
      </c>
      <c r="BZ465" s="69">
        <v>2863</v>
      </c>
      <c r="CA465" s="70">
        <f t="shared" si="68"/>
        <v>7.8438356164383558</v>
      </c>
      <c r="CB465" s="71">
        <f>_xll.ISDAYieldCurve.ZeroRate(BZ$32, CA465)</f>
        <v>2.0146982898648476E-2</v>
      </c>
      <c r="CI465" s="69">
        <v>2863</v>
      </c>
      <c r="CJ465" s="70">
        <f t="shared" si="69"/>
        <v>7.8438356164383558</v>
      </c>
      <c r="CK465" s="71">
        <f>_xll.ISDACreditCurve.HazardRate($CI$25, CJ465)</f>
        <v>1.6872663337704021E-2</v>
      </c>
    </row>
    <row r="466" spans="2:89" x14ac:dyDescent="0.25">
      <c r="B466" s="69">
        <v>2870</v>
      </c>
      <c r="C466" s="70">
        <f t="shared" si="60"/>
        <v>7.8630136986301373</v>
      </c>
      <c r="D466" s="71">
        <f>_xll.ISDAYieldCurve.ZeroRate($B$32, C466)</f>
        <v>1.9727230982782881E-2</v>
      </c>
      <c r="K466" s="69">
        <v>2870</v>
      </c>
      <c r="L466" s="70">
        <f t="shared" si="61"/>
        <v>7.8630136986301373</v>
      </c>
      <c r="M466" s="71">
        <f>_xll.ISDACreditCurve.HazardRate($K$25, L466)</f>
        <v>2.0801011795117407E-2</v>
      </c>
      <c r="U466" s="69">
        <v>2870</v>
      </c>
      <c r="V466" s="70">
        <f t="shared" si="62"/>
        <v>7.8630136986301373</v>
      </c>
      <c r="W466" s="71" t="e">
        <f>_xll.ISDAYieldCurve.ZeroRate(U$32, V466)</f>
        <v>#NULL!</v>
      </c>
      <c r="AD466" s="69">
        <v>2870</v>
      </c>
      <c r="AE466" s="70">
        <f t="shared" si="63"/>
        <v>7.8630136986301373</v>
      </c>
      <c r="AF466" s="71" t="e">
        <f>_xll.ISDACreditCurve.HazardRate(AD$25, AE466)</f>
        <v>#NULL!</v>
      </c>
      <c r="AN466" s="69">
        <v>2870</v>
      </c>
      <c r="AO466" s="70">
        <f t="shared" si="64"/>
        <v>7.8630136986301373</v>
      </c>
      <c r="AP466" s="71">
        <f>_xll.ISDAYieldCurve.ZeroRate(AN$32, AO466)</f>
        <v>3.7755560004236077E-2</v>
      </c>
      <c r="AW466" s="69">
        <v>2870</v>
      </c>
      <c r="AX466" s="70">
        <f t="shared" si="65"/>
        <v>7.8630136986301373</v>
      </c>
      <c r="AY466" s="71">
        <f>_xll.ISDACreditCurve.HazardRate($AW$25, AX466)</f>
        <v>1.6470441018175127E-2</v>
      </c>
      <c r="BG466" s="69">
        <v>2870</v>
      </c>
      <c r="BH466" s="70">
        <f t="shared" si="66"/>
        <v>7.8630136986301373</v>
      </c>
      <c r="BI466" s="71">
        <f>_xll.ISDAYieldCurve.ZeroRate(BG$32, BH466)</f>
        <v>1.5764643249203453E-3</v>
      </c>
      <c r="BP466" s="69">
        <v>2870</v>
      </c>
      <c r="BQ466" s="70">
        <f t="shared" si="67"/>
        <v>7.8630136986301373</v>
      </c>
      <c r="BR466" s="71">
        <f>_xll.ISDACreditCurve.HazardRate($BP$25, BQ466)</f>
        <v>1.1530175204055257E-2</v>
      </c>
      <c r="BZ466" s="69">
        <v>2870</v>
      </c>
      <c r="CA466" s="70">
        <f t="shared" si="68"/>
        <v>7.8630136986301373</v>
      </c>
      <c r="CB466" s="71">
        <f>_xll.ISDAYieldCurve.ZeroRate(BZ$32, CA466)</f>
        <v>2.0160417978282493E-2</v>
      </c>
      <c r="CI466" s="69">
        <v>2870</v>
      </c>
      <c r="CJ466" s="70">
        <f t="shared" si="69"/>
        <v>7.8630136986301373</v>
      </c>
      <c r="CK466" s="71">
        <f>_xll.ISDACreditCurve.HazardRate($CI$25, CJ466)</f>
        <v>1.6872586404240324E-2</v>
      </c>
    </row>
    <row r="467" spans="2:89" x14ac:dyDescent="0.25">
      <c r="B467" s="69">
        <v>2877</v>
      </c>
      <c r="C467" s="70">
        <f t="shared" si="60"/>
        <v>7.882191780821918</v>
      </c>
      <c r="D467" s="71">
        <f>_xll.ISDAYieldCurve.ZeroRate($B$32, C467)</f>
        <v>1.9739885322089212E-2</v>
      </c>
      <c r="K467" s="69">
        <v>2877</v>
      </c>
      <c r="L467" s="70">
        <f t="shared" si="61"/>
        <v>7.882191780821918</v>
      </c>
      <c r="M467" s="71">
        <f>_xll.ISDACreditCurve.HazardRate($K$25, L467)</f>
        <v>2.0806559502674106E-2</v>
      </c>
      <c r="U467" s="69">
        <v>2877</v>
      </c>
      <c r="V467" s="70">
        <f t="shared" si="62"/>
        <v>7.882191780821918</v>
      </c>
      <c r="W467" s="71" t="e">
        <f>_xll.ISDAYieldCurve.ZeroRate(U$32, V467)</f>
        <v>#NULL!</v>
      </c>
      <c r="AD467" s="69">
        <v>2877</v>
      </c>
      <c r="AE467" s="70">
        <f t="shared" si="63"/>
        <v>7.882191780821918</v>
      </c>
      <c r="AF467" s="71" t="e">
        <f>_xll.ISDACreditCurve.HazardRate(AD$25, AE467)</f>
        <v>#NULL!</v>
      </c>
      <c r="AN467" s="69">
        <v>2877</v>
      </c>
      <c r="AO467" s="70">
        <f t="shared" si="64"/>
        <v>7.882191780821918</v>
      </c>
      <c r="AP467" s="71">
        <f>_xll.ISDAYieldCurve.ZeroRate(AN$32, AO467)</f>
        <v>3.7786269600841006E-2</v>
      </c>
      <c r="AW467" s="69">
        <v>2877</v>
      </c>
      <c r="AX467" s="70">
        <f t="shared" si="65"/>
        <v>7.882191780821918</v>
      </c>
      <c r="AY467" s="71">
        <f>_xll.ISDACreditCurve.HazardRate($AW$25, AX467)</f>
        <v>1.6462235959536834E-2</v>
      </c>
      <c r="BG467" s="69">
        <v>2877</v>
      </c>
      <c r="BH467" s="70">
        <f t="shared" si="66"/>
        <v>7.882191780821918</v>
      </c>
      <c r="BI467" s="71">
        <f>_xll.ISDAYieldCurve.ZeroRate(BG$32, BH467)</f>
        <v>1.5844888745818839E-3</v>
      </c>
      <c r="BP467" s="69">
        <v>2877</v>
      </c>
      <c r="BQ467" s="70">
        <f t="shared" si="67"/>
        <v>7.882191780821918</v>
      </c>
      <c r="BR467" s="71">
        <f>_xll.ISDACreditCurve.HazardRate($BP$25, BQ467)</f>
        <v>1.1531863008935427E-2</v>
      </c>
      <c r="BZ467" s="69">
        <v>2877</v>
      </c>
      <c r="CA467" s="70">
        <f t="shared" si="68"/>
        <v>7.882191780821918</v>
      </c>
      <c r="CB467" s="71">
        <f>_xll.ISDAYieldCurve.ZeroRate(BZ$32, CA467)</f>
        <v>2.0173787680400047E-2</v>
      </c>
      <c r="CI467" s="69">
        <v>2877</v>
      </c>
      <c r="CJ467" s="70">
        <f t="shared" si="69"/>
        <v>7.882191780821918</v>
      </c>
      <c r="CK467" s="71">
        <f>_xll.ISDACreditCurve.HazardRate($CI$25, CJ467)</f>
        <v>1.6872509845148712E-2</v>
      </c>
    </row>
    <row r="468" spans="2:89" x14ac:dyDescent="0.25">
      <c r="B468" s="69">
        <v>2884</v>
      </c>
      <c r="C468" s="70">
        <f t="shared" si="60"/>
        <v>7.9013698630136986</v>
      </c>
      <c r="D468" s="71">
        <f>_xll.ISDAYieldCurve.ZeroRate($B$32, C468)</f>
        <v>1.9752478232563965E-2</v>
      </c>
      <c r="K468" s="69">
        <v>2884</v>
      </c>
      <c r="L468" s="70">
        <f t="shared" si="61"/>
        <v>7.9013698630136986</v>
      </c>
      <c r="M468" s="71">
        <f>_xll.ISDACreditCurve.HazardRate($K$25, L468)</f>
        <v>2.0812080279611605E-2</v>
      </c>
      <c r="U468" s="69">
        <v>2884</v>
      </c>
      <c r="V468" s="70">
        <f t="shared" si="62"/>
        <v>7.9013698630136986</v>
      </c>
      <c r="W468" s="71" t="e">
        <f>_xll.ISDAYieldCurve.ZeroRate(U$32, V468)</f>
        <v>#NULL!</v>
      </c>
      <c r="AD468" s="69">
        <v>2884</v>
      </c>
      <c r="AE468" s="70">
        <f t="shared" si="63"/>
        <v>7.9013698630136986</v>
      </c>
      <c r="AF468" s="71" t="e">
        <f>_xll.ISDACreditCurve.HazardRate(AD$25, AE468)</f>
        <v>#NULL!</v>
      </c>
      <c r="AN468" s="69">
        <v>2884</v>
      </c>
      <c r="AO468" s="70">
        <f t="shared" si="64"/>
        <v>7.9013698630136986</v>
      </c>
      <c r="AP468" s="71">
        <f>_xll.ISDAYieldCurve.ZeroRate(AN$32, AO468)</f>
        <v>3.7816830121734271E-2</v>
      </c>
      <c r="AW468" s="69">
        <v>2884</v>
      </c>
      <c r="AX468" s="70">
        <f t="shared" si="65"/>
        <v>7.9013698630136986</v>
      </c>
      <c r="AY468" s="71">
        <f>_xll.ISDACreditCurve.HazardRate($AW$25, AX468)</f>
        <v>1.6454070731280284E-2</v>
      </c>
      <c r="BG468" s="69">
        <v>2884</v>
      </c>
      <c r="BH468" s="70">
        <f t="shared" si="66"/>
        <v>7.9013698630136986</v>
      </c>
      <c r="BI468" s="71">
        <f>_xll.ISDAYieldCurve.ZeroRate(BG$32, BH468)</f>
        <v>1.5924744701188522E-3</v>
      </c>
      <c r="BP468" s="69">
        <v>2884</v>
      </c>
      <c r="BQ468" s="70">
        <f t="shared" si="67"/>
        <v>7.9013698630136986</v>
      </c>
      <c r="BR468" s="71">
        <f>_xll.ISDACreditCurve.HazardRate($BP$25, BQ468)</f>
        <v>1.1533542620588023E-2</v>
      </c>
      <c r="BZ468" s="69">
        <v>2884</v>
      </c>
      <c r="CA468" s="70">
        <f t="shared" si="68"/>
        <v>7.9013698630136986</v>
      </c>
      <c r="CB468" s="71">
        <f>_xll.ISDAYieldCurve.ZeroRate(BZ$32, CA468)</f>
        <v>2.0187092481051008E-2</v>
      </c>
      <c r="CI468" s="69">
        <v>2884</v>
      </c>
      <c r="CJ468" s="70">
        <f t="shared" si="69"/>
        <v>7.9013698630136986</v>
      </c>
      <c r="CK468" s="71">
        <f>_xll.ISDACreditCurve.HazardRate($CI$25, CJ468)</f>
        <v>1.6872433657703176E-2</v>
      </c>
    </row>
    <row r="469" spans="2:89" x14ac:dyDescent="0.25">
      <c r="B469" s="69">
        <v>2891</v>
      </c>
      <c r="C469" s="70">
        <f t="shared" si="60"/>
        <v>7.9205479452054792</v>
      </c>
      <c r="D469" s="71">
        <f>_xll.ISDAYieldCurve.ZeroRate($B$32, C469)</f>
        <v>1.9765010160421398E-2</v>
      </c>
      <c r="K469" s="69">
        <v>2891</v>
      </c>
      <c r="L469" s="70">
        <f t="shared" si="61"/>
        <v>7.9205479452054792</v>
      </c>
      <c r="M469" s="71">
        <f>_xll.ISDACreditCurve.HazardRate($K$25, L469)</f>
        <v>2.0817574321551818E-2</v>
      </c>
      <c r="U469" s="69">
        <v>2891</v>
      </c>
      <c r="V469" s="70">
        <f t="shared" si="62"/>
        <v>7.9205479452054792</v>
      </c>
      <c r="W469" s="71" t="e">
        <f>_xll.ISDAYieldCurve.ZeroRate(U$32, V469)</f>
        <v>#NULL!</v>
      </c>
      <c r="AD469" s="69">
        <v>2891</v>
      </c>
      <c r="AE469" s="70">
        <f t="shared" si="63"/>
        <v>7.9205479452054792</v>
      </c>
      <c r="AF469" s="71" t="e">
        <f>_xll.ISDACreditCurve.HazardRate(AD$25, AE469)</f>
        <v>#NULL!</v>
      </c>
      <c r="AN469" s="69">
        <v>2891</v>
      </c>
      <c r="AO469" s="70">
        <f t="shared" si="64"/>
        <v>7.9205479452054792</v>
      </c>
      <c r="AP469" s="71">
        <f>_xll.ISDAYieldCurve.ZeroRate(AN$32, AO469)</f>
        <v>3.7847242649790273E-2</v>
      </c>
      <c r="AW469" s="69">
        <v>2891</v>
      </c>
      <c r="AX469" s="70">
        <f t="shared" si="65"/>
        <v>7.9205479452054792</v>
      </c>
      <c r="AY469" s="71">
        <f>_xll.ISDACreditCurve.HazardRate($AW$25, AX469)</f>
        <v>1.6445945044080663E-2</v>
      </c>
      <c r="BG469" s="69">
        <v>2891</v>
      </c>
      <c r="BH469" s="70">
        <f t="shared" si="66"/>
        <v>7.9205479452054792</v>
      </c>
      <c r="BI469" s="71">
        <f>_xll.ISDAYieldCurve.ZeroRate(BG$32, BH469)</f>
        <v>1.600421394490992E-3</v>
      </c>
      <c r="BP469" s="69">
        <v>2891</v>
      </c>
      <c r="BQ469" s="70">
        <f t="shared" si="67"/>
        <v>7.9205479452054792</v>
      </c>
      <c r="BR469" s="71">
        <f>_xll.ISDACreditCurve.HazardRate($BP$25, BQ469)</f>
        <v>1.1535214098528018E-2</v>
      </c>
      <c r="BZ469" s="69">
        <v>2891</v>
      </c>
      <c r="CA469" s="70">
        <f t="shared" si="68"/>
        <v>7.9205479452054792</v>
      </c>
      <c r="CB469" s="71">
        <f>_xll.ISDAYieldCurve.ZeroRate(BZ$32, CA469)</f>
        <v>2.02003328516746E-2</v>
      </c>
      <c r="CI469" s="69">
        <v>2891</v>
      </c>
      <c r="CJ469" s="70">
        <f t="shared" si="69"/>
        <v>7.9205479452054792</v>
      </c>
      <c r="CK469" s="71">
        <f>_xll.ISDACreditCurve.HazardRate($CI$25, CJ469)</f>
        <v>1.6872357839204107E-2</v>
      </c>
    </row>
    <row r="470" spans="2:89" x14ac:dyDescent="0.25">
      <c r="B470" s="69">
        <v>2898</v>
      </c>
      <c r="C470" s="70">
        <f t="shared" si="60"/>
        <v>7.9397260273972599</v>
      </c>
      <c r="D470" s="71">
        <f>_xll.ISDAYieldCurve.ZeroRate($B$32, C470)</f>
        <v>1.9777481547564545E-2</v>
      </c>
      <c r="K470" s="69">
        <v>2898</v>
      </c>
      <c r="L470" s="70">
        <f t="shared" si="61"/>
        <v>7.9397260273972599</v>
      </c>
      <c r="M470" s="71">
        <f>_xll.ISDACreditCurve.HazardRate($K$25, L470)</f>
        <v>2.0823041822226624E-2</v>
      </c>
      <c r="U470" s="69">
        <v>2898</v>
      </c>
      <c r="V470" s="70">
        <f t="shared" si="62"/>
        <v>7.9397260273972599</v>
      </c>
      <c r="W470" s="71" t="e">
        <f>_xll.ISDAYieldCurve.ZeroRate(U$32, V470)</f>
        <v>#NULL!</v>
      </c>
      <c r="AD470" s="69">
        <v>2898</v>
      </c>
      <c r="AE470" s="70">
        <f t="shared" si="63"/>
        <v>7.9397260273972599</v>
      </c>
      <c r="AF470" s="71" t="e">
        <f>_xll.ISDACreditCurve.HazardRate(AD$25, AE470)</f>
        <v>#NULL!</v>
      </c>
      <c r="AN470" s="69">
        <v>2898</v>
      </c>
      <c r="AO470" s="70">
        <f t="shared" si="64"/>
        <v>7.9397260273972599</v>
      </c>
      <c r="AP470" s="71">
        <f>_xll.ISDAYieldCurve.ZeroRate(AN$32, AO470)</f>
        <v>3.7877508257420894E-2</v>
      </c>
      <c r="AW470" s="69">
        <v>2898</v>
      </c>
      <c r="AX470" s="70">
        <f t="shared" si="65"/>
        <v>7.9397260273972599</v>
      </c>
      <c r="AY470" s="71">
        <f>_xll.ISDACreditCurve.HazardRate($AW$25, AX470)</f>
        <v>1.6437858611408573E-2</v>
      </c>
      <c r="BG470" s="69">
        <v>2898</v>
      </c>
      <c r="BH470" s="70">
        <f t="shared" si="66"/>
        <v>7.9397260273972599</v>
      </c>
      <c r="BI470" s="71">
        <f>_xll.ISDAYieldCurve.ZeroRate(BG$32, BH470)</f>
        <v>1.6083299279241363E-3</v>
      </c>
      <c r="BP470" s="69">
        <v>2898</v>
      </c>
      <c r="BQ470" s="70">
        <f t="shared" si="67"/>
        <v>7.9397260273972599</v>
      </c>
      <c r="BR470" s="71">
        <f>_xll.ISDACreditCurve.HazardRate($BP$25, BQ470)</f>
        <v>1.1536877501695353E-2</v>
      </c>
      <c r="BZ470" s="69">
        <v>2898</v>
      </c>
      <c r="CA470" s="70">
        <f t="shared" si="68"/>
        <v>7.9397260273972599</v>
      </c>
      <c r="CB470" s="71">
        <f>_xll.ISDAYieldCurve.ZeroRate(BZ$32, CA470)</f>
        <v>2.0213509259155087E-2</v>
      </c>
      <c r="CI470" s="69">
        <v>2898</v>
      </c>
      <c r="CJ470" s="70">
        <f t="shared" si="69"/>
        <v>7.9397260273972599</v>
      </c>
      <c r="CK470" s="71">
        <f>_xll.ISDACreditCurve.HazardRate($CI$25, CJ470)</f>
        <v>1.687228238697798E-2</v>
      </c>
    </row>
    <row r="471" spans="2:89" x14ac:dyDescent="0.25">
      <c r="B471" s="69">
        <v>2905</v>
      </c>
      <c r="C471" s="70">
        <f t="shared" si="60"/>
        <v>7.9589041095890414</v>
      </c>
      <c r="D471" s="71">
        <f>_xll.ISDAYieldCurve.ZeroRate($B$32, C471)</f>
        <v>1.9789892831637127E-2</v>
      </c>
      <c r="K471" s="69">
        <v>2905</v>
      </c>
      <c r="L471" s="70">
        <f t="shared" si="61"/>
        <v>7.9589041095890414</v>
      </c>
      <c r="M471" s="71">
        <f>_xll.ISDACreditCurve.HazardRate($K$25, L471)</f>
        <v>2.0828482973500585E-2</v>
      </c>
      <c r="U471" s="69">
        <v>2905</v>
      </c>
      <c r="V471" s="70">
        <f t="shared" si="62"/>
        <v>7.9589041095890414</v>
      </c>
      <c r="W471" s="71" t="e">
        <f>_xll.ISDAYieldCurve.ZeroRate(U$32, V471)</f>
        <v>#NULL!</v>
      </c>
      <c r="AD471" s="69">
        <v>2905</v>
      </c>
      <c r="AE471" s="70">
        <f t="shared" si="63"/>
        <v>7.9589041095890414</v>
      </c>
      <c r="AF471" s="71" t="e">
        <f>_xll.ISDACreditCurve.HazardRate(AD$25, AE471)</f>
        <v>#NULL!</v>
      </c>
      <c r="AN471" s="69">
        <v>2905</v>
      </c>
      <c r="AO471" s="70">
        <f t="shared" si="64"/>
        <v>7.9589041095890414</v>
      </c>
      <c r="AP471" s="71">
        <f>_xll.ISDAYieldCurve.ZeroRate(AN$32, AO471)</f>
        <v>3.7907628006701478E-2</v>
      </c>
      <c r="AW471" s="69">
        <v>2905</v>
      </c>
      <c r="AX471" s="70">
        <f t="shared" si="65"/>
        <v>7.9589041095890414</v>
      </c>
      <c r="AY471" s="71">
        <f>_xll.ISDACreditCurve.HazardRate($AW$25, AX471)</f>
        <v>1.6429811149496352E-2</v>
      </c>
      <c r="BG471" s="69">
        <v>2905</v>
      </c>
      <c r="BH471" s="70">
        <f t="shared" si="66"/>
        <v>7.9589041095890414</v>
      </c>
      <c r="BI471" s="71">
        <f>_xll.ISDAYieldCurve.ZeroRate(BG$32, BH471)</f>
        <v>1.6162003479431451E-3</v>
      </c>
      <c r="BP471" s="69">
        <v>2905</v>
      </c>
      <c r="BQ471" s="70">
        <f t="shared" si="67"/>
        <v>7.9589041095890414</v>
      </c>
      <c r="BR471" s="71">
        <f>_xll.ISDACreditCurve.HazardRate($BP$25, BQ471)</f>
        <v>1.1538532888461885E-2</v>
      </c>
      <c r="BZ471" s="69">
        <v>2905</v>
      </c>
      <c r="CA471" s="70">
        <f t="shared" si="68"/>
        <v>7.9589041095890414</v>
      </c>
      <c r="CB471" s="71">
        <f>_xll.ISDAYieldCurve.ZeroRate(BZ$32, CA471)</f>
        <v>2.0226622165876632E-2</v>
      </c>
      <c r="CI471" s="69">
        <v>2905</v>
      </c>
      <c r="CJ471" s="70">
        <f t="shared" si="69"/>
        <v>7.9589041095890414</v>
      </c>
      <c r="CK471" s="71">
        <f>_xll.ISDACreditCurve.HazardRate($CI$25, CJ471)</f>
        <v>1.6872207298377039E-2</v>
      </c>
    </row>
    <row r="472" spans="2:89" x14ac:dyDescent="0.25">
      <c r="B472" s="69">
        <v>2912</v>
      </c>
      <c r="C472" s="70">
        <f t="shared" si="60"/>
        <v>7.978082191780822</v>
      </c>
      <c r="D472" s="71">
        <f>_xll.ISDAYieldCurve.ZeroRate($B$32, C472)</f>
        <v>1.9802244446074743E-2</v>
      </c>
      <c r="K472" s="69">
        <v>2912</v>
      </c>
      <c r="L472" s="70">
        <f t="shared" si="61"/>
        <v>7.978082191780822</v>
      </c>
      <c r="M472" s="71">
        <f>_xll.ISDACreditCurve.HazardRate($K$25, L472)</f>
        <v>2.0833897965393422E-2</v>
      </c>
      <c r="U472" s="69">
        <v>2912</v>
      </c>
      <c r="V472" s="70">
        <f t="shared" si="62"/>
        <v>7.978082191780822</v>
      </c>
      <c r="W472" s="71" t="e">
        <f>_xll.ISDAYieldCurve.ZeroRate(U$32, V472)</f>
        <v>#NULL!</v>
      </c>
      <c r="AD472" s="69">
        <v>2912</v>
      </c>
      <c r="AE472" s="70">
        <f t="shared" si="63"/>
        <v>7.978082191780822</v>
      </c>
      <c r="AF472" s="71" t="e">
        <f>_xll.ISDACreditCurve.HazardRate(AD$25, AE472)</f>
        <v>#NULL!</v>
      </c>
      <c r="AN472" s="69">
        <v>2912</v>
      </c>
      <c r="AO472" s="70">
        <f t="shared" si="64"/>
        <v>7.978082191780822</v>
      </c>
      <c r="AP472" s="71">
        <f>_xll.ISDAYieldCurve.ZeroRate(AN$32, AO472)</f>
        <v>3.7937602949495143E-2</v>
      </c>
      <c r="AW472" s="69">
        <v>2912</v>
      </c>
      <c r="AX472" s="70">
        <f t="shared" si="65"/>
        <v>7.978082191780822</v>
      </c>
      <c r="AY472" s="71">
        <f>_xll.ISDACreditCurve.HazardRate($AW$25, AX472)</f>
        <v>1.6421802377304867E-2</v>
      </c>
      <c r="BG472" s="69">
        <v>2912</v>
      </c>
      <c r="BH472" s="70">
        <f t="shared" si="66"/>
        <v>7.978082191780822</v>
      </c>
      <c r="BI472" s="71">
        <f>_xll.ISDAYieldCurve.ZeroRate(BG$32, BH472)</f>
        <v>1.62403292940437E-3</v>
      </c>
      <c r="BP472" s="69">
        <v>2912</v>
      </c>
      <c r="BQ472" s="70">
        <f t="shared" si="67"/>
        <v>7.978082191780822</v>
      </c>
      <c r="BR472" s="71">
        <f>_xll.ISDACreditCurve.HazardRate($BP$25, BQ472)</f>
        <v>1.154018031663819E-2</v>
      </c>
      <c r="BZ472" s="69">
        <v>2912</v>
      </c>
      <c r="CA472" s="70">
        <f t="shared" si="68"/>
        <v>7.978082191780822</v>
      </c>
      <c r="CB472" s="71">
        <f>_xll.ISDAYieldCurve.ZeroRate(BZ$32, CA472)</f>
        <v>2.02396720297774E-2</v>
      </c>
      <c r="CI472" s="69">
        <v>2912</v>
      </c>
      <c r="CJ472" s="70">
        <f t="shared" si="69"/>
        <v>7.978082191780822</v>
      </c>
      <c r="CK472" s="71">
        <f>_xll.ISDACreditCurve.HazardRate($CI$25, CJ472)</f>
        <v>1.6872132570778992E-2</v>
      </c>
    </row>
    <row r="473" spans="2:89" x14ac:dyDescent="0.25">
      <c r="B473" s="69">
        <v>2919</v>
      </c>
      <c r="C473" s="70">
        <f t="shared" si="60"/>
        <v>7.9972602739726026</v>
      </c>
      <c r="D473" s="71">
        <f>_xll.ISDAYieldCurve.ZeroRate($B$32, C473)</f>
        <v>1.9814536820155344E-2</v>
      </c>
      <c r="K473" s="69">
        <v>2919</v>
      </c>
      <c r="L473" s="70">
        <f t="shared" si="61"/>
        <v>7.9972602739726026</v>
      </c>
      <c r="M473" s="71">
        <f>_xll.ISDACreditCurve.HazardRate($K$25, L473)</f>
        <v>2.0839286986102119E-2</v>
      </c>
      <c r="U473" s="69">
        <v>2919</v>
      </c>
      <c r="V473" s="70">
        <f t="shared" si="62"/>
        <v>7.9972602739726026</v>
      </c>
      <c r="W473" s="71" t="e">
        <f>_xll.ISDAYieldCurve.ZeroRate(U$32, V473)</f>
        <v>#NULL!</v>
      </c>
      <c r="AD473" s="69">
        <v>2919</v>
      </c>
      <c r="AE473" s="70">
        <f t="shared" si="63"/>
        <v>7.9972602739726026</v>
      </c>
      <c r="AF473" s="71" t="e">
        <f>_xll.ISDACreditCurve.HazardRate(AD$25, AE473)</f>
        <v>#NULL!</v>
      </c>
      <c r="AN473" s="69">
        <v>2919</v>
      </c>
      <c r="AO473" s="70">
        <f t="shared" si="64"/>
        <v>7.9972602739726026</v>
      </c>
      <c r="AP473" s="71">
        <f>_xll.ISDAYieldCurve.ZeroRate(AN$32, AO473)</f>
        <v>3.796743412757516E-2</v>
      </c>
      <c r="AW473" s="69">
        <v>2919</v>
      </c>
      <c r="AX473" s="70">
        <f t="shared" si="65"/>
        <v>7.9972602739726026</v>
      </c>
      <c r="AY473" s="71">
        <f>_xll.ISDACreditCurve.HazardRate($AW$25, AX473)</f>
        <v>1.6413832016490791E-2</v>
      </c>
      <c r="BG473" s="69">
        <v>2919</v>
      </c>
      <c r="BH473" s="70">
        <f t="shared" si="66"/>
        <v>7.9972602739726026</v>
      </c>
      <c r="BI473" s="71">
        <f>_xll.ISDAYieldCurve.ZeroRate(BG$32, BH473)</f>
        <v>1.6318279445276514E-3</v>
      </c>
      <c r="BP473" s="69">
        <v>2919</v>
      </c>
      <c r="BQ473" s="70">
        <f t="shared" si="67"/>
        <v>7.9972602739726026</v>
      </c>
      <c r="BR473" s="71">
        <f>_xll.ISDACreditCurve.HazardRate($BP$25, BQ473)</f>
        <v>1.1541819843480317E-2</v>
      </c>
      <c r="BZ473" s="69">
        <v>2919</v>
      </c>
      <c r="CA473" s="70">
        <f t="shared" si="68"/>
        <v>7.9972602739726026</v>
      </c>
      <c r="CB473" s="71">
        <f>_xll.ISDAYieldCurve.ZeroRate(BZ$32, CA473)</f>
        <v>2.025265930440286E-2</v>
      </c>
      <c r="CI473" s="69">
        <v>2919</v>
      </c>
      <c r="CJ473" s="70">
        <f t="shared" si="69"/>
        <v>7.9972602739726026</v>
      </c>
      <c r="CK473" s="71">
        <f>_xll.ISDACreditCurve.HazardRate($CI$25, CJ473)</f>
        <v>1.6872058201586687E-2</v>
      </c>
    </row>
    <row r="474" spans="2:89" x14ac:dyDescent="0.25">
      <c r="B474" s="69">
        <v>2926</v>
      </c>
      <c r="C474" s="70">
        <f t="shared" si="60"/>
        <v>8.0164383561643842</v>
      </c>
      <c r="D474" s="71">
        <f>_xll.ISDAYieldCurve.ZeroRate($B$32, C474)</f>
        <v>1.9826770379048956E-2</v>
      </c>
      <c r="K474" s="69">
        <v>2926</v>
      </c>
      <c r="L474" s="70">
        <f t="shared" si="61"/>
        <v>8.0164383561643842</v>
      </c>
      <c r="M474" s="71">
        <f>_xll.ISDACreditCurve.HazardRate($K$25, L474)</f>
        <v>2.084465022202274E-2</v>
      </c>
      <c r="U474" s="69">
        <v>2926</v>
      </c>
      <c r="V474" s="70">
        <f t="shared" si="62"/>
        <v>8.0164383561643842</v>
      </c>
      <c r="W474" s="71" t="e">
        <f>_xll.ISDAYieldCurve.ZeroRate(U$32, V474)</f>
        <v>#NULL!</v>
      </c>
      <c r="AD474" s="69">
        <v>2926</v>
      </c>
      <c r="AE474" s="70">
        <f t="shared" si="63"/>
        <v>8.0164383561643842</v>
      </c>
      <c r="AF474" s="71" t="e">
        <f>_xll.ISDACreditCurve.HazardRate(AD$25, AE474)</f>
        <v>#NULL!</v>
      </c>
      <c r="AN474" s="69">
        <v>2926</v>
      </c>
      <c r="AO474" s="70">
        <f t="shared" si="64"/>
        <v>8.0164383561643842</v>
      </c>
      <c r="AP474" s="71">
        <f>_xll.ISDAYieldCurve.ZeroRate(AN$32, AO474)</f>
        <v>3.7997122572745706E-2</v>
      </c>
      <c r="AW474" s="69">
        <v>2926</v>
      </c>
      <c r="AX474" s="70">
        <f t="shared" si="65"/>
        <v>8.0164383561643842</v>
      </c>
      <c r="AY474" s="71">
        <f>_xll.ISDACreditCurve.HazardRate($AW$25, AX474)</f>
        <v>1.6405899791374395E-2</v>
      </c>
      <c r="BG474" s="69">
        <v>2926</v>
      </c>
      <c r="BH474" s="70">
        <f t="shared" si="66"/>
        <v>8.0164383561643842</v>
      </c>
      <c r="BI474" s="71">
        <f>_xll.ISDAYieldCurve.ZeroRate(BG$32, BH474)</f>
        <v>1.6395856629278552E-3</v>
      </c>
      <c r="BP474" s="69">
        <v>2926</v>
      </c>
      <c r="BQ474" s="70">
        <f t="shared" si="67"/>
        <v>8.0164383561643842</v>
      </c>
      <c r="BR474" s="71">
        <f>_xll.ISDACreditCurve.HazardRate($BP$25, BQ474)</f>
        <v>1.1543451525696405E-2</v>
      </c>
      <c r="BZ474" s="69">
        <v>2926</v>
      </c>
      <c r="CA474" s="70">
        <f t="shared" si="68"/>
        <v>8.0164383561643842</v>
      </c>
      <c r="CB474" s="71">
        <f>_xll.ISDAYieldCurve.ZeroRate(BZ$32, CA474)</f>
        <v>2.0265584438958345E-2</v>
      </c>
      <c r="CI474" s="69">
        <v>2926</v>
      </c>
      <c r="CJ474" s="70">
        <f t="shared" si="69"/>
        <v>8.0164383561643842</v>
      </c>
      <c r="CK474" s="71">
        <f>_xll.ISDACreditCurve.HazardRate($CI$25, CJ474)</f>
        <v>1.6871984188227836E-2</v>
      </c>
    </row>
    <row r="475" spans="2:89" x14ac:dyDescent="0.25">
      <c r="B475" s="69">
        <v>2933</v>
      </c>
      <c r="C475" s="70">
        <f t="shared" si="60"/>
        <v>8.0356164383561648</v>
      </c>
      <c r="D475" s="71">
        <f>_xll.ISDAYieldCurve.ZeroRate($B$32, C475)</f>
        <v>1.9838945543866705E-2</v>
      </c>
      <c r="K475" s="69">
        <v>2933</v>
      </c>
      <c r="L475" s="70">
        <f t="shared" si="61"/>
        <v>8.0356164383561648</v>
      </c>
      <c r="M475" s="71">
        <f>_xll.ISDACreditCurve.HazardRate($K$25, L475)</f>
        <v>2.0849987857771899E-2</v>
      </c>
      <c r="U475" s="69">
        <v>2933</v>
      </c>
      <c r="V475" s="70">
        <f t="shared" si="62"/>
        <v>8.0356164383561648</v>
      </c>
      <c r="W475" s="71" t="e">
        <f>_xll.ISDAYieldCurve.ZeroRate(U$32, V475)</f>
        <v>#NULL!</v>
      </c>
      <c r="AD475" s="69">
        <v>2933</v>
      </c>
      <c r="AE475" s="70">
        <f t="shared" si="63"/>
        <v>8.0356164383561648</v>
      </c>
      <c r="AF475" s="71" t="e">
        <f>_xll.ISDACreditCurve.HazardRate(AD$25, AE475)</f>
        <v>#NULL!</v>
      </c>
      <c r="AN475" s="69">
        <v>2933</v>
      </c>
      <c r="AO475" s="70">
        <f t="shared" si="64"/>
        <v>8.0356164383561648</v>
      </c>
      <c r="AP475" s="71">
        <f>_xll.ISDAYieldCurve.ZeroRate(AN$32, AO475)</f>
        <v>3.8026669306960789E-2</v>
      </c>
      <c r="AW475" s="69">
        <v>2933</v>
      </c>
      <c r="AX475" s="70">
        <f t="shared" si="65"/>
        <v>8.0356164383561648</v>
      </c>
      <c r="AY475" s="71">
        <f>_xll.ISDACreditCurve.HazardRate($AW$25, AX475)</f>
        <v>1.6398005428907719E-2</v>
      </c>
      <c r="BG475" s="69">
        <v>2933</v>
      </c>
      <c r="BH475" s="70">
        <f t="shared" si="66"/>
        <v>8.0356164383561648</v>
      </c>
      <c r="BI475" s="71">
        <f>_xll.ISDAYieldCurve.ZeroRate(BG$32, BH475)</f>
        <v>1.6473063516459574E-3</v>
      </c>
      <c r="BP475" s="69">
        <v>2933</v>
      </c>
      <c r="BQ475" s="70">
        <f t="shared" si="67"/>
        <v>8.0356164383561648</v>
      </c>
      <c r="BR475" s="71">
        <f>_xll.ISDACreditCurve.HazardRate($BP$25, BQ475)</f>
        <v>1.1545075419453229E-2</v>
      </c>
      <c r="BZ475" s="69">
        <v>2933</v>
      </c>
      <c r="CA475" s="70">
        <f t="shared" si="68"/>
        <v>8.0356164383561648</v>
      </c>
      <c r="CB475" s="71">
        <f>_xll.ISDAYieldCurve.ZeroRate(BZ$32, CA475)</f>
        <v>2.027844787836082E-2</v>
      </c>
      <c r="CI475" s="69">
        <v>2933</v>
      </c>
      <c r="CJ475" s="70">
        <f t="shared" si="69"/>
        <v>8.0356164383561648</v>
      </c>
      <c r="CK475" s="71">
        <f>_xll.ISDACreditCurve.HazardRate($CI$25, CJ475)</f>
        <v>1.6871910528154711E-2</v>
      </c>
    </row>
    <row r="476" spans="2:89" x14ac:dyDescent="0.25">
      <c r="B476" s="69">
        <v>2940</v>
      </c>
      <c r="C476" s="70">
        <f t="shared" si="60"/>
        <v>8.0547945205479454</v>
      </c>
      <c r="D476" s="71">
        <f>_xll.ISDAYieldCurve.ZeroRate($B$32, C476)</f>
        <v>1.985106273170913E-2</v>
      </c>
      <c r="K476" s="69">
        <v>2940</v>
      </c>
      <c r="L476" s="70">
        <f t="shared" si="61"/>
        <v>8.0547945205479454</v>
      </c>
      <c r="M476" s="71">
        <f>_xll.ISDACreditCurve.HazardRate($K$25, L476)</f>
        <v>2.0855300076207967E-2</v>
      </c>
      <c r="U476" s="69">
        <v>2940</v>
      </c>
      <c r="V476" s="70">
        <f t="shared" si="62"/>
        <v>8.0547945205479454</v>
      </c>
      <c r="W476" s="71" t="e">
        <f>_xll.ISDAYieldCurve.ZeroRate(U$32, V476)</f>
        <v>#NULL!</v>
      </c>
      <c r="AD476" s="69">
        <v>2940</v>
      </c>
      <c r="AE476" s="70">
        <f t="shared" si="63"/>
        <v>8.0547945205479454</v>
      </c>
      <c r="AF476" s="71" t="e">
        <f>_xll.ISDACreditCurve.HazardRate(AD$25, AE476)</f>
        <v>#NULL!</v>
      </c>
      <c r="AN476" s="69">
        <v>2940</v>
      </c>
      <c r="AO476" s="70">
        <f t="shared" si="64"/>
        <v>8.0547945205479454</v>
      </c>
      <c r="AP476" s="71">
        <f>_xll.ISDAYieldCurve.ZeroRate(AN$32, AO476)</f>
        <v>3.8056075342441507E-2</v>
      </c>
      <c r="AW476" s="69">
        <v>2940</v>
      </c>
      <c r="AX476" s="70">
        <f t="shared" si="65"/>
        <v>8.0547945205479454</v>
      </c>
      <c r="AY476" s="71">
        <f>_xll.ISDACreditCurve.HazardRate($AW$25, AX476)</f>
        <v>1.6390148658643265E-2</v>
      </c>
      <c r="BG476" s="69">
        <v>2940</v>
      </c>
      <c r="BH476" s="70">
        <f t="shared" si="66"/>
        <v>8.0547945205479454</v>
      </c>
      <c r="BI476" s="71">
        <f>_xll.ISDAYieldCurve.ZeroRate(BG$32, BH476)</f>
        <v>1.6549902751796877E-3</v>
      </c>
      <c r="BP476" s="69">
        <v>2940</v>
      </c>
      <c r="BQ476" s="70">
        <f t="shared" si="67"/>
        <v>8.0547945205479454</v>
      </c>
      <c r="BR476" s="71">
        <f>_xll.ISDACreditCurve.HazardRate($BP$25, BQ476)</f>
        <v>1.1546691580382637E-2</v>
      </c>
      <c r="BZ476" s="69">
        <v>2940</v>
      </c>
      <c r="CA476" s="70">
        <f t="shared" si="68"/>
        <v>8.0547945205479454</v>
      </c>
      <c r="CB476" s="71">
        <f>_xll.ISDAYieldCurve.ZeroRate(BZ$32, CA476)</f>
        <v>2.0291250063289953E-2</v>
      </c>
      <c r="CI476" s="69">
        <v>2940</v>
      </c>
      <c r="CJ476" s="70">
        <f t="shared" si="69"/>
        <v>8.0547945205479454</v>
      </c>
      <c r="CK476" s="71">
        <f>_xll.ISDACreditCurve.HazardRate($CI$25, CJ476)</f>
        <v>1.6871837218843836E-2</v>
      </c>
    </row>
    <row r="477" spans="2:89" x14ac:dyDescent="0.25">
      <c r="B477" s="69">
        <v>2947</v>
      </c>
      <c r="C477" s="70">
        <f t="shared" si="60"/>
        <v>8.0739726027397261</v>
      </c>
      <c r="D477" s="71">
        <f>_xll.ISDAYieldCurve.ZeroRate($B$32, C477)</f>
        <v>1.9863122355713823E-2</v>
      </c>
      <c r="K477" s="69">
        <v>2947</v>
      </c>
      <c r="L477" s="70">
        <f t="shared" si="61"/>
        <v>8.0739726027397261</v>
      </c>
      <c r="M477" s="71">
        <f>_xll.ISDACreditCurve.HazardRate($K$25, L477)</f>
        <v>2.0860587058451948E-2</v>
      </c>
      <c r="U477" s="69">
        <v>2947</v>
      </c>
      <c r="V477" s="70">
        <f t="shared" si="62"/>
        <v>8.0739726027397261</v>
      </c>
      <c r="W477" s="71" t="e">
        <f>_xll.ISDAYieldCurve.ZeroRate(U$32, V477)</f>
        <v>#NULL!</v>
      </c>
      <c r="AD477" s="69">
        <v>2947</v>
      </c>
      <c r="AE477" s="70">
        <f t="shared" si="63"/>
        <v>8.0739726027397261</v>
      </c>
      <c r="AF477" s="71" t="e">
        <f>_xll.ISDACreditCurve.HazardRate(AD$25, AE477)</f>
        <v>#NULL!</v>
      </c>
      <c r="AN477" s="69">
        <v>2947</v>
      </c>
      <c r="AO477" s="70">
        <f t="shared" si="64"/>
        <v>8.0739726027397261</v>
      </c>
      <c r="AP477" s="71">
        <f>_xll.ISDAYieldCurve.ZeroRate(AN$32, AO477)</f>
        <v>3.8085341681791687E-2</v>
      </c>
      <c r="AW477" s="69">
        <v>2947</v>
      </c>
      <c r="AX477" s="70">
        <f t="shared" si="65"/>
        <v>8.0739726027397261</v>
      </c>
      <c r="AY477" s="71">
        <f>_xll.ISDACreditCurve.HazardRate($AW$25, AX477)</f>
        <v>1.6382329212703106E-2</v>
      </c>
      <c r="BG477" s="69">
        <v>2947</v>
      </c>
      <c r="BH477" s="70">
        <f t="shared" si="66"/>
        <v>8.0739726027397261</v>
      </c>
      <c r="BI477" s="71">
        <f>_xll.ISDAYieldCurve.ZeroRate(BG$32, BH477)</f>
        <v>1.662637695513733E-3</v>
      </c>
      <c r="BP477" s="69">
        <v>2947</v>
      </c>
      <c r="BQ477" s="70">
        <f t="shared" si="67"/>
        <v>8.0739726027397261</v>
      </c>
      <c r="BR477" s="71">
        <f>_xll.ISDACreditCurve.HazardRate($BP$25, BQ477)</f>
        <v>1.1548300063587917E-2</v>
      </c>
      <c r="BZ477" s="69">
        <v>2947</v>
      </c>
      <c r="CA477" s="70">
        <f t="shared" si="68"/>
        <v>8.0739726027397261</v>
      </c>
      <c r="CB477" s="71">
        <f>_xll.ISDAYieldCurve.ZeroRate(BZ$32, CA477)</f>
        <v>2.0303991430238425E-2</v>
      </c>
      <c r="CI477" s="69">
        <v>2947</v>
      </c>
      <c r="CJ477" s="70">
        <f t="shared" si="69"/>
        <v>8.0739726027397261</v>
      </c>
      <c r="CK477" s="71">
        <f>_xll.ISDACreditCurve.HazardRate($CI$25, CJ477)</f>
        <v>1.6871764257795723E-2</v>
      </c>
    </row>
    <row r="478" spans="2:89" x14ac:dyDescent="0.25">
      <c r="B478" s="69">
        <v>2954</v>
      </c>
      <c r="C478" s="70">
        <f t="shared" si="60"/>
        <v>8.0931506849315067</v>
      </c>
      <c r="D478" s="71">
        <f>_xll.ISDAYieldCurve.ZeroRate($B$32, C478)</f>
        <v>1.987512482510238E-2</v>
      </c>
      <c r="K478" s="69">
        <v>2954</v>
      </c>
      <c r="L478" s="70">
        <f t="shared" si="61"/>
        <v>8.0931506849315067</v>
      </c>
      <c r="M478" s="71">
        <f>_xll.ISDACreditCurve.HazardRate($K$25, L478)</f>
        <v>2.0865848983908031E-2</v>
      </c>
      <c r="U478" s="69">
        <v>2954</v>
      </c>
      <c r="V478" s="70">
        <f t="shared" si="62"/>
        <v>8.0931506849315067</v>
      </c>
      <c r="W478" s="71" t="e">
        <f>_xll.ISDAYieldCurve.ZeroRate(U$32, V478)</f>
        <v>#NULL!</v>
      </c>
      <c r="AD478" s="69">
        <v>2954</v>
      </c>
      <c r="AE478" s="70">
        <f t="shared" si="63"/>
        <v>8.0931506849315067</v>
      </c>
      <c r="AF478" s="71" t="e">
        <f>_xll.ISDACreditCurve.HazardRate(AD$25, AE478)</f>
        <v>#NULL!</v>
      </c>
      <c r="AN478" s="69">
        <v>2954</v>
      </c>
      <c r="AO478" s="70">
        <f t="shared" si="64"/>
        <v>8.0931506849315067</v>
      </c>
      <c r="AP478" s="71">
        <f>_xll.ISDAYieldCurve.ZeroRate(AN$32, AO478)</f>
        <v>3.8114469318111764E-2</v>
      </c>
      <c r="AW478" s="69">
        <v>2954</v>
      </c>
      <c r="AX478" s="70">
        <f t="shared" si="65"/>
        <v>8.0931506849315067</v>
      </c>
      <c r="AY478" s="71">
        <f>_xll.ISDACreditCurve.HazardRate($AW$25, AX478)</f>
        <v>1.6374546825748446E-2</v>
      </c>
      <c r="BG478" s="69">
        <v>2954</v>
      </c>
      <c r="BH478" s="70">
        <f t="shared" si="66"/>
        <v>8.0931506849315067</v>
      </c>
      <c r="BI478" s="71">
        <f>_xll.ISDAYieldCurve.ZeroRate(BG$32, BH478)</f>
        <v>1.6702488721495122E-3</v>
      </c>
      <c r="BP478" s="69">
        <v>2954</v>
      </c>
      <c r="BQ478" s="70">
        <f t="shared" si="67"/>
        <v>8.0931506849315067</v>
      </c>
      <c r="BR478" s="71">
        <f>_xll.ISDACreditCurve.HazardRate($BP$25, BQ478)</f>
        <v>1.1549900923650045E-2</v>
      </c>
      <c r="BZ478" s="69">
        <v>2954</v>
      </c>
      <c r="CA478" s="70">
        <f t="shared" si="68"/>
        <v>8.0931506849315067</v>
      </c>
      <c r="CB478" s="71">
        <f>_xll.ISDAYieldCurve.ZeroRate(BZ$32, CA478)</f>
        <v>2.031667241156155E-2</v>
      </c>
      <c r="CI478" s="69">
        <v>2954</v>
      </c>
      <c r="CJ478" s="70">
        <f t="shared" si="69"/>
        <v>8.0931506849315067</v>
      </c>
      <c r="CK478" s="71">
        <f>_xll.ISDACreditCurve.HazardRate($CI$25, CJ478)</f>
        <v>1.6871691642534568E-2</v>
      </c>
    </row>
    <row r="479" spans="2:89" x14ac:dyDescent="0.25">
      <c r="B479" s="69">
        <v>2961</v>
      </c>
      <c r="C479" s="70">
        <f t="shared" si="60"/>
        <v>8.1123287671232873</v>
      </c>
      <c r="D479" s="71">
        <f>_xll.ISDAYieldCurve.ZeroRate($B$32, C479)</f>
        <v>1.9887070545226686E-2</v>
      </c>
      <c r="K479" s="69">
        <v>2961</v>
      </c>
      <c r="L479" s="70">
        <f t="shared" si="61"/>
        <v>8.1123287671232873</v>
      </c>
      <c r="M479" s="71">
        <f>_xll.ISDACreditCurve.HazardRate($K$25, L479)</f>
        <v>2.0871086030283949E-2</v>
      </c>
      <c r="U479" s="69">
        <v>2961</v>
      </c>
      <c r="V479" s="70">
        <f t="shared" si="62"/>
        <v>8.1123287671232873</v>
      </c>
      <c r="W479" s="71" t="e">
        <f>_xll.ISDAYieldCurve.ZeroRate(U$32, V479)</f>
        <v>#NULL!</v>
      </c>
      <c r="AD479" s="69">
        <v>2961</v>
      </c>
      <c r="AE479" s="70">
        <f t="shared" si="63"/>
        <v>8.1123287671232873</v>
      </c>
      <c r="AF479" s="71" t="e">
        <f>_xll.ISDACreditCurve.HazardRate(AD$25, AE479)</f>
        <v>#NULL!</v>
      </c>
      <c r="AN479" s="69">
        <v>2961</v>
      </c>
      <c r="AO479" s="70">
        <f t="shared" si="64"/>
        <v>8.1123287671232873</v>
      </c>
      <c r="AP479" s="71">
        <f>_xll.ISDAYieldCurve.ZeroRate(AN$32, AO479)</f>
        <v>3.8143459235111178E-2</v>
      </c>
      <c r="AW479" s="69">
        <v>2961</v>
      </c>
      <c r="AX479" s="70">
        <f t="shared" si="65"/>
        <v>8.1123287671232873</v>
      </c>
      <c r="AY479" s="71">
        <f>_xll.ISDACreditCurve.HazardRate($AW$25, AX479)</f>
        <v>1.6366801234949602E-2</v>
      </c>
      <c r="BG479" s="69">
        <v>2961</v>
      </c>
      <c r="BH479" s="70">
        <f t="shared" si="66"/>
        <v>8.1123287671232873</v>
      </c>
      <c r="BI479" s="71">
        <f>_xll.ISDAYieldCurve.ZeroRate(BG$32, BH479)</f>
        <v>1.6778240621345317E-3</v>
      </c>
      <c r="BP479" s="69">
        <v>2961</v>
      </c>
      <c r="BQ479" s="70">
        <f t="shared" si="67"/>
        <v>8.1123287671232873</v>
      </c>
      <c r="BR479" s="71">
        <f>_xll.ISDACreditCurve.HazardRate($BP$25, BQ479)</f>
        <v>1.1551494214633863E-2</v>
      </c>
      <c r="BZ479" s="69">
        <v>2961</v>
      </c>
      <c r="CA479" s="70">
        <f t="shared" si="68"/>
        <v>8.1123287671232873</v>
      </c>
      <c r="CB479" s="71">
        <f>_xll.ISDAYieldCurve.ZeroRate(BZ$32, CA479)</f>
        <v>2.0329293435526169E-2</v>
      </c>
      <c r="CI479" s="69">
        <v>2961</v>
      </c>
      <c r="CJ479" s="70">
        <f t="shared" si="69"/>
        <v>8.1123287671232873</v>
      </c>
      <c r="CK479" s="71">
        <f>_xll.ISDACreditCurve.HazardRate($CI$25, CJ479)</f>
        <v>1.6871619370607979E-2</v>
      </c>
    </row>
    <row r="480" spans="2:89" x14ac:dyDescent="0.25">
      <c r="B480" s="69">
        <v>2968</v>
      </c>
      <c r="C480" s="70">
        <f t="shared" si="60"/>
        <v>8.131506849315068</v>
      </c>
      <c r="D480" s="71">
        <f>_xll.ISDAYieldCurve.ZeroRate($B$32, C480)</f>
        <v>1.9898959917614562E-2</v>
      </c>
      <c r="K480" s="69">
        <v>2968</v>
      </c>
      <c r="L480" s="70">
        <f t="shared" si="61"/>
        <v>8.131506849315068</v>
      </c>
      <c r="M480" s="71">
        <f>_xll.ISDACreditCurve.HazardRate($K$25, L480)</f>
        <v>2.0876298373610921E-2</v>
      </c>
      <c r="U480" s="69">
        <v>2968</v>
      </c>
      <c r="V480" s="70">
        <f t="shared" si="62"/>
        <v>8.131506849315068</v>
      </c>
      <c r="W480" s="71" t="e">
        <f>_xll.ISDAYieldCurve.ZeroRate(U$32, V480)</f>
        <v>#NULL!</v>
      </c>
      <c r="AD480" s="69">
        <v>2968</v>
      </c>
      <c r="AE480" s="70">
        <f t="shared" si="63"/>
        <v>8.131506849315068</v>
      </c>
      <c r="AF480" s="71" t="e">
        <f>_xll.ISDACreditCurve.HazardRate(AD$25, AE480)</f>
        <v>#NULL!</v>
      </c>
      <c r="AN480" s="69">
        <v>2968</v>
      </c>
      <c r="AO480" s="70">
        <f t="shared" si="64"/>
        <v>8.131506849315068</v>
      </c>
      <c r="AP480" s="71">
        <f>_xll.ISDAYieldCurve.ZeroRate(AN$32, AO480)</f>
        <v>3.8172312407219085E-2</v>
      </c>
      <c r="AW480" s="69">
        <v>2968</v>
      </c>
      <c r="AX480" s="70">
        <f t="shared" si="65"/>
        <v>8.131506849315068</v>
      </c>
      <c r="AY480" s="71">
        <f>_xll.ISDACreditCurve.HazardRate($AW$25, AX480)</f>
        <v>1.635909217995641E-2</v>
      </c>
      <c r="BG480" s="69">
        <v>2968</v>
      </c>
      <c r="BH480" s="70">
        <f t="shared" si="66"/>
        <v>8.131506849315068</v>
      </c>
      <c r="BI480" s="71">
        <f>_xll.ISDAYieldCurve.ZeroRate(BG$32, BH480)</f>
        <v>1.6853635200913199E-3</v>
      </c>
      <c r="BP480" s="69">
        <v>2968</v>
      </c>
      <c r="BQ480" s="70">
        <f t="shared" si="67"/>
        <v>8.131506849315068</v>
      </c>
      <c r="BR480" s="71">
        <f>_xll.ISDACreditCurve.HazardRate($BP$25, BQ480)</f>
        <v>1.1553079990094172E-2</v>
      </c>
      <c r="BZ480" s="69">
        <v>2968</v>
      </c>
      <c r="CA480" s="70">
        <f t="shared" si="68"/>
        <v>8.131506849315068</v>
      </c>
      <c r="CB480" s="71">
        <f>_xll.ISDAYieldCurve.ZeroRate(BZ$32, CA480)</f>
        <v>2.0341854926358878E-2</v>
      </c>
      <c r="CI480" s="69">
        <v>2968</v>
      </c>
      <c r="CJ480" s="70">
        <f t="shared" si="69"/>
        <v>8.131506849315068</v>
      </c>
      <c r="CK480" s="71">
        <f>_xll.ISDACreditCurve.HazardRate($CI$25, CJ480)</f>
        <v>1.6871547439586704E-2</v>
      </c>
    </row>
    <row r="481" spans="2:89" x14ac:dyDescent="0.25">
      <c r="B481" s="69">
        <v>2975</v>
      </c>
      <c r="C481" s="70">
        <f t="shared" si="60"/>
        <v>8.1506849315068486</v>
      </c>
      <c r="D481" s="71">
        <f>_xll.ISDAYieldCurve.ZeroRate($B$32, C481)</f>
        <v>1.9910793340014731E-2</v>
      </c>
      <c r="K481" s="69">
        <v>2975</v>
      </c>
      <c r="L481" s="70">
        <f t="shared" si="61"/>
        <v>8.1506849315068486</v>
      </c>
      <c r="M481" s="71">
        <f>_xll.ISDACreditCurve.HazardRate($K$25, L481)</f>
        <v>2.0881486188263416E-2</v>
      </c>
      <c r="U481" s="69">
        <v>2975</v>
      </c>
      <c r="V481" s="70">
        <f t="shared" si="62"/>
        <v>8.1506849315068486</v>
      </c>
      <c r="W481" s="71" t="e">
        <f>_xll.ISDAYieldCurve.ZeroRate(U$32, V481)</f>
        <v>#NULL!</v>
      </c>
      <c r="AD481" s="69">
        <v>2975</v>
      </c>
      <c r="AE481" s="70">
        <f t="shared" si="63"/>
        <v>8.1506849315068486</v>
      </c>
      <c r="AF481" s="71" t="e">
        <f>_xll.ISDACreditCurve.HazardRate(AD$25, AE481)</f>
        <v>#NULL!</v>
      </c>
      <c r="AN481" s="69">
        <v>2975</v>
      </c>
      <c r="AO481" s="70">
        <f t="shared" si="64"/>
        <v>8.1506849315068486</v>
      </c>
      <c r="AP481" s="71">
        <f>_xll.ISDAYieldCurve.ZeroRate(AN$32, AO481)</f>
        <v>3.8201029799693538E-2</v>
      </c>
      <c r="AW481" s="69">
        <v>2975</v>
      </c>
      <c r="AX481" s="70">
        <f t="shared" si="65"/>
        <v>8.1506849315068486</v>
      </c>
      <c r="AY481" s="71">
        <f>_xll.ISDACreditCurve.HazardRate($AW$25, AX481)</f>
        <v>1.635141940286907E-2</v>
      </c>
      <c r="BG481" s="69">
        <v>2975</v>
      </c>
      <c r="BH481" s="70">
        <f t="shared" si="66"/>
        <v>8.1506849315068486</v>
      </c>
      <c r="BI481" s="71">
        <f>_xll.ISDAYieldCurve.ZeroRate(BG$32, BH481)</f>
        <v>1.6928674982459582E-3</v>
      </c>
      <c r="BP481" s="69">
        <v>2975</v>
      </c>
      <c r="BQ481" s="70">
        <f t="shared" si="67"/>
        <v>8.1506849315068486</v>
      </c>
      <c r="BR481" s="71">
        <f>_xll.ISDACreditCurve.HazardRate($BP$25, BQ481)</f>
        <v>1.1554658303081727E-2</v>
      </c>
      <c r="BZ481" s="69">
        <v>2975</v>
      </c>
      <c r="CA481" s="70">
        <f t="shared" si="68"/>
        <v>8.1506849315068486</v>
      </c>
      <c r="CB481" s="71">
        <f>_xll.ISDAYieldCurve.ZeroRate(BZ$32, CA481)</f>
        <v>2.0354357304293556E-2</v>
      </c>
      <c r="CI481" s="69">
        <v>2975</v>
      </c>
      <c r="CJ481" s="70">
        <f t="shared" si="69"/>
        <v>8.1506849315068486</v>
      </c>
      <c r="CK481" s="71">
        <f>_xll.ISDACreditCurve.HazardRate($CI$25, CJ481)</f>
        <v>1.6871475847064353E-2</v>
      </c>
    </row>
    <row r="482" spans="2:89" x14ac:dyDescent="0.25">
      <c r="B482" s="69">
        <v>2982</v>
      </c>
      <c r="C482" s="70">
        <f t="shared" si="60"/>
        <v>8.169863013698631</v>
      </c>
      <c r="D482" s="71">
        <f>_xll.ISDAYieldCurve.ZeroRate($B$32, C482)</f>
        <v>1.9922571206441187E-2</v>
      </c>
      <c r="K482" s="69">
        <v>2982</v>
      </c>
      <c r="L482" s="70">
        <f t="shared" si="61"/>
        <v>8.169863013698631</v>
      </c>
      <c r="M482" s="71">
        <f>_xll.ISDACreditCurve.HazardRate($K$25, L482)</f>
        <v>2.0886649646978575E-2</v>
      </c>
      <c r="U482" s="69">
        <v>2982</v>
      </c>
      <c r="V482" s="70">
        <f t="shared" si="62"/>
        <v>8.169863013698631</v>
      </c>
      <c r="W482" s="71" t="e">
        <f>_xll.ISDAYieldCurve.ZeroRate(U$32, V482)</f>
        <v>#NULL!</v>
      </c>
      <c r="AD482" s="69">
        <v>2982</v>
      </c>
      <c r="AE482" s="70">
        <f t="shared" si="63"/>
        <v>8.169863013698631</v>
      </c>
      <c r="AF482" s="71" t="e">
        <f>_xll.ISDACreditCurve.HazardRate(AD$25, AE482)</f>
        <v>#NULL!</v>
      </c>
      <c r="AN482" s="69">
        <v>2982</v>
      </c>
      <c r="AO482" s="70">
        <f t="shared" si="64"/>
        <v>8.169863013698631</v>
      </c>
      <c r="AP482" s="71">
        <f>_xll.ISDAYieldCurve.ZeroRate(AN$32, AO482)</f>
        <v>3.8229612368729161E-2</v>
      </c>
      <c r="AW482" s="69">
        <v>2982</v>
      </c>
      <c r="AX482" s="70">
        <f t="shared" si="65"/>
        <v>8.169863013698631</v>
      </c>
      <c r="AY482" s="71">
        <f>_xll.ISDACreditCurve.HazardRate($AW$25, AX482)</f>
        <v>1.6343782648209366E-2</v>
      </c>
      <c r="BG482" s="69">
        <v>2982</v>
      </c>
      <c r="BH482" s="70">
        <f t="shared" si="66"/>
        <v>8.169863013698631</v>
      </c>
      <c r="BI482" s="71">
        <f>_xll.ISDAYieldCurve.ZeroRate(BG$32, BH482)</f>
        <v>1.7003362464562096E-3</v>
      </c>
      <c r="BP482" s="69">
        <v>2982</v>
      </c>
      <c r="BQ482" s="70">
        <f t="shared" si="67"/>
        <v>8.169863013698631</v>
      </c>
      <c r="BR482" s="71">
        <f>_xll.ISDACreditCurve.HazardRate($BP$25, BQ482)</f>
        <v>1.1556229206149154E-2</v>
      </c>
      <c r="BZ482" s="69">
        <v>2982</v>
      </c>
      <c r="CA482" s="70">
        <f t="shared" si="68"/>
        <v>8.169863013698631</v>
      </c>
      <c r="CB482" s="71">
        <f>_xll.ISDAYieldCurve.ZeroRate(BZ$32, CA482)</f>
        <v>2.0366800985618209E-2</v>
      </c>
      <c r="CI482" s="69">
        <v>2982</v>
      </c>
      <c r="CJ482" s="70">
        <f t="shared" si="69"/>
        <v>8.169863013698631</v>
      </c>
      <c r="CK482" s="71">
        <f>_xll.ISDACreditCurve.HazardRate($CI$25, CJ482)</f>
        <v>1.6871404590657134E-2</v>
      </c>
    </row>
    <row r="483" spans="2:89" x14ac:dyDescent="0.25">
      <c r="B483" s="69">
        <v>2989</v>
      </c>
      <c r="C483" s="70">
        <f t="shared" si="60"/>
        <v>8.1890410958904116</v>
      </c>
      <c r="D483" s="71">
        <f>_xll.ISDAYieldCurve.ZeroRate($B$32, C483)</f>
        <v>1.9934293907216936E-2</v>
      </c>
      <c r="K483" s="69">
        <v>2989</v>
      </c>
      <c r="L483" s="70">
        <f t="shared" si="61"/>
        <v>8.1890410958904116</v>
      </c>
      <c r="M483" s="71">
        <f>_xll.ISDACreditCurve.HazardRate($K$25, L483)</f>
        <v>2.0891788920875395E-2</v>
      </c>
      <c r="U483" s="69">
        <v>2989</v>
      </c>
      <c r="V483" s="70">
        <f t="shared" si="62"/>
        <v>8.1890410958904116</v>
      </c>
      <c r="W483" s="71" t="e">
        <f>_xll.ISDAYieldCurve.ZeroRate(U$32, V483)</f>
        <v>#NULL!</v>
      </c>
      <c r="AD483" s="69">
        <v>2989</v>
      </c>
      <c r="AE483" s="70">
        <f t="shared" si="63"/>
        <v>8.1890410958904116</v>
      </c>
      <c r="AF483" s="71" t="e">
        <f>_xll.ISDACreditCurve.HazardRate(AD$25, AE483)</f>
        <v>#NULL!</v>
      </c>
      <c r="AN483" s="69">
        <v>2989</v>
      </c>
      <c r="AO483" s="70">
        <f t="shared" si="64"/>
        <v>8.1890410958904116</v>
      </c>
      <c r="AP483" s="71">
        <f>_xll.ISDAYieldCurve.ZeroRate(AN$32, AO483)</f>
        <v>3.8258061061563195E-2</v>
      </c>
      <c r="AW483" s="69">
        <v>2989</v>
      </c>
      <c r="AX483" s="70">
        <f t="shared" si="65"/>
        <v>8.1890410958904116</v>
      </c>
      <c r="AY483" s="71">
        <f>_xll.ISDACreditCurve.HazardRate($AW$25, AX483)</f>
        <v>1.6336181662892333E-2</v>
      </c>
      <c r="BG483" s="69">
        <v>2989</v>
      </c>
      <c r="BH483" s="70">
        <f t="shared" si="66"/>
        <v>8.1890410958904116</v>
      </c>
      <c r="BI483" s="71">
        <f>_xll.ISDAYieldCurve.ZeroRate(BG$32, BH483)</f>
        <v>1.707770012239246E-3</v>
      </c>
      <c r="BP483" s="69">
        <v>2989</v>
      </c>
      <c r="BQ483" s="70">
        <f t="shared" si="67"/>
        <v>8.1890410958904116</v>
      </c>
      <c r="BR483" s="71">
        <f>_xll.ISDACreditCurve.HazardRate($BP$25, BQ483)</f>
        <v>1.155779275135678E-2</v>
      </c>
      <c r="BZ483" s="69">
        <v>2989</v>
      </c>
      <c r="CA483" s="70">
        <f t="shared" si="68"/>
        <v>8.1890410958904116</v>
      </c>
      <c r="CB483" s="71">
        <f>_xll.ISDAYieldCurve.ZeroRate(BZ$32, CA483)</f>
        <v>2.0379186382721199E-2</v>
      </c>
      <c r="CI483" s="69">
        <v>2989</v>
      </c>
      <c r="CJ483" s="70">
        <f t="shared" si="69"/>
        <v>8.1890410958904116</v>
      </c>
      <c r="CK483" s="71">
        <f>_xll.ISDACreditCurve.HazardRate($CI$25, CJ483)</f>
        <v>1.6871333668003578E-2</v>
      </c>
    </row>
    <row r="484" spans="2:89" x14ac:dyDescent="0.25">
      <c r="B484" s="69">
        <v>2996</v>
      </c>
      <c r="C484" s="70">
        <f t="shared" si="60"/>
        <v>8.2082191780821923</v>
      </c>
      <c r="D484" s="71">
        <f>_xll.ISDAYieldCurve.ZeroRate($B$32, C484)</f>
        <v>1.9945961829017093E-2</v>
      </c>
      <c r="K484" s="69">
        <v>2996</v>
      </c>
      <c r="L484" s="70">
        <f t="shared" si="61"/>
        <v>8.2082191780821923</v>
      </c>
      <c r="M484" s="71">
        <f>_xll.ISDACreditCurve.HazardRate($K$25, L484)</f>
        <v>2.0896904179473631E-2</v>
      </c>
      <c r="U484" s="69">
        <v>2996</v>
      </c>
      <c r="V484" s="70">
        <f t="shared" si="62"/>
        <v>8.2082191780821923</v>
      </c>
      <c r="W484" s="71" t="e">
        <f>_xll.ISDAYieldCurve.ZeroRate(U$32, V484)</f>
        <v>#NULL!</v>
      </c>
      <c r="AD484" s="69">
        <v>2996</v>
      </c>
      <c r="AE484" s="70">
        <f t="shared" si="63"/>
        <v>8.2082191780821923</v>
      </c>
      <c r="AF484" s="71" t="e">
        <f>_xll.ISDACreditCurve.HazardRate(AD$25, AE484)</f>
        <v>#NULL!</v>
      </c>
      <c r="AN484" s="69">
        <v>2996</v>
      </c>
      <c r="AO484" s="70">
        <f t="shared" si="64"/>
        <v>8.2082191780821923</v>
      </c>
      <c r="AP484" s="71">
        <f>_xll.ISDAYieldCurve.ZeroRate(AN$32, AO484)</f>
        <v>3.8286376816580259E-2</v>
      </c>
      <c r="AW484" s="69">
        <v>2996</v>
      </c>
      <c r="AX484" s="70">
        <f t="shared" si="65"/>
        <v>8.2082191780821923</v>
      </c>
      <c r="AY484" s="71">
        <f>_xll.ISDACreditCurve.HazardRate($AW$25, AX484)</f>
        <v>1.6328616196198281E-2</v>
      </c>
      <c r="BG484" s="69">
        <v>2996</v>
      </c>
      <c r="BH484" s="70">
        <f t="shared" si="66"/>
        <v>8.2082191780821923</v>
      </c>
      <c r="BI484" s="71">
        <f>_xll.ISDAYieldCurve.ZeroRate(BG$32, BH484)</f>
        <v>1.7151690407989967E-3</v>
      </c>
      <c r="BP484" s="69">
        <v>2996</v>
      </c>
      <c r="BQ484" s="70">
        <f t="shared" si="67"/>
        <v>8.2082191780821923</v>
      </c>
      <c r="BR484" s="71">
        <f>_xll.ISDACreditCurve.HazardRate($BP$25, BQ484)</f>
        <v>1.1559348990278389E-2</v>
      </c>
      <c r="BZ484" s="69">
        <v>2996</v>
      </c>
      <c r="CA484" s="70">
        <f t="shared" si="68"/>
        <v>8.2082191780821923</v>
      </c>
      <c r="CB484" s="71">
        <f>_xll.ISDAYieldCurve.ZeroRate(BZ$32, CA484)</f>
        <v>2.0391513904136793E-2</v>
      </c>
      <c r="CI484" s="69">
        <v>2996</v>
      </c>
      <c r="CJ484" s="70">
        <f t="shared" si="69"/>
        <v>8.2082191780821923</v>
      </c>
      <c r="CK484" s="71">
        <f>_xll.ISDACreditCurve.HazardRate($CI$25, CJ484)</f>
        <v>1.6871263076764287E-2</v>
      </c>
    </row>
    <row r="485" spans="2:89" x14ac:dyDescent="0.25">
      <c r="B485" s="69">
        <v>3003</v>
      </c>
      <c r="C485" s="70">
        <f t="shared" si="60"/>
        <v>8.2273972602739729</v>
      </c>
      <c r="D485" s="71">
        <f>_xll.ISDAYieldCurve.ZeroRate($B$32, C485)</f>
        <v>1.9957575354911425E-2</v>
      </c>
      <c r="K485" s="69">
        <v>3003</v>
      </c>
      <c r="L485" s="70">
        <f t="shared" si="61"/>
        <v>8.2273972602739729</v>
      </c>
      <c r="M485" s="71">
        <f>_xll.ISDACreditCurve.HazardRate($K$25, L485)</f>
        <v>2.0901995590712437E-2</v>
      </c>
      <c r="U485" s="69">
        <v>3003</v>
      </c>
      <c r="V485" s="70">
        <f t="shared" si="62"/>
        <v>8.2273972602739729</v>
      </c>
      <c r="W485" s="71" t="e">
        <f>_xll.ISDAYieldCurve.ZeroRate(U$32, V485)</f>
        <v>#NULL!</v>
      </c>
      <c r="AD485" s="69">
        <v>3003</v>
      </c>
      <c r="AE485" s="70">
        <f t="shared" si="63"/>
        <v>8.2273972602739729</v>
      </c>
      <c r="AF485" s="71" t="e">
        <f>_xll.ISDACreditCurve.HazardRate(AD$25, AE485)</f>
        <v>#NULL!</v>
      </c>
      <c r="AN485" s="69">
        <v>3003</v>
      </c>
      <c r="AO485" s="70">
        <f t="shared" si="64"/>
        <v>8.2273972602739729</v>
      </c>
      <c r="AP485" s="71">
        <f>_xll.ISDAYieldCurve.ZeroRate(AN$32, AO485)</f>
        <v>3.8314560563415416E-2</v>
      </c>
      <c r="AW485" s="69">
        <v>3003</v>
      </c>
      <c r="AX485" s="70">
        <f t="shared" si="65"/>
        <v>8.2273972602739729</v>
      </c>
      <c r="AY485" s="71">
        <f>_xll.ISDACreditCurve.HazardRate($AW$25, AX485)</f>
        <v>1.6321085999745223E-2</v>
      </c>
      <c r="BG485" s="69">
        <v>3003</v>
      </c>
      <c r="BH485" s="70">
        <f t="shared" si="66"/>
        <v>8.2273972602739729</v>
      </c>
      <c r="BI485" s="71">
        <f>_xll.ISDAYieldCurve.ZeroRate(BG$32, BH485)</f>
        <v>1.722533575053108E-3</v>
      </c>
      <c r="BP485" s="69">
        <v>3003</v>
      </c>
      <c r="BQ485" s="70">
        <f t="shared" si="67"/>
        <v>8.2273972602739729</v>
      </c>
      <c r="BR485" s="71">
        <f>_xll.ISDACreditCurve.HazardRate($BP$25, BQ485)</f>
        <v>1.156089797400689E-2</v>
      </c>
      <c r="BZ485" s="69">
        <v>3003</v>
      </c>
      <c r="CA485" s="70">
        <f t="shared" si="68"/>
        <v>8.2273972602739729</v>
      </c>
      <c r="CB485" s="71">
        <f>_xll.ISDAYieldCurve.ZeroRate(BZ$32, CA485)</f>
        <v>2.0403783954590082E-2</v>
      </c>
      <c r="CI485" s="69">
        <v>3003</v>
      </c>
      <c r="CJ485" s="70">
        <f t="shared" si="69"/>
        <v>8.2273972602739729</v>
      </c>
      <c r="CK485" s="71">
        <f>_xll.ISDACreditCurve.HazardRate($CI$25, CJ485)</f>
        <v>1.6871192814621683E-2</v>
      </c>
    </row>
    <row r="486" spans="2:89" x14ac:dyDescent="0.25">
      <c r="B486" s="69">
        <v>3010</v>
      </c>
      <c r="C486" s="70">
        <f t="shared" si="60"/>
        <v>8.2465753424657535</v>
      </c>
      <c r="D486" s="71">
        <f>_xll.ISDAYieldCurve.ZeroRate($B$32, C486)</f>
        <v>1.9969134864406247E-2</v>
      </c>
      <c r="K486" s="69">
        <v>3010</v>
      </c>
      <c r="L486" s="70">
        <f t="shared" si="61"/>
        <v>8.2465753424657535</v>
      </c>
      <c r="M486" s="71">
        <f>_xll.ISDACreditCurve.HazardRate($K$25, L486)</f>
        <v>2.0907063320968741E-2</v>
      </c>
      <c r="U486" s="69">
        <v>3010</v>
      </c>
      <c r="V486" s="70">
        <f t="shared" si="62"/>
        <v>8.2465753424657535</v>
      </c>
      <c r="W486" s="71" t="e">
        <f>_xll.ISDAYieldCurve.ZeroRate(U$32, V486)</f>
        <v>#NULL!</v>
      </c>
      <c r="AD486" s="69">
        <v>3010</v>
      </c>
      <c r="AE486" s="70">
        <f t="shared" si="63"/>
        <v>8.2465753424657535</v>
      </c>
      <c r="AF486" s="71" t="e">
        <f>_xll.ISDACreditCurve.HazardRate(AD$25, AE486)</f>
        <v>#NULL!</v>
      </c>
      <c r="AN486" s="69">
        <v>3010</v>
      </c>
      <c r="AO486" s="70">
        <f t="shared" si="64"/>
        <v>8.2465753424657535</v>
      </c>
      <c r="AP486" s="71">
        <f>_xll.ISDAYieldCurve.ZeroRate(AN$32, AO486)</f>
        <v>3.8342613223056002E-2</v>
      </c>
      <c r="AW486" s="69">
        <v>3010</v>
      </c>
      <c r="AX486" s="70">
        <f t="shared" si="65"/>
        <v>8.2465753424657535</v>
      </c>
      <c r="AY486" s="71">
        <f>_xll.ISDACreditCurve.HazardRate($AW$25, AX486)</f>
        <v>1.6313590827461713E-2</v>
      </c>
      <c r="BG486" s="69">
        <v>3010</v>
      </c>
      <c r="BH486" s="70">
        <f t="shared" si="66"/>
        <v>8.2465753424657535</v>
      </c>
      <c r="BI486" s="71">
        <f>_xll.ISDAYieldCurve.ZeroRate(BG$32, BH486)</f>
        <v>1.7298638556595255E-3</v>
      </c>
      <c r="BP486" s="69">
        <v>3010</v>
      </c>
      <c r="BQ486" s="70">
        <f t="shared" si="67"/>
        <v>8.2465753424657535</v>
      </c>
      <c r="BR486" s="71">
        <f>_xll.ISDACreditCurve.HazardRate($BP$25, BQ486)</f>
        <v>1.156243975315991E-2</v>
      </c>
      <c r="BZ486" s="69">
        <v>3010</v>
      </c>
      <c r="CA486" s="70">
        <f t="shared" si="68"/>
        <v>8.2465753424657535</v>
      </c>
      <c r="CB486" s="71">
        <f>_xll.ISDAYieldCurve.ZeroRate(BZ$32, CA486)</f>
        <v>2.0415996935041258E-2</v>
      </c>
      <c r="CI486" s="69">
        <v>3010</v>
      </c>
      <c r="CJ486" s="70">
        <f t="shared" si="69"/>
        <v>8.2465753424657535</v>
      </c>
      <c r="CK486" s="71">
        <f>_xll.ISDACreditCurve.HazardRate($CI$25, CJ486)</f>
        <v>1.6871122879279749E-2</v>
      </c>
    </row>
    <row r="487" spans="2:89" x14ac:dyDescent="0.25">
      <c r="B487" s="69">
        <v>3017</v>
      </c>
      <c r="C487" s="70">
        <f t="shared" si="60"/>
        <v>8.2657534246575342</v>
      </c>
      <c r="D487" s="71">
        <f>_xll.ISDAYieldCurve.ZeroRate($B$32, C487)</f>
        <v>1.9980640733485783E-2</v>
      </c>
      <c r="K487" s="69">
        <v>3017</v>
      </c>
      <c r="L487" s="70">
        <f t="shared" si="61"/>
        <v>8.2657534246575342</v>
      </c>
      <c r="M487" s="71">
        <f>_xll.ISDACreditCurve.HazardRate($K$25, L487)</f>
        <v>2.0912107535075355E-2</v>
      </c>
      <c r="U487" s="69">
        <v>3017</v>
      </c>
      <c r="V487" s="70">
        <f t="shared" si="62"/>
        <v>8.2657534246575342</v>
      </c>
      <c r="W487" s="71" t="e">
        <f>_xll.ISDAYieldCurve.ZeroRate(U$32, V487)</f>
        <v>#NULL!</v>
      </c>
      <c r="AD487" s="69">
        <v>3017</v>
      </c>
      <c r="AE487" s="70">
        <f t="shared" si="63"/>
        <v>8.2657534246575342</v>
      </c>
      <c r="AF487" s="71" t="e">
        <f>_xll.ISDACreditCurve.HazardRate(AD$25, AE487)</f>
        <v>#NULL!</v>
      </c>
      <c r="AN487" s="69">
        <v>3017</v>
      </c>
      <c r="AO487" s="70">
        <f t="shared" si="64"/>
        <v>8.2657534246575342</v>
      </c>
      <c r="AP487" s="71">
        <f>_xll.ISDAYieldCurve.ZeroRate(AN$32, AO487)</f>
        <v>3.8370535707941869E-2</v>
      </c>
      <c r="AW487" s="69">
        <v>3017</v>
      </c>
      <c r="AX487" s="70">
        <f t="shared" si="65"/>
        <v>8.2657534246575342</v>
      </c>
      <c r="AY487" s="71">
        <f>_xll.ISDACreditCurve.HazardRate($AW$25, AX487)</f>
        <v>1.6306130435560034E-2</v>
      </c>
      <c r="BG487" s="69">
        <v>3017</v>
      </c>
      <c r="BH487" s="70">
        <f t="shared" si="66"/>
        <v>8.2657534246575342</v>
      </c>
      <c r="BI487" s="71">
        <f>_xll.ISDAYieldCurve.ZeroRate(BG$32, BH487)</f>
        <v>1.7371601210427118E-3</v>
      </c>
      <c r="BP487" s="69">
        <v>3017</v>
      </c>
      <c r="BQ487" s="70">
        <f t="shared" si="67"/>
        <v>8.2657534246575342</v>
      </c>
      <c r="BR487" s="71">
        <f>_xll.ISDACreditCurve.HazardRate($BP$25, BQ487)</f>
        <v>1.1563974377885304E-2</v>
      </c>
      <c r="BZ487" s="69">
        <v>3017</v>
      </c>
      <c r="CA487" s="70">
        <f t="shared" si="68"/>
        <v>8.2657534246575342</v>
      </c>
      <c r="CB487" s="71">
        <f>_xll.ISDAYieldCurve.ZeroRate(BZ$32, CA487)</f>
        <v>2.0428153242729317E-2</v>
      </c>
      <c r="CI487" s="69">
        <v>3017</v>
      </c>
      <c r="CJ487" s="70">
        <f t="shared" si="69"/>
        <v>8.2657534246575342</v>
      </c>
      <c r="CK487" s="71">
        <f>_xll.ISDACreditCurve.HazardRate($CI$25, CJ487)</f>
        <v>1.6871053268463755E-2</v>
      </c>
    </row>
    <row r="488" spans="2:89" x14ac:dyDescent="0.25">
      <c r="B488" s="69">
        <v>3024</v>
      </c>
      <c r="C488" s="70">
        <f t="shared" si="60"/>
        <v>8.2849315068493148</v>
      </c>
      <c r="D488" s="71">
        <f>_xll.ISDAYieldCurve.ZeroRate($B$32, C488)</f>
        <v>1.9992093334652912E-2</v>
      </c>
      <c r="K488" s="69">
        <v>3024</v>
      </c>
      <c r="L488" s="70">
        <f t="shared" si="61"/>
        <v>8.2849315068493148</v>
      </c>
      <c r="M488" s="71">
        <f>_xll.ISDACreditCurve.HazardRate($K$25, L488)</f>
        <v>2.0917128396338889E-2</v>
      </c>
      <c r="U488" s="69">
        <v>3024</v>
      </c>
      <c r="V488" s="70">
        <f t="shared" si="62"/>
        <v>8.2849315068493148</v>
      </c>
      <c r="W488" s="71" t="e">
        <f>_xll.ISDAYieldCurve.ZeroRate(U$32, V488)</f>
        <v>#NULL!</v>
      </c>
      <c r="AD488" s="69">
        <v>3024</v>
      </c>
      <c r="AE488" s="70">
        <f t="shared" si="63"/>
        <v>8.2849315068493148</v>
      </c>
      <c r="AF488" s="71" t="e">
        <f>_xll.ISDACreditCurve.HazardRate(AD$25, AE488)</f>
        <v>#NULL!</v>
      </c>
      <c r="AN488" s="69">
        <v>3024</v>
      </c>
      <c r="AO488" s="70">
        <f t="shared" si="64"/>
        <v>8.2849315068493148</v>
      </c>
      <c r="AP488" s="71">
        <f>_xll.ISDAYieldCurve.ZeroRate(AN$32, AO488)</f>
        <v>3.8398328922064372E-2</v>
      </c>
      <c r="AW488" s="69">
        <v>3024</v>
      </c>
      <c r="AX488" s="70">
        <f t="shared" si="65"/>
        <v>8.2849315068493148</v>
      </c>
      <c r="AY488" s="71">
        <f>_xll.ISDACreditCurve.HazardRate($AW$25, AX488)</f>
        <v>1.6298704582509746E-2</v>
      </c>
      <c r="BG488" s="69">
        <v>3024</v>
      </c>
      <c r="BH488" s="70">
        <f t="shared" si="66"/>
        <v>8.2849315068493148</v>
      </c>
      <c r="BI488" s="71">
        <f>_xll.ISDAYieldCurve.ZeroRate(BG$32, BH488)</f>
        <v>1.7444226074194943E-3</v>
      </c>
      <c r="BP488" s="69">
        <v>3024</v>
      </c>
      <c r="BQ488" s="70">
        <f t="shared" si="67"/>
        <v>8.2849315068493148</v>
      </c>
      <c r="BR488" s="71">
        <f>_xll.ISDACreditCurve.HazardRate($BP$25, BQ488)</f>
        <v>1.1565501897866601E-2</v>
      </c>
      <c r="BZ488" s="69">
        <v>3024</v>
      </c>
      <c r="CA488" s="70">
        <f t="shared" si="68"/>
        <v>8.2849315068493148</v>
      </c>
      <c r="CB488" s="71">
        <f>_xll.ISDAYieldCurve.ZeroRate(BZ$32, CA488)</f>
        <v>2.0440253271215122E-2</v>
      </c>
      <c r="CI488" s="69">
        <v>3024</v>
      </c>
      <c r="CJ488" s="70">
        <f t="shared" si="69"/>
        <v>8.2849315068493148</v>
      </c>
      <c r="CK488" s="71">
        <f>_xll.ISDACreditCurve.HazardRate($CI$25, CJ488)</f>
        <v>1.6870983979920064E-2</v>
      </c>
    </row>
    <row r="489" spans="2:89" x14ac:dyDescent="0.25">
      <c r="B489" s="69">
        <v>3031</v>
      </c>
      <c r="C489" s="70">
        <f t="shared" si="60"/>
        <v>8.3041095890410954</v>
      </c>
      <c r="D489" s="71">
        <f>_xll.ISDAYieldCurve.ZeroRate($B$32, C489)</f>
        <v>2.0003493036969383E-2</v>
      </c>
      <c r="K489" s="69">
        <v>3031</v>
      </c>
      <c r="L489" s="70">
        <f t="shared" si="61"/>
        <v>8.3041095890410954</v>
      </c>
      <c r="M489" s="71">
        <f>_xll.ISDACreditCurve.HazardRate($K$25, L489)</f>
        <v>2.0922126066557318E-2</v>
      </c>
      <c r="U489" s="69">
        <v>3031</v>
      </c>
      <c r="V489" s="70">
        <f t="shared" si="62"/>
        <v>8.3041095890410954</v>
      </c>
      <c r="W489" s="71" t="e">
        <f>_xll.ISDAYieldCurve.ZeroRate(U$32, V489)</f>
        <v>#NULL!</v>
      </c>
      <c r="AD489" s="69">
        <v>3031</v>
      </c>
      <c r="AE489" s="70">
        <f t="shared" si="63"/>
        <v>8.3041095890410954</v>
      </c>
      <c r="AF489" s="71" t="e">
        <f>_xll.ISDACreditCurve.HazardRate(AD$25, AE489)</f>
        <v>#NULL!</v>
      </c>
      <c r="AN489" s="69">
        <v>3031</v>
      </c>
      <c r="AO489" s="70">
        <f t="shared" si="64"/>
        <v>8.3041095890410954</v>
      </c>
      <c r="AP489" s="71">
        <f>_xll.ISDAYieldCurve.ZeroRate(AN$32, AO489)</f>
        <v>3.8425993761063905E-2</v>
      </c>
      <c r="AW489" s="69">
        <v>3031</v>
      </c>
      <c r="AX489" s="70">
        <f t="shared" si="65"/>
        <v>8.3041095890410954</v>
      </c>
      <c r="AY489" s="71">
        <f>_xll.ISDACreditCurve.HazardRate($AW$25, AX489)</f>
        <v>1.6291313029011656E-2</v>
      </c>
      <c r="BG489" s="69">
        <v>3031</v>
      </c>
      <c r="BH489" s="70">
        <f t="shared" si="66"/>
        <v>8.3041095890410954</v>
      </c>
      <c r="BI489" s="71">
        <f>_xll.ISDAYieldCurve.ZeroRate(BG$32, BH489)</f>
        <v>1.7516515488245591E-3</v>
      </c>
      <c r="BP489" s="69">
        <v>3031</v>
      </c>
      <c r="BQ489" s="70">
        <f t="shared" si="67"/>
        <v>8.3041095890410954</v>
      </c>
      <c r="BR489" s="71">
        <f>_xll.ISDACreditCurve.HazardRate($BP$25, BQ489)</f>
        <v>1.1567022362328353E-2</v>
      </c>
      <c r="BZ489" s="69">
        <v>3031</v>
      </c>
      <c r="CA489" s="70">
        <f t="shared" si="68"/>
        <v>8.3041095890410954</v>
      </c>
      <c r="CB489" s="71">
        <f>_xll.ISDAYieldCurve.ZeroRate(BZ$32, CA489)</f>
        <v>2.0452297410423852E-2</v>
      </c>
      <c r="CI489" s="69">
        <v>3031</v>
      </c>
      <c r="CJ489" s="70">
        <f t="shared" si="69"/>
        <v>8.3041095890410954</v>
      </c>
      <c r="CK489" s="71">
        <f>_xll.ISDACreditCurve.HazardRate($CI$25, CJ489)</f>
        <v>1.687091501141583E-2</v>
      </c>
    </row>
    <row r="490" spans="2:89" x14ac:dyDescent="0.25">
      <c r="B490" s="69">
        <v>3038</v>
      </c>
      <c r="C490" s="70">
        <f t="shared" si="60"/>
        <v>8.3232876712328761</v>
      </c>
      <c r="D490" s="71">
        <f>_xll.ISDAYieldCurve.ZeroRate($B$32, C490)</f>
        <v>2.0014840206095456E-2</v>
      </c>
      <c r="K490" s="69">
        <v>3038</v>
      </c>
      <c r="L490" s="70">
        <f t="shared" si="61"/>
        <v>8.3232876712328761</v>
      </c>
      <c r="M490" s="71">
        <f>_xll.ISDACreditCurve.HazardRate($K$25, L490)</f>
        <v>2.092710070603742E-2</v>
      </c>
      <c r="U490" s="69">
        <v>3038</v>
      </c>
      <c r="V490" s="70">
        <f t="shared" si="62"/>
        <v>8.3232876712328761</v>
      </c>
      <c r="W490" s="71" t="e">
        <f>_xll.ISDAYieldCurve.ZeroRate(U$32, V490)</f>
        <v>#NULL!</v>
      </c>
      <c r="AD490" s="69">
        <v>3038</v>
      </c>
      <c r="AE490" s="70">
        <f t="shared" si="63"/>
        <v>8.3232876712328761</v>
      </c>
      <c r="AF490" s="71" t="e">
        <f>_xll.ISDACreditCurve.HazardRate(AD$25, AE490)</f>
        <v>#NULL!</v>
      </c>
      <c r="AN490" s="69">
        <v>3038</v>
      </c>
      <c r="AO490" s="70">
        <f t="shared" si="64"/>
        <v>8.3232876712328761</v>
      </c>
      <c r="AP490" s="71">
        <f>_xll.ISDAYieldCurve.ZeroRate(AN$32, AO490)</f>
        <v>3.845353111232612E-2</v>
      </c>
      <c r="AW490" s="69">
        <v>3038</v>
      </c>
      <c r="AX490" s="70">
        <f t="shared" si="65"/>
        <v>8.3232876712328761</v>
      </c>
      <c r="AY490" s="71">
        <f>_xll.ISDACreditCurve.HazardRate($AW$25, AX490)</f>
        <v>1.6283955537972086E-2</v>
      </c>
      <c r="BG490" s="69">
        <v>3038</v>
      </c>
      <c r="BH490" s="70">
        <f t="shared" si="66"/>
        <v>8.3232876712328761</v>
      </c>
      <c r="BI490" s="71">
        <f>_xll.ISDAYieldCurve.ZeroRate(BG$32, BH490)</f>
        <v>1.7588471771355918E-3</v>
      </c>
      <c r="BP490" s="69">
        <v>3038</v>
      </c>
      <c r="BQ490" s="70">
        <f t="shared" si="67"/>
        <v>8.3232876712328761</v>
      </c>
      <c r="BR490" s="71">
        <f>_xll.ISDACreditCurve.HazardRate($BP$25, BQ490)</f>
        <v>1.1568535820041432E-2</v>
      </c>
      <c r="BZ490" s="69">
        <v>3038</v>
      </c>
      <c r="CA490" s="70">
        <f t="shared" si="68"/>
        <v>8.3232876712328761</v>
      </c>
      <c r="CB490" s="71">
        <f>_xll.ISDAYieldCurve.ZeroRate(BZ$32, CA490)</f>
        <v>2.046428604668692E-2</v>
      </c>
      <c r="CI490" s="69">
        <v>3038</v>
      </c>
      <c r="CJ490" s="70">
        <f t="shared" si="69"/>
        <v>8.3232876712328761</v>
      </c>
      <c r="CK490" s="71">
        <f>_xll.ISDACreditCurve.HazardRate($CI$25, CJ490)</f>
        <v>1.6870846360738809E-2</v>
      </c>
    </row>
    <row r="491" spans="2:89" x14ac:dyDescent="0.25">
      <c r="B491" s="69">
        <v>3045</v>
      </c>
      <c r="C491" s="70">
        <f t="shared" si="60"/>
        <v>8.3424657534246567</v>
      </c>
      <c r="D491" s="71">
        <f>_xll.ISDAYieldCurve.ZeroRate($B$32, C491)</f>
        <v>2.0026135204328992E-2</v>
      </c>
      <c r="K491" s="69">
        <v>3045</v>
      </c>
      <c r="L491" s="70">
        <f t="shared" si="61"/>
        <v>8.3424657534246567</v>
      </c>
      <c r="M491" s="71">
        <f>_xll.ISDACreditCurve.HazardRate($K$25, L491)</f>
        <v>2.0932052473611868E-2</v>
      </c>
      <c r="U491" s="69">
        <v>3045</v>
      </c>
      <c r="V491" s="70">
        <f t="shared" si="62"/>
        <v>8.3424657534246567</v>
      </c>
      <c r="W491" s="71" t="e">
        <f>_xll.ISDAYieldCurve.ZeroRate(U$32, V491)</f>
        <v>#NULL!</v>
      </c>
      <c r="AD491" s="69">
        <v>3045</v>
      </c>
      <c r="AE491" s="70">
        <f t="shared" si="63"/>
        <v>8.3424657534246567</v>
      </c>
      <c r="AF491" s="71" t="e">
        <f>_xll.ISDACreditCurve.HazardRate(AD$25, AE491)</f>
        <v>#NULL!</v>
      </c>
      <c r="AN491" s="69">
        <v>3045</v>
      </c>
      <c r="AO491" s="70">
        <f t="shared" si="64"/>
        <v>8.3424657534246567</v>
      </c>
      <c r="AP491" s="71">
        <f>_xll.ISDAYieldCurve.ZeroRate(AN$32, AO491)</f>
        <v>3.8480941855076785E-2</v>
      </c>
      <c r="AW491" s="69">
        <v>3045</v>
      </c>
      <c r="AX491" s="70">
        <f t="shared" si="65"/>
        <v>8.3424657534246567</v>
      </c>
      <c r="AY491" s="71">
        <f>_xll.ISDACreditCurve.HazardRate($AW$25, AX491)</f>
        <v>1.6276631874477521E-2</v>
      </c>
      <c r="BG491" s="69">
        <v>3045</v>
      </c>
      <c r="BH491" s="70">
        <f t="shared" si="66"/>
        <v>8.3424657534246567</v>
      </c>
      <c r="BI491" s="71">
        <f>_xll.ISDAYieldCurve.ZeroRate(BG$32, BH491)</f>
        <v>1.7660097220980678E-3</v>
      </c>
      <c r="BP491" s="69">
        <v>3045</v>
      </c>
      <c r="BQ491" s="70">
        <f t="shared" si="67"/>
        <v>8.3424657534246567</v>
      </c>
      <c r="BR491" s="71">
        <f>_xll.ISDACreditCurve.HazardRate($BP$25, BQ491)</f>
        <v>1.1570042319328247E-2</v>
      </c>
      <c r="BZ491" s="69">
        <v>3045</v>
      </c>
      <c r="CA491" s="70">
        <f t="shared" si="68"/>
        <v>8.3424657534246567</v>
      </c>
      <c r="CB491" s="71">
        <f>_xll.ISDAYieldCurve.ZeroRate(BZ$32, CA491)</f>
        <v>2.0476219562783261E-2</v>
      </c>
      <c r="CI491" s="69">
        <v>3045</v>
      </c>
      <c r="CJ491" s="70">
        <f t="shared" si="69"/>
        <v>8.3424657534246567</v>
      </c>
      <c r="CK491" s="71">
        <f>_xll.ISDACreditCurve.HazardRate($CI$25, CJ491)</f>
        <v>1.6870778025697079E-2</v>
      </c>
    </row>
    <row r="492" spans="2:89" x14ac:dyDescent="0.25">
      <c r="B492" s="69">
        <v>3052</v>
      </c>
      <c r="C492" s="70">
        <f t="shared" si="60"/>
        <v>8.3616438356164391</v>
      </c>
      <c r="D492" s="71">
        <f>_xll.ISDAYieldCurve.ZeroRate($B$32, C492)</f>
        <v>2.0037378390644036E-2</v>
      </c>
      <c r="K492" s="69">
        <v>3052</v>
      </c>
      <c r="L492" s="70">
        <f t="shared" si="61"/>
        <v>8.3616438356164391</v>
      </c>
      <c r="M492" s="71">
        <f>_xll.ISDACreditCurve.HazardRate($K$25, L492)</f>
        <v>2.0936981526656153E-2</v>
      </c>
      <c r="U492" s="69">
        <v>3052</v>
      </c>
      <c r="V492" s="70">
        <f t="shared" si="62"/>
        <v>8.3616438356164391</v>
      </c>
      <c r="W492" s="71" t="e">
        <f>_xll.ISDAYieldCurve.ZeroRate(U$32, V492)</f>
        <v>#NULL!</v>
      </c>
      <c r="AD492" s="69">
        <v>3052</v>
      </c>
      <c r="AE492" s="70">
        <f t="shared" si="63"/>
        <v>8.3616438356164391</v>
      </c>
      <c r="AF492" s="71" t="e">
        <f>_xll.ISDACreditCurve.HazardRate(AD$25, AE492)</f>
        <v>#NULL!</v>
      </c>
      <c r="AN492" s="69">
        <v>3052</v>
      </c>
      <c r="AO492" s="70">
        <f t="shared" si="64"/>
        <v>8.3616438356164391</v>
      </c>
      <c r="AP492" s="71">
        <f>_xll.ISDAYieldCurve.ZeroRate(AN$32, AO492)</f>
        <v>3.8508226860475385E-2</v>
      </c>
      <c r="AW492" s="69">
        <v>3052</v>
      </c>
      <c r="AX492" s="70">
        <f t="shared" si="65"/>
        <v>8.3616438356164391</v>
      </c>
      <c r="AY492" s="71">
        <f>_xll.ISDACreditCurve.HazardRate($AW$25, AX492)</f>
        <v>1.6269341805769631E-2</v>
      </c>
      <c r="BG492" s="69">
        <v>3052</v>
      </c>
      <c r="BH492" s="70">
        <f t="shared" si="66"/>
        <v>8.3616438356164391</v>
      </c>
      <c r="BI492" s="71">
        <f>_xll.ISDAYieldCurve.ZeroRate(BG$32, BH492)</f>
        <v>1.7731394113497075E-3</v>
      </c>
      <c r="BP492" s="69">
        <v>3052</v>
      </c>
      <c r="BQ492" s="70">
        <f t="shared" si="67"/>
        <v>8.3616438356164391</v>
      </c>
      <c r="BR492" s="71">
        <f>_xll.ISDACreditCurve.HazardRate($BP$25, BQ492)</f>
        <v>1.1571541908067874E-2</v>
      </c>
      <c r="BZ492" s="69">
        <v>3052</v>
      </c>
      <c r="CA492" s="70">
        <f t="shared" si="68"/>
        <v>8.3616438356164391</v>
      </c>
      <c r="CB492" s="71">
        <f>_xll.ISDAYieldCurve.ZeroRate(BZ$32, CA492)</f>
        <v>2.0488098337980085E-2</v>
      </c>
      <c r="CI492" s="69">
        <v>3052</v>
      </c>
      <c r="CJ492" s="70">
        <f t="shared" si="69"/>
        <v>8.3616438356164391</v>
      </c>
      <c r="CK492" s="71">
        <f>_xll.ISDACreditCurve.HazardRate($CI$25, CJ492)</f>
        <v>1.6870710004118848E-2</v>
      </c>
    </row>
    <row r="493" spans="2:89" x14ac:dyDescent="0.25">
      <c r="B493" s="69">
        <v>3059</v>
      </c>
      <c r="C493" s="70">
        <f t="shared" si="60"/>
        <v>8.3808219178082197</v>
      </c>
      <c r="D493" s="71">
        <f>_xll.ISDAYieldCurve.ZeroRate($B$32, C493)</f>
        <v>2.0048570120728793E-2</v>
      </c>
      <c r="K493" s="69">
        <v>3059</v>
      </c>
      <c r="L493" s="70">
        <f t="shared" si="61"/>
        <v>8.3808219178082197</v>
      </c>
      <c r="M493" s="71">
        <f>_xll.ISDACreditCurve.HazardRate($K$25, L493)</f>
        <v>2.0941888021105273E-2</v>
      </c>
      <c r="U493" s="69">
        <v>3059</v>
      </c>
      <c r="V493" s="70">
        <f t="shared" si="62"/>
        <v>8.3808219178082197</v>
      </c>
      <c r="W493" s="71" t="e">
        <f>_xll.ISDAYieldCurve.ZeroRate(U$32, V493)</f>
        <v>#NULL!</v>
      </c>
      <c r="AD493" s="69">
        <v>3059</v>
      </c>
      <c r="AE493" s="70">
        <f t="shared" si="63"/>
        <v>8.3808219178082197</v>
      </c>
      <c r="AF493" s="71" t="e">
        <f>_xll.ISDACreditCurve.HazardRate(AD$25, AE493)</f>
        <v>#NULL!</v>
      </c>
      <c r="AN493" s="69">
        <v>3059</v>
      </c>
      <c r="AO493" s="70">
        <f t="shared" si="64"/>
        <v>8.3808219178082197</v>
      </c>
      <c r="AP493" s="71">
        <f>_xll.ISDAYieldCurve.ZeroRate(AN$32, AO493)</f>
        <v>3.8535386991707395E-2</v>
      </c>
      <c r="AW493" s="69">
        <v>3059</v>
      </c>
      <c r="AX493" s="70">
        <f t="shared" si="65"/>
        <v>8.3808219178082197</v>
      </c>
      <c r="AY493" s="71">
        <f>_xll.ISDACreditCurve.HazardRate($AW$25, AX493)</f>
        <v>1.6262085101220583E-2</v>
      </c>
      <c r="BG493" s="69">
        <v>3059</v>
      </c>
      <c r="BH493" s="70">
        <f t="shared" si="66"/>
        <v>8.3808219178082197</v>
      </c>
      <c r="BI493" s="71">
        <f>_xll.ISDAYieldCurve.ZeroRate(BG$32, BH493)</f>
        <v>1.7802364704445886E-3</v>
      </c>
      <c r="BP493" s="69">
        <v>3059</v>
      </c>
      <c r="BQ493" s="70">
        <f t="shared" si="67"/>
        <v>8.3808219178082197</v>
      </c>
      <c r="BR493" s="71">
        <f>_xll.ISDACreditCurve.HazardRate($BP$25, BQ493)</f>
        <v>1.1573034633701141E-2</v>
      </c>
      <c r="BZ493" s="69">
        <v>3059</v>
      </c>
      <c r="CA493" s="70">
        <f t="shared" si="68"/>
        <v>8.3808219178082197</v>
      </c>
      <c r="CB493" s="71">
        <f>_xll.ISDAYieldCurve.ZeroRate(BZ$32, CA493)</f>
        <v>2.0499922748073024E-2</v>
      </c>
      <c r="CI493" s="69">
        <v>3059</v>
      </c>
      <c r="CJ493" s="70">
        <f t="shared" si="69"/>
        <v>8.3808219178082197</v>
      </c>
      <c r="CK493" s="71">
        <f>_xll.ISDACreditCurve.HazardRate($CI$25, CJ493)</f>
        <v>1.6870642293852187E-2</v>
      </c>
    </row>
    <row r="494" spans="2:89" x14ac:dyDescent="0.25">
      <c r="B494" s="69">
        <v>3066</v>
      </c>
      <c r="C494" s="70">
        <f t="shared" si="60"/>
        <v>8.4</v>
      </c>
      <c r="D494" s="71">
        <f>_xll.ISDAYieldCurve.ZeroRate($B$32, C494)</f>
        <v>2.0059710747023216E-2</v>
      </c>
      <c r="K494" s="69">
        <v>3066</v>
      </c>
      <c r="L494" s="70">
        <f t="shared" si="61"/>
        <v>8.4</v>
      </c>
      <c r="M494" s="71">
        <f>_xll.ISDACreditCurve.HazardRate($K$25, L494)</f>
        <v>2.0946772111470145E-2</v>
      </c>
      <c r="U494" s="69">
        <v>3066</v>
      </c>
      <c r="V494" s="70">
        <f t="shared" si="62"/>
        <v>8.4</v>
      </c>
      <c r="W494" s="71" t="e">
        <f>_xll.ISDAYieldCurve.ZeroRate(U$32, V494)</f>
        <v>#NULL!</v>
      </c>
      <c r="AD494" s="69">
        <v>3066</v>
      </c>
      <c r="AE494" s="70">
        <f t="shared" si="63"/>
        <v>8.4</v>
      </c>
      <c r="AF494" s="71" t="e">
        <f>_xll.ISDACreditCurve.HazardRate(AD$25, AE494)</f>
        <v>#NULL!</v>
      </c>
      <c r="AN494" s="69">
        <v>3066</v>
      </c>
      <c r="AO494" s="70">
        <f t="shared" si="64"/>
        <v>8.4</v>
      </c>
      <c r="AP494" s="71">
        <f>_xll.ISDAYieldCurve.ZeroRate(AN$32, AO494)</f>
        <v>3.8562423104075323E-2</v>
      </c>
      <c r="AW494" s="69">
        <v>3066</v>
      </c>
      <c r="AX494" s="70">
        <f t="shared" si="65"/>
        <v>8.4</v>
      </c>
      <c r="AY494" s="71">
        <f>_xll.ISDACreditCurve.HazardRate($AW$25, AX494)</f>
        <v>1.6254861532308748E-2</v>
      </c>
      <c r="BG494" s="69">
        <v>3066</v>
      </c>
      <c r="BH494" s="70">
        <f t="shared" si="66"/>
        <v>8.4</v>
      </c>
      <c r="BI494" s="71">
        <f>_xll.ISDAYieldCurve.ZeroRate(BG$32, BH494)</f>
        <v>1.7873011228769359E-3</v>
      </c>
      <c r="BP494" s="69">
        <v>3066</v>
      </c>
      <c r="BQ494" s="70">
        <f t="shared" si="67"/>
        <v>8.4</v>
      </c>
      <c r="BR494" s="71">
        <f>_xll.ISDACreditCurve.HazardRate($BP$25, BQ494)</f>
        <v>1.1574520543235624E-2</v>
      </c>
      <c r="BZ494" s="69">
        <v>3066</v>
      </c>
      <c r="CA494" s="70">
        <f t="shared" si="68"/>
        <v>8.4</v>
      </c>
      <c r="CB494" s="71">
        <f>_xll.ISDAYieldCurve.ZeroRate(BZ$32, CA494)</f>
        <v>2.0511693165425816E-2</v>
      </c>
      <c r="CI494" s="69">
        <v>3066</v>
      </c>
      <c r="CJ494" s="70">
        <f t="shared" si="69"/>
        <v>8.4</v>
      </c>
      <c r="CK494" s="71">
        <f>_xll.ISDACreditCurve.HazardRate($CI$25, CJ494)</f>
        <v>1.6870574892764827E-2</v>
      </c>
    </row>
    <row r="495" spans="2:89" x14ac:dyDescent="0.25">
      <c r="B495" s="69">
        <v>3073</v>
      </c>
      <c r="C495" s="70">
        <f t="shared" si="60"/>
        <v>8.419178082191781</v>
      </c>
      <c r="D495" s="71">
        <f>_xll.ISDAYieldCurve.ZeroRate($B$32, C495)</f>
        <v>2.0070800618755932E-2</v>
      </c>
      <c r="K495" s="69">
        <v>3073</v>
      </c>
      <c r="L495" s="70">
        <f t="shared" si="61"/>
        <v>8.419178082191781</v>
      </c>
      <c r="M495" s="71">
        <f>_xll.ISDACreditCurve.HazardRate($K$25, L495)</f>
        <v>2.0951633950853865E-2</v>
      </c>
      <c r="U495" s="69">
        <v>3073</v>
      </c>
      <c r="V495" s="70">
        <f t="shared" si="62"/>
        <v>8.419178082191781</v>
      </c>
      <c r="W495" s="71" t="e">
        <f>_xll.ISDAYieldCurve.ZeroRate(U$32, V495)</f>
        <v>#NULL!</v>
      </c>
      <c r="AD495" s="69">
        <v>3073</v>
      </c>
      <c r="AE495" s="70">
        <f t="shared" si="63"/>
        <v>8.419178082191781</v>
      </c>
      <c r="AF495" s="71" t="e">
        <f>_xll.ISDACreditCurve.HazardRate(AD$25, AE495)</f>
        <v>#NULL!</v>
      </c>
      <c r="AN495" s="69">
        <v>3073</v>
      </c>
      <c r="AO495" s="70">
        <f t="shared" si="64"/>
        <v>8.419178082191781</v>
      </c>
      <c r="AP495" s="71">
        <f>_xll.ISDAYieldCurve.ZeroRate(AN$32, AO495)</f>
        <v>3.8589336045088518E-2</v>
      </c>
      <c r="AW495" s="69">
        <v>3073</v>
      </c>
      <c r="AX495" s="70">
        <f t="shared" si="65"/>
        <v>8.419178082191781</v>
      </c>
      <c r="AY495" s="71">
        <f>_xll.ISDACreditCurve.HazardRate($AW$25, AX495)</f>
        <v>1.6247670872594686E-2</v>
      </c>
      <c r="BG495" s="69">
        <v>3073</v>
      </c>
      <c r="BH495" s="70">
        <f t="shared" si="66"/>
        <v>8.419178082191781</v>
      </c>
      <c r="BI495" s="71">
        <f>_xll.ISDAYieldCurve.ZeroRate(BG$32, BH495)</f>
        <v>1.79433359010458E-3</v>
      </c>
      <c r="BP495" s="69">
        <v>3073</v>
      </c>
      <c r="BQ495" s="70">
        <f t="shared" si="67"/>
        <v>8.419178082191781</v>
      </c>
      <c r="BR495" s="71">
        <f>_xll.ISDACreditCurve.HazardRate($BP$25, BQ495)</f>
        <v>1.1575999683250588E-2</v>
      </c>
      <c r="BZ495" s="69">
        <v>3073</v>
      </c>
      <c r="CA495" s="70">
        <f t="shared" si="68"/>
        <v>8.419178082191781</v>
      </c>
      <c r="CB495" s="71">
        <f>_xll.ISDAYieldCurve.ZeroRate(BZ$32, CA495)</f>
        <v>2.0523409959009347E-2</v>
      </c>
      <c r="CI495" s="69">
        <v>3073</v>
      </c>
      <c r="CJ495" s="70">
        <f t="shared" si="69"/>
        <v>8.419178082191781</v>
      </c>
      <c r="CK495" s="71">
        <f>_xll.ISDACreditCurve.HazardRate($CI$25, CJ495)</f>
        <v>1.6870507798743922E-2</v>
      </c>
    </row>
    <row r="496" spans="2:89" x14ac:dyDescent="0.25">
      <c r="B496" s="69">
        <v>3080</v>
      </c>
      <c r="C496" s="70">
        <f t="shared" si="60"/>
        <v>8.4383561643835616</v>
      </c>
      <c r="D496" s="71">
        <f>_xll.ISDAYieldCurve.ZeroRate($B$32, C496)</f>
        <v>2.0081840081980766E-2</v>
      </c>
      <c r="K496" s="69">
        <v>3080</v>
      </c>
      <c r="L496" s="70">
        <f t="shared" si="61"/>
        <v>8.4383561643835616</v>
      </c>
      <c r="M496" s="71">
        <f>_xll.ISDACreditCurve.HazardRate($K$25, L496)</f>
        <v>2.0956473690967651E-2</v>
      </c>
      <c r="U496" s="69">
        <v>3080</v>
      </c>
      <c r="V496" s="70">
        <f t="shared" si="62"/>
        <v>8.4383561643835616</v>
      </c>
      <c r="W496" s="71" t="e">
        <f>_xll.ISDAYieldCurve.ZeroRate(U$32, V496)</f>
        <v>#NULL!</v>
      </c>
      <c r="AD496" s="69">
        <v>3080</v>
      </c>
      <c r="AE496" s="70">
        <f t="shared" si="63"/>
        <v>8.4383561643835616</v>
      </c>
      <c r="AF496" s="71" t="e">
        <f>_xll.ISDACreditCurve.HazardRate(AD$25, AE496)</f>
        <v>#NULL!</v>
      </c>
      <c r="AN496" s="69">
        <v>3080</v>
      </c>
      <c r="AO496" s="70">
        <f t="shared" si="64"/>
        <v>8.4383561643835616</v>
      </c>
      <c r="AP496" s="71">
        <f>_xll.ISDAYieldCurve.ZeroRate(AN$32, AO496)</f>
        <v>3.861612665455165E-2</v>
      </c>
      <c r="AW496" s="69">
        <v>3080</v>
      </c>
      <c r="AX496" s="70">
        <f t="shared" si="65"/>
        <v>8.4383561643835616</v>
      </c>
      <c r="AY496" s="71">
        <f>_xll.ISDACreditCurve.HazardRate($AW$25, AX496)</f>
        <v>1.6240512897697512E-2</v>
      </c>
      <c r="BG496" s="69">
        <v>3080</v>
      </c>
      <c r="BH496" s="70">
        <f t="shared" si="66"/>
        <v>8.4383561643835616</v>
      </c>
      <c r="BI496" s="71">
        <f>_xll.ISDAYieldCurve.ZeroRate(BG$32, BH496)</f>
        <v>1.8013340915720986E-3</v>
      </c>
      <c r="BP496" s="69">
        <v>3080</v>
      </c>
      <c r="BQ496" s="70">
        <f t="shared" si="67"/>
        <v>8.4383561643835616</v>
      </c>
      <c r="BR496" s="71">
        <f>_xll.ISDACreditCurve.HazardRate($BP$25, BQ496)</f>
        <v>1.1577472099901849E-2</v>
      </c>
      <c r="BZ496" s="69">
        <v>3080</v>
      </c>
      <c r="CA496" s="70">
        <f t="shared" si="68"/>
        <v>8.4383561643835616</v>
      </c>
      <c r="CB496" s="71">
        <f>_xll.ISDAYieldCurve.ZeroRate(BZ$32, CA496)</f>
        <v>2.0535073494440226E-2</v>
      </c>
      <c r="CI496" s="69">
        <v>3080</v>
      </c>
      <c r="CJ496" s="70">
        <f t="shared" si="69"/>
        <v>8.4383561643835616</v>
      </c>
      <c r="CK496" s="71">
        <f>_xll.ISDACreditCurve.HazardRate($CI$25, CJ496)</f>
        <v>1.6870441009695838E-2</v>
      </c>
    </row>
    <row r="497" spans="2:89" x14ac:dyDescent="0.25">
      <c r="B497" s="69">
        <v>3087</v>
      </c>
      <c r="C497" s="70">
        <f t="shared" si="60"/>
        <v>8.4575342465753423</v>
      </c>
      <c r="D497" s="71">
        <f>_xll.ISDAYieldCurve.ZeroRate($B$32, C497)</f>
        <v>2.0092829479612748E-2</v>
      </c>
      <c r="K497" s="69">
        <v>3087</v>
      </c>
      <c r="L497" s="70">
        <f t="shared" si="61"/>
        <v>8.4575342465753423</v>
      </c>
      <c r="M497" s="71">
        <f>_xll.ISDACreditCurve.HazardRate($K$25, L497)</f>
        <v>2.0961291482146684E-2</v>
      </c>
      <c r="U497" s="69">
        <v>3087</v>
      </c>
      <c r="V497" s="70">
        <f t="shared" si="62"/>
        <v>8.4575342465753423</v>
      </c>
      <c r="W497" s="71" t="e">
        <f>_xll.ISDAYieldCurve.ZeroRate(U$32, V497)</f>
        <v>#NULL!</v>
      </c>
      <c r="AD497" s="69">
        <v>3087</v>
      </c>
      <c r="AE497" s="70">
        <f t="shared" si="63"/>
        <v>8.4575342465753423</v>
      </c>
      <c r="AF497" s="71" t="e">
        <f>_xll.ISDACreditCurve.HazardRate(AD$25, AE497)</f>
        <v>#NULL!</v>
      </c>
      <c r="AN497" s="69">
        <v>3087</v>
      </c>
      <c r="AO497" s="70">
        <f t="shared" si="64"/>
        <v>8.4575342465753423</v>
      </c>
      <c r="AP497" s="71">
        <f>_xll.ISDAYieldCurve.ZeroRate(AN$32, AO497)</f>
        <v>3.8642795764652127E-2</v>
      </c>
      <c r="AW497" s="69">
        <v>3087</v>
      </c>
      <c r="AX497" s="70">
        <f t="shared" si="65"/>
        <v>8.4575342465753423</v>
      </c>
      <c r="AY497" s="71">
        <f>_xll.ISDACreditCurve.HazardRate($AW$25, AX497)</f>
        <v>1.6233387385271521E-2</v>
      </c>
      <c r="BG497" s="69">
        <v>3087</v>
      </c>
      <c r="BH497" s="70">
        <f t="shared" si="66"/>
        <v>8.4575342465753423</v>
      </c>
      <c r="BI497" s="71">
        <f>_xll.ISDAYieldCurve.ZeroRate(BG$32, BH497)</f>
        <v>1.8083028447336417E-3</v>
      </c>
      <c r="BP497" s="69">
        <v>3087</v>
      </c>
      <c r="BQ497" s="70">
        <f t="shared" si="67"/>
        <v>8.4575342465753423</v>
      </c>
      <c r="BR497" s="71">
        <f>_xll.ISDACreditCurve.HazardRate($BP$25, BQ497)</f>
        <v>1.1578937838926575E-2</v>
      </c>
      <c r="BZ497" s="69">
        <v>3087</v>
      </c>
      <c r="CA497" s="70">
        <f t="shared" si="68"/>
        <v>8.4575342465753423</v>
      </c>
      <c r="CB497" s="71">
        <f>_xll.ISDAYieldCurve.ZeroRate(BZ$32, CA497)</f>
        <v>2.0546684134018809E-2</v>
      </c>
      <c r="CI497" s="69">
        <v>3087</v>
      </c>
      <c r="CJ497" s="70">
        <f t="shared" si="69"/>
        <v>8.4575342465753423</v>
      </c>
      <c r="CK497" s="71">
        <f>_xll.ISDACreditCurve.HazardRate($CI$25, CJ497)</f>
        <v>1.6870374523545936E-2</v>
      </c>
    </row>
    <row r="498" spans="2:89" x14ac:dyDescent="0.25">
      <c r="B498" s="69">
        <v>3094</v>
      </c>
      <c r="C498" s="70">
        <f t="shared" si="60"/>
        <v>8.4767123287671229</v>
      </c>
      <c r="D498" s="71">
        <f>_xll.ISDAYieldCurve.ZeroRate($B$32, C498)</f>
        <v>2.0103769151463596E-2</v>
      </c>
      <c r="K498" s="69">
        <v>3094</v>
      </c>
      <c r="L498" s="70">
        <f t="shared" si="61"/>
        <v>8.4767123287671229</v>
      </c>
      <c r="M498" s="71">
        <f>_xll.ISDACreditCurve.HazardRate($K$25, L498)</f>
        <v>2.0966087473365629E-2</v>
      </c>
      <c r="U498" s="69">
        <v>3094</v>
      </c>
      <c r="V498" s="70">
        <f t="shared" si="62"/>
        <v>8.4767123287671229</v>
      </c>
      <c r="W498" s="71" t="e">
        <f>_xll.ISDAYieldCurve.ZeroRate(U$32, V498)</f>
        <v>#NULL!</v>
      </c>
      <c r="AD498" s="69">
        <v>3094</v>
      </c>
      <c r="AE498" s="70">
        <f t="shared" si="63"/>
        <v>8.4767123287671229</v>
      </c>
      <c r="AF498" s="71" t="e">
        <f>_xll.ISDACreditCurve.HazardRate(AD$25, AE498)</f>
        <v>#NULL!</v>
      </c>
      <c r="AN498" s="69">
        <v>3094</v>
      </c>
      <c r="AO498" s="70">
        <f t="shared" si="64"/>
        <v>8.4767123287671229</v>
      </c>
      <c r="AP498" s="71">
        <f>_xll.ISDAYieldCurve.ZeroRate(AN$32, AO498)</f>
        <v>3.8669344200046273E-2</v>
      </c>
      <c r="AW498" s="69">
        <v>3094</v>
      </c>
      <c r="AX498" s="70">
        <f t="shared" si="65"/>
        <v>8.4767123287671229</v>
      </c>
      <c r="AY498" s="71">
        <f>_xll.ISDACreditCurve.HazardRate($AW$25, AX498)</f>
        <v>1.6226294114983209E-2</v>
      </c>
      <c r="BG498" s="69">
        <v>3094</v>
      </c>
      <c r="BH498" s="70">
        <f t="shared" si="66"/>
        <v>8.4767123287671229</v>
      </c>
      <c r="BI498" s="71">
        <f>_xll.ISDAYieldCurve.ZeroRate(BG$32, BH498)</f>
        <v>1.8152400650754492E-3</v>
      </c>
      <c r="BP498" s="69">
        <v>3094</v>
      </c>
      <c r="BQ498" s="70">
        <f t="shared" si="67"/>
        <v>8.4767123287671229</v>
      </c>
      <c r="BR498" s="71">
        <f>_xll.ISDACreditCurve.HazardRate($BP$25, BQ498)</f>
        <v>1.158039694564802E-2</v>
      </c>
      <c r="BZ498" s="69">
        <v>3094</v>
      </c>
      <c r="CA498" s="70">
        <f t="shared" si="68"/>
        <v>8.4767123287671229</v>
      </c>
      <c r="CB498" s="71">
        <f>_xll.ISDAYieldCurve.ZeroRate(BZ$32, CA498)</f>
        <v>2.0558242236766725E-2</v>
      </c>
      <c r="CI498" s="69">
        <v>3094</v>
      </c>
      <c r="CJ498" s="70">
        <f t="shared" si="69"/>
        <v>8.4767123287671229</v>
      </c>
      <c r="CK498" s="71">
        <f>_xll.ISDACreditCurve.HazardRate($CI$25, CJ498)</f>
        <v>1.6870308338238341E-2</v>
      </c>
    </row>
    <row r="499" spans="2:89" x14ac:dyDescent="0.25">
      <c r="B499" s="69">
        <v>3101</v>
      </c>
      <c r="C499" s="70">
        <f t="shared" si="60"/>
        <v>8.4958904109589035</v>
      </c>
      <c r="D499" s="71">
        <f>_xll.ISDAYieldCurve.ZeroRate($B$32, C499)</f>
        <v>2.0114659434276736E-2</v>
      </c>
      <c r="K499" s="69">
        <v>3101</v>
      </c>
      <c r="L499" s="70">
        <f t="shared" si="61"/>
        <v>8.4958904109589035</v>
      </c>
      <c r="M499" s="71">
        <f>_xll.ISDACreditCurve.HazardRate($K$25, L499)</f>
        <v>2.0970861812254018E-2</v>
      </c>
      <c r="U499" s="69">
        <v>3101</v>
      </c>
      <c r="V499" s="70">
        <f t="shared" si="62"/>
        <v>8.4958904109589035</v>
      </c>
      <c r="W499" s="71" t="e">
        <f>_xll.ISDAYieldCurve.ZeroRate(U$32, V499)</f>
        <v>#NULL!</v>
      </c>
      <c r="AD499" s="69">
        <v>3101</v>
      </c>
      <c r="AE499" s="70">
        <f t="shared" si="63"/>
        <v>8.4958904109589035</v>
      </c>
      <c r="AF499" s="71" t="e">
        <f>_xll.ISDACreditCurve.HazardRate(AD$25, AE499)</f>
        <v>#NULL!</v>
      </c>
      <c r="AN499" s="69">
        <v>3101</v>
      </c>
      <c r="AO499" s="70">
        <f t="shared" si="64"/>
        <v>8.4958904109589035</v>
      </c>
      <c r="AP499" s="71">
        <f>_xll.ISDAYieldCurve.ZeroRate(AN$32, AO499)</f>
        <v>3.8695772777944282E-2</v>
      </c>
      <c r="AW499" s="69">
        <v>3101</v>
      </c>
      <c r="AX499" s="70">
        <f t="shared" si="65"/>
        <v>8.4958904109589035</v>
      </c>
      <c r="AY499" s="71">
        <f>_xll.ISDACreditCurve.HazardRate($AW$25, AX499)</f>
        <v>1.6219232868488521E-2</v>
      </c>
      <c r="BG499" s="69">
        <v>3101</v>
      </c>
      <c r="BH499" s="70">
        <f t="shared" si="66"/>
        <v>8.4958904109589035</v>
      </c>
      <c r="BI499" s="71">
        <f>_xll.ISDAYieldCurve.ZeroRate(BG$32, BH499)</f>
        <v>1.8221459661380618E-3</v>
      </c>
      <c r="BP499" s="69">
        <v>3101</v>
      </c>
      <c r="BQ499" s="70">
        <f t="shared" si="67"/>
        <v>8.4958904109589035</v>
      </c>
      <c r="BR499" s="71">
        <f>_xll.ISDACreditCurve.HazardRate($BP$25, BQ499)</f>
        <v>1.1581849464980202E-2</v>
      </c>
      <c r="BZ499" s="69">
        <v>3101</v>
      </c>
      <c r="CA499" s="70">
        <f t="shared" si="68"/>
        <v>8.4958904109589035</v>
      </c>
      <c r="CB499" s="71">
        <f>_xll.ISDAYieldCurve.ZeroRate(BZ$32, CA499)</f>
        <v>2.0569748158463855E-2</v>
      </c>
      <c r="CI499" s="69">
        <v>3101</v>
      </c>
      <c r="CJ499" s="70">
        <f t="shared" si="69"/>
        <v>8.4958904109589035</v>
      </c>
      <c r="CK499" s="71">
        <f>_xll.ISDACreditCurve.HazardRate($CI$25, CJ499)</f>
        <v>1.6870242451735743E-2</v>
      </c>
    </row>
    <row r="500" spans="2:89" x14ac:dyDescent="0.25">
      <c r="B500" s="69">
        <v>3108</v>
      </c>
      <c r="C500" s="70">
        <f t="shared" si="60"/>
        <v>8.5150684931506841</v>
      </c>
      <c r="D500" s="71">
        <f>_xll.ISDAYieldCurve.ZeroRate($B$32, C500)</f>
        <v>2.0125500661761889E-2</v>
      </c>
      <c r="K500" s="69">
        <v>3108</v>
      </c>
      <c r="L500" s="70">
        <f t="shared" si="61"/>
        <v>8.5150684931506841</v>
      </c>
      <c r="M500" s="71">
        <f>_xll.ISDACreditCurve.HazardRate($K$25, L500)</f>
        <v>2.0975614645111374E-2</v>
      </c>
      <c r="U500" s="69">
        <v>3108</v>
      </c>
      <c r="V500" s="70">
        <f t="shared" si="62"/>
        <v>8.5150684931506841</v>
      </c>
      <c r="W500" s="71" t="e">
        <f>_xll.ISDAYieldCurve.ZeroRate(U$32, V500)</f>
        <v>#NULL!</v>
      </c>
      <c r="AD500" s="69">
        <v>3108</v>
      </c>
      <c r="AE500" s="70">
        <f t="shared" si="63"/>
        <v>8.5150684931506841</v>
      </c>
      <c r="AF500" s="71" t="e">
        <f>_xll.ISDACreditCurve.HazardRate(AD$25, AE500)</f>
        <v>#NULL!</v>
      </c>
      <c r="AN500" s="69">
        <v>3108</v>
      </c>
      <c r="AO500" s="70">
        <f t="shared" si="64"/>
        <v>8.5150684931506841</v>
      </c>
      <c r="AP500" s="71">
        <f>_xll.ISDAYieldCurve.ZeroRate(AN$32, AO500)</f>
        <v>3.87220823081941E-2</v>
      </c>
      <c r="AW500" s="69">
        <v>3108</v>
      </c>
      <c r="AX500" s="70">
        <f t="shared" si="65"/>
        <v>8.5150684931506841</v>
      </c>
      <c r="AY500" s="71">
        <f>_xll.ISDACreditCurve.HazardRate($AW$25, AX500)</f>
        <v>1.6212203429410477E-2</v>
      </c>
      <c r="BG500" s="69">
        <v>3108</v>
      </c>
      <c r="BH500" s="70">
        <f t="shared" si="66"/>
        <v>8.5150684931506841</v>
      </c>
      <c r="BI500" s="71">
        <f>_xll.ISDAYieldCurve.ZeroRate(BG$32, BH500)</f>
        <v>1.8290207595382298E-3</v>
      </c>
      <c r="BP500" s="69">
        <v>3108</v>
      </c>
      <c r="BQ500" s="70">
        <f t="shared" si="67"/>
        <v>8.5150684931506841</v>
      </c>
      <c r="BR500" s="71">
        <f>_xll.ISDACreditCurve.HazardRate($BP$25, BQ500)</f>
        <v>1.1583295441432511E-2</v>
      </c>
      <c r="BZ500" s="69">
        <v>3108</v>
      </c>
      <c r="CA500" s="70">
        <f t="shared" si="68"/>
        <v>8.5150684931506841</v>
      </c>
      <c r="CB500" s="71">
        <f>_xll.ISDAYieldCurve.ZeroRate(BZ$32, CA500)</f>
        <v>2.0581202251684874E-2</v>
      </c>
      <c r="CI500" s="69">
        <v>3108</v>
      </c>
      <c r="CJ500" s="70">
        <f t="shared" si="69"/>
        <v>8.5150684931506841</v>
      </c>
      <c r="CK500" s="71">
        <f>_xll.ISDACreditCurve.HazardRate($CI$25, CJ500)</f>
        <v>1.6870176862019189E-2</v>
      </c>
    </row>
    <row r="501" spans="2:89" x14ac:dyDescent="0.25">
      <c r="B501" s="69">
        <v>3115</v>
      </c>
      <c r="C501" s="70">
        <f t="shared" si="60"/>
        <v>8.5342465753424666</v>
      </c>
      <c r="D501" s="71">
        <f>_xll.ISDAYieldCurve.ZeroRate($B$32, C501)</f>
        <v>2.0136293164629136E-2</v>
      </c>
      <c r="K501" s="69">
        <v>3115</v>
      </c>
      <c r="L501" s="70">
        <f t="shared" si="61"/>
        <v>8.5342465753424666</v>
      </c>
      <c r="M501" s="71">
        <f>_xll.ISDACreditCurve.HazardRate($K$25, L501)</f>
        <v>2.0980346116922188E-2</v>
      </c>
      <c r="U501" s="69">
        <v>3115</v>
      </c>
      <c r="V501" s="70">
        <f t="shared" si="62"/>
        <v>8.5342465753424666</v>
      </c>
      <c r="W501" s="71" t="e">
        <f>_xll.ISDAYieldCurve.ZeroRate(U$32, V501)</f>
        <v>#NULL!</v>
      </c>
      <c r="AD501" s="69">
        <v>3115</v>
      </c>
      <c r="AE501" s="70">
        <f t="shared" si="63"/>
        <v>8.5342465753424666</v>
      </c>
      <c r="AF501" s="71" t="e">
        <f>_xll.ISDACreditCurve.HazardRate(AD$25, AE501)</f>
        <v>#NULL!</v>
      </c>
      <c r="AN501" s="69">
        <v>3115</v>
      </c>
      <c r="AO501" s="70">
        <f t="shared" si="64"/>
        <v>8.5342465753424666</v>
      </c>
      <c r="AP501" s="71">
        <f>_xll.ISDAYieldCurve.ZeroRate(AN$32, AO501)</f>
        <v>3.8748273593364149E-2</v>
      </c>
      <c r="AW501" s="69">
        <v>3115</v>
      </c>
      <c r="AX501" s="70">
        <f t="shared" si="65"/>
        <v>8.5342465753424666</v>
      </c>
      <c r="AY501" s="71">
        <f>_xll.ISDACreditCurve.HazardRate($AW$25, AX501)</f>
        <v>1.6205205583317051E-2</v>
      </c>
      <c r="BG501" s="69">
        <v>3115</v>
      </c>
      <c r="BH501" s="70">
        <f t="shared" si="66"/>
        <v>8.5342465753424666</v>
      </c>
      <c r="BI501" s="71">
        <f>_xll.ISDAYieldCurve.ZeroRate(BG$32, BH501)</f>
        <v>1.8358646549905327E-3</v>
      </c>
      <c r="BP501" s="69">
        <v>3115</v>
      </c>
      <c r="BQ501" s="70">
        <f t="shared" si="67"/>
        <v>8.5342465753424666</v>
      </c>
      <c r="BR501" s="71">
        <f>_xll.ISDACreditCurve.HazardRate($BP$25, BQ501)</f>
        <v>1.1584734919114249E-2</v>
      </c>
      <c r="BZ501" s="69">
        <v>3115</v>
      </c>
      <c r="CA501" s="70">
        <f t="shared" si="68"/>
        <v>8.5342465753424666</v>
      </c>
      <c r="CB501" s="71">
        <f>_xll.ISDAYieldCurve.ZeroRate(BZ$32, CA501)</f>
        <v>2.0592604865835234E-2</v>
      </c>
      <c r="CI501" s="69">
        <v>3115</v>
      </c>
      <c r="CJ501" s="70">
        <f t="shared" si="69"/>
        <v>8.5342465753424666</v>
      </c>
      <c r="CK501" s="71">
        <f>_xll.ISDACreditCurve.HazardRate($CI$25, CJ501)</f>
        <v>1.6870111567087887E-2</v>
      </c>
    </row>
    <row r="502" spans="2:89" x14ac:dyDescent="0.25">
      <c r="B502" s="69">
        <v>3122</v>
      </c>
      <c r="C502" s="70">
        <f t="shared" si="60"/>
        <v>8.5534246575342472</v>
      </c>
      <c r="D502" s="71">
        <f>_xll.ISDAYieldCurve.ZeroRate($B$32, C502)</f>
        <v>2.0147037270622534E-2</v>
      </c>
      <c r="K502" s="69">
        <v>3122</v>
      </c>
      <c r="L502" s="70">
        <f t="shared" si="61"/>
        <v>8.5534246575342472</v>
      </c>
      <c r="M502" s="71">
        <f>_xll.ISDACreditCurve.HazardRate($K$25, L502)</f>
        <v>2.098505637137061E-2</v>
      </c>
      <c r="U502" s="69">
        <v>3122</v>
      </c>
      <c r="V502" s="70">
        <f t="shared" si="62"/>
        <v>8.5534246575342472</v>
      </c>
      <c r="W502" s="71" t="e">
        <f>_xll.ISDAYieldCurve.ZeroRate(U$32, V502)</f>
        <v>#NULL!</v>
      </c>
      <c r="AD502" s="69">
        <v>3122</v>
      </c>
      <c r="AE502" s="70">
        <f t="shared" si="63"/>
        <v>8.5534246575342472</v>
      </c>
      <c r="AF502" s="71" t="e">
        <f>_xll.ISDACreditCurve.HazardRate(AD$25, AE502)</f>
        <v>#NULL!</v>
      </c>
      <c r="AN502" s="69">
        <v>3122</v>
      </c>
      <c r="AO502" s="70">
        <f t="shared" si="64"/>
        <v>8.5534246575342472</v>
      </c>
      <c r="AP502" s="71">
        <f>_xll.ISDAYieldCurve.ZeroRate(AN$32, AO502)</f>
        <v>3.8774347428824907E-2</v>
      </c>
      <c r="AW502" s="69">
        <v>3122</v>
      </c>
      <c r="AX502" s="70">
        <f t="shared" si="65"/>
        <v>8.5534246575342472</v>
      </c>
      <c r="AY502" s="71">
        <f>_xll.ISDACreditCurve.HazardRate($AW$25, AX502)</f>
        <v>1.6198239117699381E-2</v>
      </c>
      <c r="BG502" s="69">
        <v>3122</v>
      </c>
      <c r="BH502" s="70">
        <f t="shared" si="66"/>
        <v>8.5534246575342472</v>
      </c>
      <c r="BI502" s="71">
        <f>_xll.ISDAYieldCurve.ZeroRate(BG$32, BH502)</f>
        <v>1.8426778603286989E-3</v>
      </c>
      <c r="BP502" s="69">
        <v>3122</v>
      </c>
      <c r="BQ502" s="70">
        <f t="shared" si="67"/>
        <v>8.5534246575342472</v>
      </c>
      <c r="BR502" s="71">
        <f>_xll.ISDACreditCurve.HazardRate($BP$25, BQ502)</f>
        <v>1.1586167941739115E-2</v>
      </c>
      <c r="BZ502" s="69">
        <v>3122</v>
      </c>
      <c r="CA502" s="70">
        <f t="shared" si="68"/>
        <v>8.5534246575342472</v>
      </c>
      <c r="CB502" s="71">
        <f>_xll.ISDAYieldCurve.ZeroRate(BZ$32, CA502)</f>
        <v>2.0603956347186717E-2</v>
      </c>
      <c r="CI502" s="69">
        <v>3122</v>
      </c>
      <c r="CJ502" s="70">
        <f t="shared" si="69"/>
        <v>8.5534246575342472</v>
      </c>
      <c r="CK502" s="71">
        <f>_xll.ISDACreditCurve.HazardRate($CI$25, CJ502)</f>
        <v>1.6870046564958965E-2</v>
      </c>
    </row>
    <row r="503" spans="2:89" x14ac:dyDescent="0.25">
      <c r="B503" s="69">
        <v>3129</v>
      </c>
      <c r="C503" s="70">
        <f t="shared" si="60"/>
        <v>8.5726027397260278</v>
      </c>
      <c r="D503" s="71">
        <f>_xll.ISDAYieldCurve.ZeroRate($B$32, C503)</f>
        <v>2.0157733304553324E-2</v>
      </c>
      <c r="K503" s="69">
        <v>3129</v>
      </c>
      <c r="L503" s="70">
        <f t="shared" si="61"/>
        <v>8.5726027397260278</v>
      </c>
      <c r="M503" s="71">
        <f>_xll.ISDACreditCurve.HazardRate($K$25, L503)</f>
        <v>2.0989745550855064E-2</v>
      </c>
      <c r="U503" s="69">
        <v>3129</v>
      </c>
      <c r="V503" s="70">
        <f t="shared" si="62"/>
        <v>8.5726027397260278</v>
      </c>
      <c r="W503" s="71" t="e">
        <f>_xll.ISDAYieldCurve.ZeroRate(U$32, V503)</f>
        <v>#NULL!</v>
      </c>
      <c r="AD503" s="69">
        <v>3129</v>
      </c>
      <c r="AE503" s="70">
        <f t="shared" si="63"/>
        <v>8.5726027397260278</v>
      </c>
      <c r="AF503" s="71" t="e">
        <f>_xll.ISDACreditCurve.HazardRate(AD$25, AE503)</f>
        <v>#NULL!</v>
      </c>
      <c r="AN503" s="69">
        <v>3129</v>
      </c>
      <c r="AO503" s="70">
        <f t="shared" si="64"/>
        <v>8.5726027397260278</v>
      </c>
      <c r="AP503" s="71">
        <f>_xll.ISDAYieldCurve.ZeroRate(AN$32, AO503)</f>
        <v>3.8800304602829475E-2</v>
      </c>
      <c r="AW503" s="69">
        <v>3129</v>
      </c>
      <c r="AX503" s="70">
        <f t="shared" si="65"/>
        <v>8.5726027397260278</v>
      </c>
      <c r="AY503" s="71">
        <f>_xll.ISDACreditCurve.HazardRate($AW$25, AX503)</f>
        <v>1.6191303821950252E-2</v>
      </c>
      <c r="BG503" s="69">
        <v>3129</v>
      </c>
      <c r="BH503" s="70">
        <f t="shared" si="66"/>
        <v>8.5726027397260278</v>
      </c>
      <c r="BI503" s="71">
        <f>_xll.ISDAYieldCurve.ZeroRate(BG$32, BH503)</f>
        <v>1.8494605815266496E-3</v>
      </c>
      <c r="BP503" s="69">
        <v>3129</v>
      </c>
      <c r="BQ503" s="70">
        <f t="shared" si="67"/>
        <v>8.5726027397260278</v>
      </c>
      <c r="BR503" s="71">
        <f>_xll.ISDACreditCurve.HazardRate($BP$25, BQ503)</f>
        <v>1.1587594552629645E-2</v>
      </c>
      <c r="BZ503" s="69">
        <v>3129</v>
      </c>
      <c r="CA503" s="70">
        <f t="shared" si="68"/>
        <v>8.5726027397260278</v>
      </c>
      <c r="CB503" s="71">
        <f>_xll.ISDAYieldCurve.ZeroRate(BZ$32, CA503)</f>
        <v>2.0615257038912461E-2</v>
      </c>
      <c r="CI503" s="69">
        <v>3129</v>
      </c>
      <c r="CJ503" s="70">
        <f t="shared" si="69"/>
        <v>8.5726027397260278</v>
      </c>
      <c r="CK503" s="71">
        <f>_xll.ISDACreditCurve.HazardRate($CI$25, CJ503)</f>
        <v>1.6869981853667306E-2</v>
      </c>
    </row>
    <row r="504" spans="2:89" x14ac:dyDescent="0.25">
      <c r="B504" s="69">
        <v>3136</v>
      </c>
      <c r="C504" s="70">
        <f t="shared" si="60"/>
        <v>8.5917808219178085</v>
      </c>
      <c r="D504" s="71">
        <f>_xll.ISDAYieldCurve.ZeroRate($B$32, C504)</f>
        <v>2.0168381588332639E-2</v>
      </c>
      <c r="K504" s="69">
        <v>3136</v>
      </c>
      <c r="L504" s="70">
        <f t="shared" si="61"/>
        <v>8.5917808219178085</v>
      </c>
      <c r="M504" s="71">
        <f>_xll.ISDACreditCurve.HazardRate($K$25, L504)</f>
        <v>2.0994413796502534E-2</v>
      </c>
      <c r="U504" s="69">
        <v>3136</v>
      </c>
      <c r="V504" s="70">
        <f t="shared" si="62"/>
        <v>8.5917808219178085</v>
      </c>
      <c r="W504" s="71" t="e">
        <f>_xll.ISDAYieldCurve.ZeroRate(U$32, V504)</f>
        <v>#NULL!</v>
      </c>
      <c r="AD504" s="69">
        <v>3136</v>
      </c>
      <c r="AE504" s="70">
        <f t="shared" si="63"/>
        <v>8.5917808219178085</v>
      </c>
      <c r="AF504" s="71" t="e">
        <f>_xll.ISDACreditCurve.HazardRate(AD$25, AE504)</f>
        <v>#NULL!</v>
      </c>
      <c r="AN504" s="69">
        <v>3136</v>
      </c>
      <c r="AO504" s="70">
        <f t="shared" si="64"/>
        <v>8.5917808219178085</v>
      </c>
      <c r="AP504" s="71">
        <f>_xll.ISDAYieldCurve.ZeroRate(AN$32, AO504)</f>
        <v>3.8826145896592945E-2</v>
      </c>
      <c r="AW504" s="69">
        <v>3136</v>
      </c>
      <c r="AX504" s="70">
        <f t="shared" si="65"/>
        <v>8.5917808219178085</v>
      </c>
      <c r="AY504" s="71">
        <f>_xll.ISDACreditCurve.HazardRate($AW$25, AX504)</f>
        <v>1.6184399487342852E-2</v>
      </c>
      <c r="BG504" s="69">
        <v>3136</v>
      </c>
      <c r="BH504" s="70">
        <f t="shared" si="66"/>
        <v>8.5917808219178085</v>
      </c>
      <c r="BI504" s="71">
        <f>_xll.ISDAYieldCurve.ZeroRate(BG$32, BH504)</f>
        <v>1.8562130227192527E-3</v>
      </c>
      <c r="BP504" s="69">
        <v>3136</v>
      </c>
      <c r="BQ504" s="70">
        <f t="shared" si="67"/>
        <v>8.5917808219178085</v>
      </c>
      <c r="BR504" s="71">
        <f>_xll.ISDACreditCurve.HazardRate($BP$25, BQ504)</f>
        <v>1.1589014794721554E-2</v>
      </c>
      <c r="BZ504" s="69">
        <v>3136</v>
      </c>
      <c r="CA504" s="70">
        <f t="shared" si="68"/>
        <v>8.5917808219178085</v>
      </c>
      <c r="CB504" s="71">
        <f>_xll.ISDAYieldCurve.ZeroRate(BZ$32, CA504)</f>
        <v>2.0626507281121576E-2</v>
      </c>
      <c r="CI504" s="69">
        <v>3136</v>
      </c>
      <c r="CJ504" s="70">
        <f t="shared" si="69"/>
        <v>8.5917808219178085</v>
      </c>
      <c r="CK504" s="71">
        <f>_xll.ISDACreditCurve.HazardRate($CI$25, CJ504)</f>
        <v>1.6869917431265341E-2</v>
      </c>
    </row>
    <row r="505" spans="2:89" x14ac:dyDescent="0.25">
      <c r="B505" s="69">
        <v>3143</v>
      </c>
      <c r="C505" s="70">
        <f t="shared" ref="C505:C568" si="70">B505/365</f>
        <v>8.6109589041095891</v>
      </c>
      <c r="D505" s="71">
        <f>_xll.ISDAYieldCurve.ZeroRate($B$32, C505)</f>
        <v>2.0178982441003801E-2</v>
      </c>
      <c r="K505" s="69">
        <v>3143</v>
      </c>
      <c r="L505" s="70">
        <f t="shared" ref="L505:L568" si="71">K505/365</f>
        <v>8.6109589041095891</v>
      </c>
      <c r="M505" s="71">
        <f>_xll.ISDACreditCurve.HazardRate($K$25, L505)</f>
        <v>2.0999061248182752E-2</v>
      </c>
      <c r="U505" s="69">
        <v>3143</v>
      </c>
      <c r="V505" s="70">
        <f t="shared" ref="V505:V568" si="72">U505/365</f>
        <v>8.6109589041095891</v>
      </c>
      <c r="W505" s="71" t="e">
        <f>_xll.ISDAYieldCurve.ZeroRate(U$32, V505)</f>
        <v>#NULL!</v>
      </c>
      <c r="AD505" s="69">
        <v>3143</v>
      </c>
      <c r="AE505" s="70">
        <f t="shared" ref="AE505:AE568" si="73">AD505/365</f>
        <v>8.6109589041095891</v>
      </c>
      <c r="AF505" s="71" t="e">
        <f>_xll.ISDACreditCurve.HazardRate(AD$25, AE505)</f>
        <v>#NULL!</v>
      </c>
      <c r="AN505" s="69">
        <v>3143</v>
      </c>
      <c r="AO505" s="70">
        <f t="shared" ref="AO505:AO568" si="74">AN505/365</f>
        <v>8.6109589041095891</v>
      </c>
      <c r="AP505" s="71">
        <f>_xll.ISDAYieldCurve.ZeroRate(AN$32, AO505)</f>
        <v>3.8851872084370832E-2</v>
      </c>
      <c r="AW505" s="69">
        <v>3143</v>
      </c>
      <c r="AX505" s="70">
        <f t="shared" ref="AX505:AX568" si="75">AW505/365</f>
        <v>8.6109589041095891</v>
      </c>
      <c r="AY505" s="71">
        <f>_xll.ISDACreditCurve.HazardRate($AW$25, AX505)</f>
        <v>1.6177525907009875E-2</v>
      </c>
      <c r="BG505" s="69">
        <v>3143</v>
      </c>
      <c r="BH505" s="70">
        <f t="shared" ref="BH505:BH568" si="76">BG505/365</f>
        <v>8.6109589041095891</v>
      </c>
      <c r="BI505" s="71">
        <f>_xll.ISDAYieldCurve.ZeroRate(BG$32, BH505)</f>
        <v>1.8629353862228016E-3</v>
      </c>
      <c r="BP505" s="69">
        <v>3143</v>
      </c>
      <c r="BQ505" s="70">
        <f t="shared" ref="BQ505:BQ568" si="77">BP505/365</f>
        <v>8.6109589041095891</v>
      </c>
      <c r="BR505" s="71">
        <f>_xll.ISDACreditCurve.HazardRate($BP$25, BQ505)</f>
        <v>1.1590428710568064E-2</v>
      </c>
      <c r="BZ505" s="69">
        <v>3143</v>
      </c>
      <c r="CA505" s="70">
        <f t="shared" ref="CA505:CA568" si="78">BZ505/365</f>
        <v>8.6109589041095891</v>
      </c>
      <c r="CB505" s="71">
        <f>_xll.ISDAYieldCurve.ZeroRate(BZ$32, CA505)</f>
        <v>2.0637707410893234E-2</v>
      </c>
      <c r="CI505" s="69">
        <v>3143</v>
      </c>
      <c r="CJ505" s="70">
        <f t="shared" ref="CJ505:CJ568" si="79">CI505/365</f>
        <v>8.6109589041095891</v>
      </c>
      <c r="CK505" s="71">
        <f>_xll.ISDACreditCurve.HazardRate($CI$25, CJ505)</f>
        <v>1.6869853295822853E-2</v>
      </c>
    </row>
    <row r="506" spans="2:89" x14ac:dyDescent="0.25">
      <c r="B506" s="69">
        <v>3150</v>
      </c>
      <c r="C506" s="70">
        <f t="shared" si="70"/>
        <v>8.6301369863013697</v>
      </c>
      <c r="D506" s="71">
        <f>_xll.ISDAYieldCurve.ZeroRate($B$32, C506)</f>
        <v>2.0189536178774201E-2</v>
      </c>
      <c r="K506" s="69">
        <v>3150</v>
      </c>
      <c r="L506" s="70">
        <f t="shared" si="71"/>
        <v>8.6301369863013697</v>
      </c>
      <c r="M506" s="71">
        <f>_xll.ISDACreditCurve.HazardRate($K$25, L506)</f>
        <v>2.100368804452217E-2</v>
      </c>
      <c r="U506" s="69">
        <v>3150</v>
      </c>
      <c r="V506" s="70">
        <f t="shared" si="72"/>
        <v>8.6301369863013697</v>
      </c>
      <c r="W506" s="71" t="e">
        <f>_xll.ISDAYieldCurve.ZeroRate(U$32, V506)</f>
        <v>#NULL!</v>
      </c>
      <c r="AD506" s="69">
        <v>3150</v>
      </c>
      <c r="AE506" s="70">
        <f t="shared" si="73"/>
        <v>8.6301369863013697</v>
      </c>
      <c r="AF506" s="71" t="e">
        <f>_xll.ISDACreditCurve.HazardRate(AD$25, AE506)</f>
        <v>#NULL!</v>
      </c>
      <c r="AN506" s="69">
        <v>3150</v>
      </c>
      <c r="AO506" s="70">
        <f t="shared" si="74"/>
        <v>8.6301369863013697</v>
      </c>
      <c r="AP506" s="71">
        <f>_xll.ISDAYieldCurve.ZeroRate(AN$32, AO506)</f>
        <v>3.8877483933536371E-2</v>
      </c>
      <c r="AW506" s="69">
        <v>3150</v>
      </c>
      <c r="AX506" s="70">
        <f t="shared" si="75"/>
        <v>8.6301369863013697</v>
      </c>
      <c r="AY506" s="71">
        <f>_xll.ISDACreditCurve.HazardRate($AW$25, AX506)</f>
        <v>1.6170682875922826E-2</v>
      </c>
      <c r="BG506" s="69">
        <v>3150</v>
      </c>
      <c r="BH506" s="70">
        <f t="shared" si="76"/>
        <v>8.6301369863013697</v>
      </c>
      <c r="BI506" s="71">
        <f>_xll.ISDAYieldCurve.ZeroRate(BG$32, BH506)</f>
        <v>1.8696278725552234E-3</v>
      </c>
      <c r="BP506" s="69">
        <v>3150</v>
      </c>
      <c r="BQ506" s="70">
        <f t="shared" si="77"/>
        <v>8.6301369863013697</v>
      </c>
      <c r="BR506" s="71">
        <f>_xll.ISDACreditCurve.HazardRate($BP$25, BQ506)</f>
        <v>1.1591836342344151E-2</v>
      </c>
      <c r="BZ506" s="69">
        <v>3150</v>
      </c>
      <c r="CA506" s="70">
        <f t="shared" si="78"/>
        <v>8.6301369863013697</v>
      </c>
      <c r="CB506" s="71">
        <f>_xll.ISDAYieldCurve.ZeroRate(BZ$32, CA506)</f>
        <v>2.064885776231035E-2</v>
      </c>
      <c r="CI506" s="69">
        <v>3150</v>
      </c>
      <c r="CJ506" s="70">
        <f t="shared" si="79"/>
        <v>8.6301369863013697</v>
      </c>
      <c r="CK506" s="71">
        <f>_xll.ISDACreditCurve.HazardRate($CI$25, CJ506)</f>
        <v>1.6869789445426771E-2</v>
      </c>
    </row>
    <row r="507" spans="2:89" x14ac:dyDescent="0.25">
      <c r="B507" s="69">
        <v>3157</v>
      </c>
      <c r="C507" s="70">
        <f t="shared" si="70"/>
        <v>8.6493150684931503</v>
      </c>
      <c r="D507" s="71">
        <f>_xll.ISDAYieldCurve.ZeroRate($B$32, C507)</f>
        <v>2.0200043115046733E-2</v>
      </c>
      <c r="K507" s="69">
        <v>3157</v>
      </c>
      <c r="L507" s="70">
        <f t="shared" si="71"/>
        <v>8.6493150684931503</v>
      </c>
      <c r="M507" s="71">
        <f>_xll.ISDACreditCurve.HazardRate($K$25, L507)</f>
        <v>2.1008294322917734E-2</v>
      </c>
      <c r="U507" s="69">
        <v>3157</v>
      </c>
      <c r="V507" s="70">
        <f t="shared" si="72"/>
        <v>8.6493150684931503</v>
      </c>
      <c r="W507" s="71" t="e">
        <f>_xll.ISDAYieldCurve.ZeroRate(U$32, V507)</f>
        <v>#NULL!</v>
      </c>
      <c r="AD507" s="69">
        <v>3157</v>
      </c>
      <c r="AE507" s="70">
        <f t="shared" si="73"/>
        <v>8.6493150684931503</v>
      </c>
      <c r="AF507" s="71" t="e">
        <f>_xll.ISDACreditCurve.HazardRate(AD$25, AE507)</f>
        <v>#NULL!</v>
      </c>
      <c r="AN507" s="69">
        <v>3157</v>
      </c>
      <c r="AO507" s="70">
        <f t="shared" si="74"/>
        <v>8.6493150684931503</v>
      </c>
      <c r="AP507" s="71">
        <f>_xll.ISDAYieldCurve.ZeroRate(AN$32, AO507)</f>
        <v>3.8902982204656836E-2</v>
      </c>
      <c r="AW507" s="69">
        <v>3157</v>
      </c>
      <c r="AX507" s="70">
        <f t="shared" si="75"/>
        <v>8.6493150684931503</v>
      </c>
      <c r="AY507" s="71">
        <f>_xll.ISDACreditCurve.HazardRate($AW$25, AX507)</f>
        <v>1.6163870190871642E-2</v>
      </c>
      <c r="BG507" s="69">
        <v>3157</v>
      </c>
      <c r="BH507" s="70">
        <f t="shared" si="76"/>
        <v>8.6493150684931503</v>
      </c>
      <c r="BI507" s="71">
        <f>_xll.ISDAYieldCurve.ZeroRate(BG$32, BH507)</f>
        <v>1.876290680456016E-3</v>
      </c>
      <c r="BP507" s="69">
        <v>3157</v>
      </c>
      <c r="BQ507" s="70">
        <f t="shared" si="77"/>
        <v>8.6493150684931503</v>
      </c>
      <c r="BR507" s="71">
        <f>_xll.ISDACreditCurve.HazardRate($BP$25, BQ507)</f>
        <v>1.1593237731850715E-2</v>
      </c>
      <c r="BZ507" s="69">
        <v>3157</v>
      </c>
      <c r="CA507" s="70">
        <f t="shared" si="78"/>
        <v>8.6493150684931503</v>
      </c>
      <c r="CB507" s="71">
        <f>_xll.ISDAYieldCurve.ZeroRate(BZ$32, CA507)</f>
        <v>2.0659958666492801E-2</v>
      </c>
      <c r="CI507" s="69">
        <v>3157</v>
      </c>
      <c r="CJ507" s="70">
        <f t="shared" si="79"/>
        <v>8.6493150684931503</v>
      </c>
      <c r="CK507" s="71">
        <f>_xll.ISDACreditCurve.HazardRate($CI$25, CJ507)</f>
        <v>1.6869725878181013E-2</v>
      </c>
    </row>
    <row r="508" spans="2:89" x14ac:dyDescent="0.25">
      <c r="B508" s="69">
        <v>3164</v>
      </c>
      <c r="C508" s="70">
        <f t="shared" si="70"/>
        <v>8.668493150684931</v>
      </c>
      <c r="D508" s="71">
        <f>_xll.ISDAYieldCurve.ZeroRate($B$32, C508)</f>
        <v>2.0210503560450802E-2</v>
      </c>
      <c r="K508" s="69">
        <v>3164</v>
      </c>
      <c r="L508" s="70">
        <f t="shared" si="71"/>
        <v>8.668493150684931</v>
      </c>
      <c r="M508" s="71">
        <f>_xll.ISDACreditCurve.HazardRate($K$25, L508)</f>
        <v>2.1012880219550483E-2</v>
      </c>
      <c r="U508" s="69">
        <v>3164</v>
      </c>
      <c r="V508" s="70">
        <f t="shared" si="72"/>
        <v>8.668493150684931</v>
      </c>
      <c r="W508" s="71" t="e">
        <f>_xll.ISDAYieldCurve.ZeroRate(U$32, V508)</f>
        <v>#NULL!</v>
      </c>
      <c r="AD508" s="69">
        <v>3164</v>
      </c>
      <c r="AE508" s="70">
        <f t="shared" si="73"/>
        <v>8.668493150684931</v>
      </c>
      <c r="AF508" s="71" t="e">
        <f>_xll.ISDACreditCurve.HazardRate(AD$25, AE508)</f>
        <v>#NULL!</v>
      </c>
      <c r="AN508" s="69">
        <v>3164</v>
      </c>
      <c r="AO508" s="70">
        <f t="shared" si="74"/>
        <v>8.668493150684931</v>
      </c>
      <c r="AP508" s="71">
        <f>_xll.ISDAYieldCurve.ZeroRate(AN$32, AO508)</f>
        <v>3.8928367651568804E-2</v>
      </c>
      <c r="AW508" s="69">
        <v>3164</v>
      </c>
      <c r="AX508" s="70">
        <f t="shared" si="75"/>
        <v>8.668493150684931</v>
      </c>
      <c r="AY508" s="71">
        <f>_xll.ISDACreditCurve.HazardRate($AW$25, AX508)</f>
        <v>1.615708765044457E-2</v>
      </c>
      <c r="BG508" s="69">
        <v>3164</v>
      </c>
      <c r="BH508" s="70">
        <f t="shared" si="76"/>
        <v>8.668493150684931</v>
      </c>
      <c r="BI508" s="71">
        <f>_xll.ISDAYieldCurve.ZeroRate(BG$32, BH508)</f>
        <v>1.8829240069059201E-3</v>
      </c>
      <c r="BP508" s="69">
        <v>3164</v>
      </c>
      <c r="BQ508" s="70">
        <f t="shared" si="77"/>
        <v>8.668493150684931</v>
      </c>
      <c r="BR508" s="71">
        <f>_xll.ISDACreditCurve.HazardRate($BP$25, BQ508)</f>
        <v>1.1594632920518757E-2</v>
      </c>
      <c r="BZ508" s="69">
        <v>3164</v>
      </c>
      <c r="CA508" s="70">
        <f t="shared" si="78"/>
        <v>8.668493150684931</v>
      </c>
      <c r="CB508" s="71">
        <f>_xll.ISDAYieldCurve.ZeroRate(BZ$32, CA508)</f>
        <v>2.0671010451630199E-2</v>
      </c>
      <c r="CI508" s="69">
        <v>3164</v>
      </c>
      <c r="CJ508" s="70">
        <f t="shared" si="79"/>
        <v>8.668493150684931</v>
      </c>
      <c r="CK508" s="71">
        <f>_xll.ISDACreditCurve.HazardRate($CI$25, CJ508)</f>
        <v>1.6869662592206246E-2</v>
      </c>
    </row>
    <row r="509" spans="2:89" x14ac:dyDescent="0.25">
      <c r="B509" s="69">
        <v>3171</v>
      </c>
      <c r="C509" s="70">
        <f t="shared" si="70"/>
        <v>8.6876712328767116</v>
      </c>
      <c r="D509" s="71">
        <f>_xll.ISDAYieldCurve.ZeroRate($B$32, C509)</f>
        <v>2.0220917822872955E-2</v>
      </c>
      <c r="K509" s="69">
        <v>3171</v>
      </c>
      <c r="L509" s="70">
        <f t="shared" si="71"/>
        <v>8.6876712328767116</v>
      </c>
      <c r="M509" s="71">
        <f>_xll.ISDACreditCurve.HazardRate($K$25, L509)</f>
        <v>2.1017445869398983E-2</v>
      </c>
      <c r="U509" s="69">
        <v>3171</v>
      </c>
      <c r="V509" s="70">
        <f t="shared" si="72"/>
        <v>8.6876712328767116</v>
      </c>
      <c r="W509" s="71" t="e">
        <f>_xll.ISDAYieldCurve.ZeroRate(U$32, V509)</f>
        <v>#NULL!</v>
      </c>
      <c r="AD509" s="69">
        <v>3171</v>
      </c>
      <c r="AE509" s="70">
        <f t="shared" si="73"/>
        <v>8.6876712328767116</v>
      </c>
      <c r="AF509" s="71" t="e">
        <f>_xll.ISDACreditCurve.HazardRate(AD$25, AE509)</f>
        <v>#NULL!</v>
      </c>
      <c r="AN509" s="69">
        <v>3171</v>
      </c>
      <c r="AO509" s="70">
        <f t="shared" si="74"/>
        <v>8.6876712328767116</v>
      </c>
      <c r="AP509" s="71">
        <f>_xll.ISDAYieldCurve.ZeroRate(AN$32, AO509)</f>
        <v>3.8953641021452455E-2</v>
      </c>
      <c r="AW509" s="69">
        <v>3171</v>
      </c>
      <c r="AX509" s="70">
        <f t="shared" si="75"/>
        <v>8.6876712328767116</v>
      </c>
      <c r="AY509" s="71">
        <f>_xll.ISDACreditCurve.HazardRate($AW$25, AX509)</f>
        <v>1.615033505500835E-2</v>
      </c>
      <c r="BG509" s="69">
        <v>3171</v>
      </c>
      <c r="BH509" s="70">
        <f t="shared" si="76"/>
        <v>8.6876712328767116</v>
      </c>
      <c r="BI509" s="71">
        <f>_xll.ISDAYieldCurve.ZeroRate(BG$32, BH509)</f>
        <v>1.8895280471463323E-3</v>
      </c>
      <c r="BP509" s="69">
        <v>3171</v>
      </c>
      <c r="BQ509" s="70">
        <f t="shared" si="77"/>
        <v>8.6876712328767116</v>
      </c>
      <c r="BR509" s="71">
        <f>_xll.ISDACreditCurve.HazardRate($BP$25, BQ509)</f>
        <v>1.1596021949413424E-2</v>
      </c>
      <c r="BZ509" s="69">
        <v>3171</v>
      </c>
      <c r="CA509" s="70">
        <f t="shared" si="78"/>
        <v>8.6876712328767116</v>
      </c>
      <c r="CB509" s="71">
        <f>_xll.ISDAYieldCurve.ZeroRate(BZ$32, CA509)</f>
        <v>2.0682013443014229E-2</v>
      </c>
      <c r="CI509" s="69">
        <v>3171</v>
      </c>
      <c r="CJ509" s="70">
        <f t="shared" si="79"/>
        <v>8.6876712328767116</v>
      </c>
      <c r="CK509" s="71">
        <f>_xll.ISDACreditCurve.HazardRate($CI$25, CJ509)</f>
        <v>1.6869599585639765E-2</v>
      </c>
    </row>
    <row r="510" spans="2:89" x14ac:dyDescent="0.25">
      <c r="B510" s="69">
        <v>3178</v>
      </c>
      <c r="C510" s="70">
        <f t="shared" si="70"/>
        <v>8.706849315068494</v>
      </c>
      <c r="D510" s="71">
        <f>_xll.ISDAYieldCurve.ZeroRate($B$32, C510)</f>
        <v>2.0231286207487077E-2</v>
      </c>
      <c r="K510" s="69">
        <v>3178</v>
      </c>
      <c r="L510" s="70">
        <f t="shared" si="71"/>
        <v>8.706849315068494</v>
      </c>
      <c r="M510" s="71">
        <f>_xll.ISDACreditCurve.HazardRate($K$25, L510)</f>
        <v>2.102199140625256E-2</v>
      </c>
      <c r="U510" s="69">
        <v>3178</v>
      </c>
      <c r="V510" s="70">
        <f t="shared" si="72"/>
        <v>8.706849315068494</v>
      </c>
      <c r="W510" s="71" t="e">
        <f>_xll.ISDAYieldCurve.ZeroRate(U$32, V510)</f>
        <v>#NULL!</v>
      </c>
      <c r="AD510" s="69">
        <v>3178</v>
      </c>
      <c r="AE510" s="70">
        <f t="shared" si="73"/>
        <v>8.706849315068494</v>
      </c>
      <c r="AF510" s="71" t="e">
        <f>_xll.ISDACreditCurve.HazardRate(AD$25, AE510)</f>
        <v>#NULL!</v>
      </c>
      <c r="AN510" s="69">
        <v>3178</v>
      </c>
      <c r="AO510" s="70">
        <f t="shared" si="74"/>
        <v>8.706849315068494</v>
      </c>
      <c r="AP510" s="71">
        <f>_xll.ISDAYieldCurve.ZeroRate(AN$32, AO510)</f>
        <v>3.8978803054904906E-2</v>
      </c>
      <c r="AW510" s="69">
        <v>3178</v>
      </c>
      <c r="AX510" s="70">
        <f t="shared" si="75"/>
        <v>8.706849315068494</v>
      </c>
      <c r="AY510" s="71">
        <f>_xll.ISDACreditCurve.HazardRate($AW$25, AX510)</f>
        <v>1.6143612206688588E-2</v>
      </c>
      <c r="BG510" s="69">
        <v>3178</v>
      </c>
      <c r="BH510" s="70">
        <f t="shared" si="76"/>
        <v>8.706849315068494</v>
      </c>
      <c r="BI510" s="71">
        <f>_xll.ISDAYieldCurve.ZeroRate(BG$32, BH510)</f>
        <v>1.8961029946984612E-3</v>
      </c>
      <c r="BP510" s="69">
        <v>3178</v>
      </c>
      <c r="BQ510" s="70">
        <f t="shared" si="77"/>
        <v>8.706849315068494</v>
      </c>
      <c r="BR510" s="71">
        <f>_xll.ISDACreditCurve.HazardRate($BP$25, BQ510)</f>
        <v>1.159740485923808E-2</v>
      </c>
      <c r="BZ510" s="69">
        <v>3178</v>
      </c>
      <c r="CA510" s="70">
        <f t="shared" si="78"/>
        <v>8.706849315068494</v>
      </c>
      <c r="CB510" s="71">
        <f>_xll.ISDAYieldCurve.ZeroRate(BZ$32, CA510)</f>
        <v>2.0692967963070578E-2</v>
      </c>
      <c r="CI510" s="69">
        <v>3178</v>
      </c>
      <c r="CJ510" s="70">
        <f t="shared" si="79"/>
        <v>8.706849315068494</v>
      </c>
      <c r="CK510" s="71">
        <f>_xll.ISDACreditCurve.HazardRate($CI$25, CJ510)</f>
        <v>1.6869536856635243E-2</v>
      </c>
    </row>
    <row r="511" spans="2:89" x14ac:dyDescent="0.25">
      <c r="B511" s="69">
        <v>3185</v>
      </c>
      <c r="C511" s="70">
        <f t="shared" si="70"/>
        <v>8.7260273972602747</v>
      </c>
      <c r="D511" s="71">
        <f>_xll.ISDAYieldCurve.ZeroRate($B$32, C511)</f>
        <v>2.0241609016784214E-2</v>
      </c>
      <c r="K511" s="69">
        <v>3185</v>
      </c>
      <c r="L511" s="70">
        <f t="shared" si="71"/>
        <v>8.7260273972602747</v>
      </c>
      <c r="M511" s="71">
        <f>_xll.ISDACreditCurve.HazardRate($K$25, L511)</f>
        <v>2.1026516962724354E-2</v>
      </c>
      <c r="U511" s="69">
        <v>3185</v>
      </c>
      <c r="V511" s="70">
        <f t="shared" si="72"/>
        <v>8.7260273972602747</v>
      </c>
      <c r="W511" s="71" t="e">
        <f>_xll.ISDAYieldCurve.ZeroRate(U$32, V511)</f>
        <v>#NULL!</v>
      </c>
      <c r="AD511" s="69">
        <v>3185</v>
      </c>
      <c r="AE511" s="70">
        <f t="shared" si="73"/>
        <v>8.7260273972602747</v>
      </c>
      <c r="AF511" s="71" t="e">
        <f>_xll.ISDACreditCurve.HazardRate(AD$25, AE511)</f>
        <v>#NULL!</v>
      </c>
      <c r="AN511" s="69">
        <v>3185</v>
      </c>
      <c r="AO511" s="70">
        <f t="shared" si="74"/>
        <v>8.7260273972602747</v>
      </c>
      <c r="AP511" s="71">
        <f>_xll.ISDAYieldCurve.ZeroRate(AN$32, AO511)</f>
        <v>3.9003854486012506E-2</v>
      </c>
      <c r="AW511" s="69">
        <v>3185</v>
      </c>
      <c r="AX511" s="70">
        <f t="shared" si="75"/>
        <v>8.7260273972602747</v>
      </c>
      <c r="AY511" s="71">
        <f>_xll.ISDACreditCurve.HazardRate($AW$25, AX511)</f>
        <v>1.6136918909350453E-2</v>
      </c>
      <c r="BG511" s="69">
        <v>3185</v>
      </c>
      <c r="BH511" s="70">
        <f t="shared" si="76"/>
        <v>8.7260273972602747</v>
      </c>
      <c r="BI511" s="71">
        <f>_xll.ISDAYieldCurve.ZeroRate(BG$32, BH511)</f>
        <v>1.902649041382229E-3</v>
      </c>
      <c r="BP511" s="69">
        <v>3185</v>
      </c>
      <c r="BQ511" s="70">
        <f t="shared" si="77"/>
        <v>8.7260273972602747</v>
      </c>
      <c r="BR511" s="71">
        <f>_xll.ISDACreditCurve.HazardRate($BP$25, BQ511)</f>
        <v>1.1598781690338225E-2</v>
      </c>
      <c r="BZ511" s="69">
        <v>3185</v>
      </c>
      <c r="CA511" s="70">
        <f t="shared" si="78"/>
        <v>8.7260273972602747</v>
      </c>
      <c r="CB511" s="71">
        <f>_xll.ISDAYieldCurve.ZeroRate(BZ$32, CA511)</f>
        <v>2.0703874331390412E-2</v>
      </c>
      <c r="CI511" s="69">
        <v>3185</v>
      </c>
      <c r="CJ511" s="70">
        <f t="shared" si="79"/>
        <v>8.7260273972602747</v>
      </c>
      <c r="CK511" s="71">
        <f>_xll.ISDACreditCurve.HazardRate($CI$25, CJ511)</f>
        <v>1.686947440336261E-2</v>
      </c>
    </row>
    <row r="512" spans="2:89" x14ac:dyDescent="0.25">
      <c r="B512" s="69">
        <v>3192</v>
      </c>
      <c r="C512" s="70">
        <f t="shared" si="70"/>
        <v>8.7452054794520553</v>
      </c>
      <c r="D512" s="71">
        <f>_xll.ISDAYieldCurve.ZeroRate($B$32, C512)</f>
        <v>2.0251886550601981E-2</v>
      </c>
      <c r="K512" s="69">
        <v>3192</v>
      </c>
      <c r="L512" s="70">
        <f t="shared" si="71"/>
        <v>8.7452054794520553</v>
      </c>
      <c r="M512" s="71">
        <f>_xll.ISDACreditCurve.HazardRate($K$25, L512)</f>
        <v>2.1031022670264261E-2</v>
      </c>
      <c r="U512" s="69">
        <v>3192</v>
      </c>
      <c r="V512" s="70">
        <f t="shared" si="72"/>
        <v>8.7452054794520553</v>
      </c>
      <c r="W512" s="71" t="e">
        <f>_xll.ISDAYieldCurve.ZeroRate(U$32, V512)</f>
        <v>#NULL!</v>
      </c>
      <c r="AD512" s="69">
        <v>3192</v>
      </c>
      <c r="AE512" s="70">
        <f t="shared" si="73"/>
        <v>8.7452054794520553</v>
      </c>
      <c r="AF512" s="71" t="e">
        <f>_xll.ISDACreditCurve.HazardRate(AD$25, AE512)</f>
        <v>#NULL!</v>
      </c>
      <c r="AN512" s="69">
        <v>3192</v>
      </c>
      <c r="AO512" s="70">
        <f t="shared" si="74"/>
        <v>8.7452054794520553</v>
      </c>
      <c r="AP512" s="71">
        <f>_xll.ISDAYieldCurve.ZeroRate(AN$32, AO512)</f>
        <v>3.9028796042422265E-2</v>
      </c>
      <c r="AW512" s="69">
        <v>3192</v>
      </c>
      <c r="AX512" s="70">
        <f t="shared" si="75"/>
        <v>8.7452054794520553</v>
      </c>
      <c r="AY512" s="71">
        <f>_xll.ISDACreditCurve.HazardRate($AW$25, AX512)</f>
        <v>1.6130254968579588E-2</v>
      </c>
      <c r="BG512" s="69">
        <v>3192</v>
      </c>
      <c r="BH512" s="70">
        <f t="shared" si="76"/>
        <v>8.7452054794520553</v>
      </c>
      <c r="BI512" s="71">
        <f>_xll.ISDAYieldCurve.ZeroRate(BG$32, BH512)</f>
        <v>1.9091663773349273E-3</v>
      </c>
      <c r="BP512" s="69">
        <v>3192</v>
      </c>
      <c r="BQ512" s="70">
        <f t="shared" si="77"/>
        <v>8.7452054794520553</v>
      </c>
      <c r="BR512" s="71">
        <f>_xll.ISDACreditCurve.HazardRate($BP$25, BQ512)</f>
        <v>1.160015248270548E-2</v>
      </c>
      <c r="BZ512" s="69">
        <v>3192</v>
      </c>
      <c r="CA512" s="70">
        <f t="shared" si="78"/>
        <v>8.7452054794520553</v>
      </c>
      <c r="CB512" s="71">
        <f>_xll.ISDAYieldCurve.ZeroRate(BZ$32, CA512)</f>
        <v>2.0714732864761477E-2</v>
      </c>
      <c r="CI512" s="69">
        <v>3192</v>
      </c>
      <c r="CJ512" s="70">
        <f t="shared" si="79"/>
        <v>8.7452054794520553</v>
      </c>
      <c r="CK512" s="71">
        <f>_xll.ISDACreditCurve.HazardRate($CI$25, CJ512)</f>
        <v>1.6869412224007844E-2</v>
      </c>
    </row>
    <row r="513" spans="2:89" x14ac:dyDescent="0.25">
      <c r="B513" s="69">
        <v>3199</v>
      </c>
      <c r="C513" s="70">
        <f t="shared" si="70"/>
        <v>8.7643835616438359</v>
      </c>
      <c r="D513" s="71">
        <f>_xll.ISDAYieldCurve.ZeroRate($B$32, C513)</f>
        <v>2.0262119106153584E-2</v>
      </c>
      <c r="K513" s="69">
        <v>3199</v>
      </c>
      <c r="L513" s="70">
        <f t="shared" si="71"/>
        <v>8.7643835616438359</v>
      </c>
      <c r="M513" s="71">
        <f>_xll.ISDACreditCurve.HazardRate($K$25, L513)</f>
        <v>2.1035508659171608E-2</v>
      </c>
      <c r="U513" s="69">
        <v>3199</v>
      </c>
      <c r="V513" s="70">
        <f t="shared" si="72"/>
        <v>8.7643835616438359</v>
      </c>
      <c r="W513" s="71" t="e">
        <f>_xll.ISDAYieldCurve.ZeroRate(U$32, V513)</f>
        <v>#NULL!</v>
      </c>
      <c r="AD513" s="69">
        <v>3199</v>
      </c>
      <c r="AE513" s="70">
        <f t="shared" si="73"/>
        <v>8.7643835616438359</v>
      </c>
      <c r="AF513" s="71" t="e">
        <f>_xll.ISDACreditCurve.HazardRate(AD$25, AE513)</f>
        <v>#NULL!</v>
      </c>
      <c r="AN513" s="69">
        <v>3199</v>
      </c>
      <c r="AO513" s="70">
        <f t="shared" si="74"/>
        <v>8.7643835616438359</v>
      </c>
      <c r="AP513" s="71">
        <f>_xll.ISDAYieldCurve.ZeroRate(AN$32, AO513)</f>
        <v>3.905362844541229E-2</v>
      </c>
      <c r="AW513" s="69">
        <v>3199</v>
      </c>
      <c r="AX513" s="70">
        <f t="shared" si="75"/>
        <v>8.7643835616438359</v>
      </c>
      <c r="AY513" s="71">
        <f>_xll.ISDACreditCurve.HazardRate($AW$25, AX513)</f>
        <v>1.6123620191663302E-2</v>
      </c>
      <c r="BG513" s="69">
        <v>3199</v>
      </c>
      <c r="BH513" s="70">
        <f t="shared" si="76"/>
        <v>8.7643835616438359</v>
      </c>
      <c r="BI513" s="71">
        <f>_xll.ISDAYieldCurve.ZeroRate(BG$32, BH513)</f>
        <v>1.9156551910296271E-3</v>
      </c>
      <c r="BP513" s="69">
        <v>3199</v>
      </c>
      <c r="BQ513" s="70">
        <f t="shared" si="77"/>
        <v>8.7643835616438359</v>
      </c>
      <c r="BR513" s="71">
        <f>_xll.ISDACreditCurve.HazardRate($BP$25, BQ513)</f>
        <v>1.1601517275981408E-2</v>
      </c>
      <c r="BZ513" s="69">
        <v>3199</v>
      </c>
      <c r="CA513" s="70">
        <f t="shared" si="78"/>
        <v>8.7643835616438359</v>
      </c>
      <c r="CB513" s="71">
        <f>_xll.ISDAYieldCurve.ZeroRate(BZ$32, CA513)</f>
        <v>2.0725543877198754E-2</v>
      </c>
      <c r="CI513" s="69">
        <v>3199</v>
      </c>
      <c r="CJ513" s="70">
        <f t="shared" si="79"/>
        <v>8.7643835616438359</v>
      </c>
      <c r="CK513" s="71">
        <f>_xll.ISDACreditCurve.HazardRate($CI$25, CJ513)</f>
        <v>1.6869350316772787E-2</v>
      </c>
    </row>
    <row r="514" spans="2:89" x14ac:dyDescent="0.25">
      <c r="B514" s="69">
        <v>3206</v>
      </c>
      <c r="C514" s="70">
        <f t="shared" si="70"/>
        <v>8.7835616438356166</v>
      </c>
      <c r="D514" s="71">
        <f>_xll.ISDAYieldCurve.ZeroRate($B$32, C514)</f>
        <v>2.0272306978056494E-2</v>
      </c>
      <c r="K514" s="69">
        <v>3206</v>
      </c>
      <c r="L514" s="70">
        <f t="shared" si="71"/>
        <v>8.7835616438356166</v>
      </c>
      <c r="M514" s="71">
        <f>_xll.ISDACreditCurve.HazardRate($K$25, L514)</f>
        <v>2.1039975058607743E-2</v>
      </c>
      <c r="U514" s="69">
        <v>3206</v>
      </c>
      <c r="V514" s="70">
        <f t="shared" si="72"/>
        <v>8.7835616438356166</v>
      </c>
      <c r="W514" s="71" t="e">
        <f>_xll.ISDAYieldCurve.ZeroRate(U$32, V514)</f>
        <v>#NULL!</v>
      </c>
      <c r="AD514" s="69">
        <v>3206</v>
      </c>
      <c r="AE514" s="70">
        <f t="shared" si="73"/>
        <v>8.7835616438356166</v>
      </c>
      <c r="AF514" s="71" t="e">
        <f>_xll.ISDACreditCurve.HazardRate(AD$25, AE514)</f>
        <v>#NULL!</v>
      </c>
      <c r="AN514" s="69">
        <v>3206</v>
      </c>
      <c r="AO514" s="70">
        <f t="shared" si="74"/>
        <v>8.7835616438356166</v>
      </c>
      <c r="AP514" s="71">
        <f>_xll.ISDAYieldCurve.ZeroRate(AN$32, AO514)</f>
        <v>3.9078352409961319E-2</v>
      </c>
      <c r="AW514" s="69">
        <v>3206</v>
      </c>
      <c r="AX514" s="70">
        <f t="shared" si="75"/>
        <v>8.7835616438356166</v>
      </c>
      <c r="AY514" s="71">
        <f>_xll.ISDACreditCurve.HazardRate($AW$25, AX514)</f>
        <v>1.6117014387571977E-2</v>
      </c>
      <c r="BG514" s="69">
        <v>3206</v>
      </c>
      <c r="BH514" s="70">
        <f t="shared" si="76"/>
        <v>8.7835616438356166</v>
      </c>
      <c r="BI514" s="71">
        <f>_xll.ISDAYieldCurve.ZeroRate(BG$32, BH514)</f>
        <v>1.9221156692933454E-3</v>
      </c>
      <c r="BP514" s="69">
        <v>3206</v>
      </c>
      <c r="BQ514" s="70">
        <f t="shared" si="77"/>
        <v>8.7835616438356166</v>
      </c>
      <c r="BR514" s="71">
        <f>_xll.ISDACreditCurve.HazardRate($BP$25, BQ514)</f>
        <v>1.1602876109461374E-2</v>
      </c>
      <c r="BZ514" s="69">
        <v>3206</v>
      </c>
      <c r="CA514" s="70">
        <f t="shared" si="78"/>
        <v>8.7835616438356166</v>
      </c>
      <c r="CB514" s="71">
        <f>_xll.ISDAYieldCurve.ZeroRate(BZ$32, CA514)</f>
        <v>2.0736307679974732E-2</v>
      </c>
      <c r="CI514" s="69">
        <v>3206</v>
      </c>
      <c r="CJ514" s="70">
        <f t="shared" si="79"/>
        <v>8.7835616438356166</v>
      </c>
      <c r="CK514" s="71">
        <f>_xll.ISDACreditCurve.HazardRate($CI$25, CJ514)</f>
        <v>1.6869288679875003E-2</v>
      </c>
    </row>
    <row r="515" spans="2:89" x14ac:dyDescent="0.25">
      <c r="B515" s="69">
        <v>3213</v>
      </c>
      <c r="C515" s="70">
        <f t="shared" si="70"/>
        <v>8.8027397260273972</v>
      </c>
      <c r="D515" s="71">
        <f>_xll.ISDAYieldCurve.ZeroRate($B$32, C515)</f>
        <v>2.0282450458360694E-2</v>
      </c>
      <c r="K515" s="69">
        <v>3213</v>
      </c>
      <c r="L515" s="70">
        <f t="shared" si="71"/>
        <v>8.8027397260273972</v>
      </c>
      <c r="M515" s="71">
        <f>_xll.ISDACreditCurve.HazardRate($K$25, L515)</f>
        <v>2.1044421996608425E-2</v>
      </c>
      <c r="U515" s="69">
        <v>3213</v>
      </c>
      <c r="V515" s="70">
        <f t="shared" si="72"/>
        <v>8.8027397260273972</v>
      </c>
      <c r="W515" s="71" t="e">
        <f>_xll.ISDAYieldCurve.ZeroRate(U$32, V515)</f>
        <v>#NULL!</v>
      </c>
      <c r="AD515" s="69">
        <v>3213</v>
      </c>
      <c r="AE515" s="70">
        <f t="shared" si="73"/>
        <v>8.8027397260273972</v>
      </c>
      <c r="AF515" s="71" t="e">
        <f>_xll.ISDACreditCurve.HazardRate(AD$25, AE515)</f>
        <v>#NULL!</v>
      </c>
      <c r="AN515" s="69">
        <v>3213</v>
      </c>
      <c r="AO515" s="70">
        <f t="shared" si="74"/>
        <v>8.8027397260273972</v>
      </c>
      <c r="AP515" s="71">
        <f>_xll.ISDAYieldCurve.ZeroRate(AN$32, AO515)</f>
        <v>3.9102968644817312E-2</v>
      </c>
      <c r="AW515" s="69">
        <v>3213</v>
      </c>
      <c r="AX515" s="70">
        <f t="shared" si="75"/>
        <v>8.8027397260273972</v>
      </c>
      <c r="AY515" s="71">
        <f>_xll.ISDACreditCurve.HazardRate($AW$25, AX515)</f>
        <v>1.6110437366940743E-2</v>
      </c>
      <c r="BG515" s="69">
        <v>3213</v>
      </c>
      <c r="BH515" s="70">
        <f t="shared" si="76"/>
        <v>8.8027397260273972</v>
      </c>
      <c r="BI515" s="71">
        <f>_xll.ISDAYieldCurve.ZeroRate(BG$32, BH515)</f>
        <v>1.9285479973249783E-3</v>
      </c>
      <c r="BP515" s="69">
        <v>3213</v>
      </c>
      <c r="BQ515" s="70">
        <f t="shared" si="77"/>
        <v>8.8027397260273972</v>
      </c>
      <c r="BR515" s="71">
        <f>_xll.ISDACreditCurve.HazardRate($BP$25, BQ515)</f>
        <v>1.1604229022098287E-2</v>
      </c>
      <c r="BZ515" s="69">
        <v>3213</v>
      </c>
      <c r="CA515" s="70">
        <f t="shared" si="78"/>
        <v>8.8027397260273972</v>
      </c>
      <c r="CB515" s="71">
        <f>_xll.ISDAYieldCurve.ZeroRate(BZ$32, CA515)</f>
        <v>2.0747024581649287E-2</v>
      </c>
      <c r="CI515" s="69">
        <v>3213</v>
      </c>
      <c r="CJ515" s="70">
        <f t="shared" si="79"/>
        <v>8.8027397260273972</v>
      </c>
      <c r="CK515" s="71">
        <f>_xll.ISDACreditCurve.HazardRate($CI$25, CJ515)</f>
        <v>1.686922731154758E-2</v>
      </c>
    </row>
    <row r="516" spans="2:89" x14ac:dyDescent="0.25">
      <c r="B516" s="69">
        <v>3220</v>
      </c>
      <c r="C516" s="70">
        <f t="shared" si="70"/>
        <v>8.8219178082191778</v>
      </c>
      <c r="D516" s="71">
        <f>_xll.ISDAYieldCurve.ZeroRate($B$32, C516)</f>
        <v>2.0292549836576617E-2</v>
      </c>
      <c r="K516" s="69">
        <v>3220</v>
      </c>
      <c r="L516" s="70">
        <f t="shared" si="71"/>
        <v>8.8219178082191778</v>
      </c>
      <c r="M516" s="71">
        <f>_xll.ISDACreditCurve.HazardRate($K$25, L516)</f>
        <v>2.1048849600096058E-2</v>
      </c>
      <c r="U516" s="69">
        <v>3220</v>
      </c>
      <c r="V516" s="70">
        <f t="shared" si="72"/>
        <v>8.8219178082191778</v>
      </c>
      <c r="W516" s="71" t="e">
        <f>_xll.ISDAYieldCurve.ZeroRate(U$32, V516)</f>
        <v>#NULL!</v>
      </c>
      <c r="AD516" s="69">
        <v>3220</v>
      </c>
      <c r="AE516" s="70">
        <f t="shared" si="73"/>
        <v>8.8219178082191778</v>
      </c>
      <c r="AF516" s="71" t="e">
        <f>_xll.ISDACreditCurve.HazardRate(AD$25, AE516)</f>
        <v>#NULL!</v>
      </c>
      <c r="AN516" s="69">
        <v>3220</v>
      </c>
      <c r="AO516" s="70">
        <f t="shared" si="74"/>
        <v>8.8219178082191778</v>
      </c>
      <c r="AP516" s="71">
        <f>_xll.ISDAYieldCurve.ZeroRate(AN$32, AO516)</f>
        <v>3.9127477852565241E-2</v>
      </c>
      <c r="AW516" s="69">
        <v>3220</v>
      </c>
      <c r="AX516" s="70">
        <f t="shared" si="75"/>
        <v>8.8219178082191778</v>
      </c>
      <c r="AY516" s="71">
        <f>_xll.ISDACreditCurve.HazardRate($AW$25, AX516)</f>
        <v>1.6103888942051389E-2</v>
      </c>
      <c r="BG516" s="69">
        <v>3220</v>
      </c>
      <c r="BH516" s="70">
        <f t="shared" si="76"/>
        <v>8.8219178082191778</v>
      </c>
      <c r="BI516" s="71">
        <f>_xll.ISDAYieldCurve.ZeroRate(BG$32, BH516)</f>
        <v>1.9349523587129951E-3</v>
      </c>
      <c r="BP516" s="69">
        <v>3220</v>
      </c>
      <c r="BQ516" s="70">
        <f t="shared" si="77"/>
        <v>8.8219178082191778</v>
      </c>
      <c r="BR516" s="71">
        <f>_xll.ISDACreditCurve.HazardRate($BP$25, BQ516)</f>
        <v>1.1605576052506348E-2</v>
      </c>
      <c r="BZ516" s="69">
        <v>3220</v>
      </c>
      <c r="CA516" s="70">
        <f t="shared" si="78"/>
        <v>8.8219178082191778</v>
      </c>
      <c r="CB516" s="71">
        <f>_xll.ISDAYieldCurve.ZeroRate(BZ$32, CA516)</f>
        <v>2.0757694888099167E-2</v>
      </c>
      <c r="CI516" s="69">
        <v>3220</v>
      </c>
      <c r="CJ516" s="70">
        <f t="shared" si="79"/>
        <v>8.8219178082191778</v>
      </c>
      <c r="CK516" s="71">
        <f>_xll.ISDACreditCurve.HazardRate($CI$25, CJ516)</f>
        <v>1.6869166210038974E-2</v>
      </c>
    </row>
    <row r="517" spans="2:89" x14ac:dyDescent="0.25">
      <c r="B517" s="69">
        <v>3227</v>
      </c>
      <c r="C517" s="70">
        <f t="shared" si="70"/>
        <v>8.8410958904109584</v>
      </c>
      <c r="D517" s="71">
        <f>_xll.ISDAYieldCurve.ZeroRate($B$32, C517)</f>
        <v>2.0302605399702668E-2</v>
      </c>
      <c r="K517" s="69">
        <v>3227</v>
      </c>
      <c r="L517" s="70">
        <f t="shared" si="71"/>
        <v>8.8410958904109584</v>
      </c>
      <c r="M517" s="71">
        <f>_xll.ISDACreditCurve.HazardRate($K$25, L517)</f>
        <v>2.1053257994891775E-2</v>
      </c>
      <c r="U517" s="69">
        <v>3227</v>
      </c>
      <c r="V517" s="70">
        <f t="shared" si="72"/>
        <v>8.8410958904109584</v>
      </c>
      <c r="W517" s="71" t="e">
        <f>_xll.ISDAYieldCurve.ZeroRate(U$32, V517)</f>
        <v>#NULL!</v>
      </c>
      <c r="AD517" s="69">
        <v>3227</v>
      </c>
      <c r="AE517" s="70">
        <f t="shared" si="73"/>
        <v>8.8410958904109584</v>
      </c>
      <c r="AF517" s="71" t="e">
        <f>_xll.ISDACreditCurve.HazardRate(AD$25, AE517)</f>
        <v>#NULL!</v>
      </c>
      <c r="AN517" s="69">
        <v>3227</v>
      </c>
      <c r="AO517" s="70">
        <f t="shared" si="74"/>
        <v>8.8410958904109584</v>
      </c>
      <c r="AP517" s="71">
        <f>_xll.ISDAYieldCurve.ZeroRate(AN$32, AO517)</f>
        <v>3.9151880729693875E-2</v>
      </c>
      <c r="AW517" s="69">
        <v>3227</v>
      </c>
      <c r="AX517" s="70">
        <f t="shared" si="75"/>
        <v>8.8410958904109584</v>
      </c>
      <c r="AY517" s="71">
        <f>_xll.ISDACreditCurve.HazardRate($AW$25, AX517)</f>
        <v>1.609736892681448E-2</v>
      </c>
      <c r="BG517" s="69">
        <v>3227</v>
      </c>
      <c r="BH517" s="70">
        <f t="shared" si="76"/>
        <v>8.8410958904109584</v>
      </c>
      <c r="BI517" s="71">
        <f>_xll.ISDAYieldCurve.ZeroRate(BG$32, BH517)</f>
        <v>1.9413289354529076E-3</v>
      </c>
      <c r="BP517" s="69">
        <v>3227</v>
      </c>
      <c r="BQ517" s="70">
        <f t="shared" si="77"/>
        <v>8.8410958904109584</v>
      </c>
      <c r="BR517" s="71">
        <f>_xll.ISDACreditCurve.HazardRate($BP$25, BQ517)</f>
        <v>1.1606917238964695E-2</v>
      </c>
      <c r="BZ517" s="69">
        <v>3227</v>
      </c>
      <c r="CA517" s="70">
        <f t="shared" si="78"/>
        <v>8.8410958904109584</v>
      </c>
      <c r="CB517" s="71">
        <f>_xll.ISDAYieldCurve.ZeroRate(BZ$32, CA517)</f>
        <v>2.0768318902547104E-2</v>
      </c>
      <c r="CI517" s="69">
        <v>3227</v>
      </c>
      <c r="CJ517" s="70">
        <f t="shared" si="79"/>
        <v>8.8410958904109584</v>
      </c>
      <c r="CK517" s="71">
        <f>_xll.ISDACreditCurve.HazardRate($CI$25, CJ517)</f>
        <v>1.6869105373612834E-2</v>
      </c>
    </row>
    <row r="518" spans="2:89" x14ac:dyDescent="0.25">
      <c r="B518" s="69">
        <v>3234</v>
      </c>
      <c r="C518" s="70">
        <f t="shared" si="70"/>
        <v>8.8602739726027391</v>
      </c>
      <c r="D518" s="71">
        <f>_xll.ISDAYieldCurve.ZeroRate($B$32, C518)</f>
        <v>2.0312617432252413E-2</v>
      </c>
      <c r="K518" s="69">
        <v>3234</v>
      </c>
      <c r="L518" s="70">
        <f t="shared" si="71"/>
        <v>8.8602739726027391</v>
      </c>
      <c r="M518" s="71">
        <f>_xll.ISDACreditCurve.HazardRate($K$25, L518)</f>
        <v>2.1057647305727335E-2</v>
      </c>
      <c r="U518" s="69">
        <v>3234</v>
      </c>
      <c r="V518" s="70">
        <f t="shared" si="72"/>
        <v>8.8602739726027391</v>
      </c>
      <c r="W518" s="71" t="e">
        <f>_xll.ISDAYieldCurve.ZeroRate(U$32, V518)</f>
        <v>#NULL!</v>
      </c>
      <c r="AD518" s="69">
        <v>3234</v>
      </c>
      <c r="AE518" s="70">
        <f t="shared" si="73"/>
        <v>8.8602739726027391</v>
      </c>
      <c r="AF518" s="71" t="e">
        <f>_xll.ISDACreditCurve.HazardRate(AD$25, AE518)</f>
        <v>#NULL!</v>
      </c>
      <c r="AN518" s="69">
        <v>3234</v>
      </c>
      <c r="AO518" s="70">
        <f t="shared" si="74"/>
        <v>8.8602739726027391</v>
      </c>
      <c r="AP518" s="71">
        <f>_xll.ISDAYieldCurve.ZeroRate(AN$32, AO518)</f>
        <v>3.9176177966661778E-2</v>
      </c>
      <c r="AW518" s="69">
        <v>3234</v>
      </c>
      <c r="AX518" s="70">
        <f t="shared" si="75"/>
        <v>8.8602739726027391</v>
      </c>
      <c r="AY518" s="71">
        <f>_xll.ISDACreditCurve.HazardRate($AW$25, AX518)</f>
        <v>1.6090877136751756E-2</v>
      </c>
      <c r="BG518" s="69">
        <v>3234</v>
      </c>
      <c r="BH518" s="70">
        <f t="shared" si="76"/>
        <v>8.8602739726027391</v>
      </c>
      <c r="BI518" s="71">
        <f>_xll.ISDAYieldCurve.ZeroRate(BG$32, BH518)</f>
        <v>1.9476779079645088E-3</v>
      </c>
      <c r="BP518" s="69">
        <v>3234</v>
      </c>
      <c r="BQ518" s="70">
        <f t="shared" si="77"/>
        <v>8.8602739726027391</v>
      </c>
      <c r="BR518" s="71">
        <f>_xll.ISDACreditCurve.HazardRate($BP$25, BQ518)</f>
        <v>1.1608252619421059E-2</v>
      </c>
      <c r="BZ518" s="69">
        <v>3234</v>
      </c>
      <c r="CA518" s="70">
        <f t="shared" si="78"/>
        <v>8.8602739726027391</v>
      </c>
      <c r="CB518" s="71">
        <f>_xll.ISDAYieldCurve.ZeroRate(BZ$32, CA518)</f>
        <v>2.0778896925590498E-2</v>
      </c>
      <c r="CI518" s="69">
        <v>3234</v>
      </c>
      <c r="CJ518" s="70">
        <f t="shared" si="79"/>
        <v>8.8602739726027391</v>
      </c>
      <c r="CK518" s="71">
        <f>_xll.ISDACreditCurve.HazardRate($CI$25, CJ518)</f>
        <v>1.6869044800547843E-2</v>
      </c>
    </row>
    <row r="519" spans="2:89" x14ac:dyDescent="0.25">
      <c r="B519" s="69">
        <v>3241</v>
      </c>
      <c r="C519" s="70">
        <f t="shared" si="70"/>
        <v>8.8794520547945197</v>
      </c>
      <c r="D519" s="71">
        <f>_xll.ISDAYieldCurve.ZeroRate($B$32, C519)</f>
        <v>2.0322586216281423E-2</v>
      </c>
      <c r="K519" s="69">
        <v>3241</v>
      </c>
      <c r="L519" s="70">
        <f t="shared" si="71"/>
        <v>8.8794520547945197</v>
      </c>
      <c r="M519" s="71">
        <f>_xll.ISDACreditCurve.HazardRate($K$25, L519)</f>
        <v>2.1062017656256909E-2</v>
      </c>
      <c r="U519" s="69">
        <v>3241</v>
      </c>
      <c r="V519" s="70">
        <f t="shared" si="72"/>
        <v>8.8794520547945197</v>
      </c>
      <c r="W519" s="71" t="e">
        <f>_xll.ISDAYieldCurve.ZeroRate(U$32, V519)</f>
        <v>#NULL!</v>
      </c>
      <c r="AD519" s="69">
        <v>3241</v>
      </c>
      <c r="AE519" s="70">
        <f t="shared" si="73"/>
        <v>8.8794520547945197</v>
      </c>
      <c r="AF519" s="71" t="e">
        <f>_xll.ISDACreditCurve.HazardRate(AD$25, AE519)</f>
        <v>#NULL!</v>
      </c>
      <c r="AN519" s="69">
        <v>3241</v>
      </c>
      <c r="AO519" s="70">
        <f t="shared" si="74"/>
        <v>8.8794520547945197</v>
      </c>
      <c r="AP519" s="71">
        <f>_xll.ISDAYieldCurve.ZeroRate(AN$32, AO519)</f>
        <v>3.9200370247962434E-2</v>
      </c>
      <c r="AW519" s="69">
        <v>3241</v>
      </c>
      <c r="AX519" s="70">
        <f t="shared" si="75"/>
        <v>8.8794520547945197</v>
      </c>
      <c r="AY519" s="71">
        <f>_xll.ISDACreditCurve.HazardRate($AW$25, AX519)</f>
        <v>1.608441338897872E-2</v>
      </c>
      <c r="BG519" s="69">
        <v>3241</v>
      </c>
      <c r="BH519" s="70">
        <f t="shared" si="76"/>
        <v>8.8794520547945197</v>
      </c>
      <c r="BI519" s="71">
        <f>_xll.ISDAYieldCurve.ZeroRate(BG$32, BH519)</f>
        <v>1.9539994551088899E-3</v>
      </c>
      <c r="BP519" s="69">
        <v>3241</v>
      </c>
      <c r="BQ519" s="70">
        <f t="shared" si="77"/>
        <v>8.8794520547945197</v>
      </c>
      <c r="BR519" s="71">
        <f>_xll.ISDACreditCurve.HazardRate($BP$25, BQ519)</f>
        <v>1.1609582231495327E-2</v>
      </c>
      <c r="BZ519" s="69">
        <v>3241</v>
      </c>
      <c r="CA519" s="70">
        <f t="shared" si="78"/>
        <v>8.8794520547945197</v>
      </c>
      <c r="CB519" s="71">
        <f>_xll.ISDAYieldCurve.ZeroRate(BZ$32, CA519)</f>
        <v>2.0789429255229815E-2</v>
      </c>
      <c r="CI519" s="69">
        <v>3241</v>
      </c>
      <c r="CJ519" s="70">
        <f t="shared" si="79"/>
        <v>8.8794520547945197</v>
      </c>
      <c r="CK519" s="71">
        <f>_xll.ISDACreditCurve.HazardRate($CI$25, CJ519)</f>
        <v>1.6868984489137564E-2</v>
      </c>
    </row>
    <row r="520" spans="2:89" x14ac:dyDescent="0.25">
      <c r="B520" s="69">
        <v>3248</v>
      </c>
      <c r="C520" s="70">
        <f t="shared" si="70"/>
        <v>8.8986301369863021</v>
      </c>
      <c r="D520" s="71">
        <f>_xll.ISDAYieldCurve.ZeroRate($B$32, C520)</f>
        <v>2.0332512031413764E-2</v>
      </c>
      <c r="K520" s="69">
        <v>3248</v>
      </c>
      <c r="L520" s="70">
        <f t="shared" si="71"/>
        <v>8.8986301369863021</v>
      </c>
      <c r="M520" s="71">
        <f>_xll.ISDACreditCurve.HazardRate($K$25, L520)</f>
        <v>2.1066369169068684E-2</v>
      </c>
      <c r="U520" s="69">
        <v>3248</v>
      </c>
      <c r="V520" s="70">
        <f t="shared" si="72"/>
        <v>8.8986301369863021</v>
      </c>
      <c r="W520" s="71" t="e">
        <f>_xll.ISDAYieldCurve.ZeroRate(U$32, V520)</f>
        <v>#NULL!</v>
      </c>
      <c r="AD520" s="69">
        <v>3248</v>
      </c>
      <c r="AE520" s="70">
        <f t="shared" si="73"/>
        <v>8.8986301369863021</v>
      </c>
      <c r="AF520" s="71" t="e">
        <f>_xll.ISDACreditCurve.HazardRate(AD$25, AE520)</f>
        <v>#NULL!</v>
      </c>
      <c r="AN520" s="69">
        <v>3248</v>
      </c>
      <c r="AO520" s="70">
        <f t="shared" si="74"/>
        <v>8.8986301369863021</v>
      </c>
      <c r="AP520" s="71">
        <f>_xll.ISDAYieldCurve.ZeroRate(AN$32, AO520)</f>
        <v>3.9224458252188517E-2</v>
      </c>
      <c r="AW520" s="69">
        <v>3248</v>
      </c>
      <c r="AX520" s="70">
        <f t="shared" si="75"/>
        <v>8.8986301369863021</v>
      </c>
      <c r="AY520" s="71">
        <f>_xll.ISDACreditCurve.HazardRate($AW$25, AX520)</f>
        <v>1.6077977502187469E-2</v>
      </c>
      <c r="BG520" s="69">
        <v>3248</v>
      </c>
      <c r="BH520" s="70">
        <f t="shared" si="76"/>
        <v>8.8986301369863021</v>
      </c>
      <c r="BI520" s="71">
        <f>_xll.ISDAYieldCurve.ZeroRate(BG$32, BH520)</f>
        <v>1.9602937542052344E-3</v>
      </c>
      <c r="BP520" s="69">
        <v>3248</v>
      </c>
      <c r="BQ520" s="70">
        <f t="shared" si="77"/>
        <v>8.8986301369863021</v>
      </c>
      <c r="BR520" s="71">
        <f>_xll.ISDACreditCurve.HazardRate($BP$25, BQ520)</f>
        <v>1.1610906112483062E-2</v>
      </c>
      <c r="BZ520" s="69">
        <v>3248</v>
      </c>
      <c r="CA520" s="70">
        <f t="shared" si="78"/>
        <v>8.8986301369863021</v>
      </c>
      <c r="CB520" s="71">
        <f>_xll.ISDAYieldCurve.ZeroRate(BZ$32, CA520)</f>
        <v>2.0799916186896552E-2</v>
      </c>
      <c r="CI520" s="69">
        <v>3248</v>
      </c>
      <c r="CJ520" s="70">
        <f t="shared" si="79"/>
        <v>8.8986301369863021</v>
      </c>
      <c r="CK520" s="71">
        <f>_xll.ISDACreditCurve.HazardRate($CI$25, CJ520)</f>
        <v>1.6868924437690256E-2</v>
      </c>
    </row>
    <row r="521" spans="2:89" x14ac:dyDescent="0.25">
      <c r="B521" s="69">
        <v>3255</v>
      </c>
      <c r="C521" s="70">
        <f t="shared" si="70"/>
        <v>8.9178082191780828</v>
      </c>
      <c r="D521" s="71">
        <f>_xll.ISDAYieldCurve.ZeroRate($B$32, C521)</f>
        <v>2.0342395154868107E-2</v>
      </c>
      <c r="K521" s="69">
        <v>3255</v>
      </c>
      <c r="L521" s="70">
        <f t="shared" si="71"/>
        <v>8.9178082191780828</v>
      </c>
      <c r="M521" s="71">
        <f>_xll.ISDACreditCurve.HazardRate($K$25, L521)</f>
        <v>2.1070701965696326E-2</v>
      </c>
      <c r="U521" s="69">
        <v>3255</v>
      </c>
      <c r="V521" s="70">
        <f t="shared" si="72"/>
        <v>8.9178082191780828</v>
      </c>
      <c r="W521" s="71" t="e">
        <f>_xll.ISDAYieldCurve.ZeroRate(U$32, V521)</f>
        <v>#NULL!</v>
      </c>
      <c r="AD521" s="69">
        <v>3255</v>
      </c>
      <c r="AE521" s="70">
        <f t="shared" si="73"/>
        <v>8.9178082191780828</v>
      </c>
      <c r="AF521" s="71" t="e">
        <f>_xll.ISDACreditCurve.HazardRate(AD$25, AE521)</f>
        <v>#NULL!</v>
      </c>
      <c r="AN521" s="69">
        <v>3255</v>
      </c>
      <c r="AO521" s="70">
        <f t="shared" si="74"/>
        <v>8.9178082191780828</v>
      </c>
      <c r="AP521" s="71">
        <f>_xll.ISDAYieldCurve.ZeroRate(AN$32, AO521)</f>
        <v>3.9248442652095338E-2</v>
      </c>
      <c r="AW521" s="69">
        <v>3255</v>
      </c>
      <c r="AX521" s="70">
        <f t="shared" si="75"/>
        <v>8.9178082191780828</v>
      </c>
      <c r="AY521" s="71">
        <f>_xll.ISDACreditCurve.HazardRate($AW$25, AX521)</f>
        <v>1.6071569296629729E-2</v>
      </c>
      <c r="BG521" s="69">
        <v>3255</v>
      </c>
      <c r="BH521" s="70">
        <f t="shared" si="76"/>
        <v>8.9178082191780828</v>
      </c>
      <c r="BI521" s="71">
        <f>_xll.ISDAYieldCurve.ZeroRate(BG$32, BH521)</f>
        <v>1.9665609810474009E-3</v>
      </c>
      <c r="BP521" s="69">
        <v>3255</v>
      </c>
      <c r="BQ521" s="70">
        <f t="shared" si="77"/>
        <v>8.9178082191780828</v>
      </c>
      <c r="BR521" s="71">
        <f>_xll.ISDACreditCurve.HazardRate($BP$25, BQ521)</f>
        <v>1.1612224299359026E-2</v>
      </c>
      <c r="BZ521" s="69">
        <v>3255</v>
      </c>
      <c r="CA521" s="70">
        <f t="shared" si="78"/>
        <v>8.9178082191780828</v>
      </c>
      <c r="CB521" s="71">
        <f>_xll.ISDAYieldCurve.ZeroRate(BZ$32, CA521)</f>
        <v>2.0810358013480853E-2</v>
      </c>
      <c r="CI521" s="69">
        <v>3255</v>
      </c>
      <c r="CJ521" s="70">
        <f t="shared" si="79"/>
        <v>8.9178082191780828</v>
      </c>
      <c r="CK521" s="71">
        <f>_xll.ISDACreditCurve.HazardRate($CI$25, CJ521)</f>
        <v>1.6868864644528747E-2</v>
      </c>
    </row>
    <row r="522" spans="2:89" x14ac:dyDescent="0.25">
      <c r="B522" s="69">
        <v>3262</v>
      </c>
      <c r="C522" s="70">
        <f t="shared" si="70"/>
        <v>8.9369863013698634</v>
      </c>
      <c r="D522" s="71">
        <f>_xll.ISDAYieldCurve.ZeroRate($B$32, C522)</f>
        <v>2.0352235861483596E-2</v>
      </c>
      <c r="K522" s="69">
        <v>3262</v>
      </c>
      <c r="L522" s="70">
        <f t="shared" si="71"/>
        <v>8.9369863013698634</v>
      </c>
      <c r="M522" s="71">
        <f>_xll.ISDACreditCurve.HazardRate($K$25, L522)</f>
        <v>2.1075016166630281E-2</v>
      </c>
      <c r="U522" s="69">
        <v>3262</v>
      </c>
      <c r="V522" s="70">
        <f t="shared" si="72"/>
        <v>8.9369863013698634</v>
      </c>
      <c r="W522" s="71" t="e">
        <f>_xll.ISDAYieldCurve.ZeroRate(U$32, V522)</f>
        <v>#NULL!</v>
      </c>
      <c r="AD522" s="69">
        <v>3262</v>
      </c>
      <c r="AE522" s="70">
        <f t="shared" si="73"/>
        <v>8.9369863013698634</v>
      </c>
      <c r="AF522" s="71" t="e">
        <f>_xll.ISDACreditCurve.HazardRate(AD$25, AE522)</f>
        <v>#NULL!</v>
      </c>
      <c r="AN522" s="69">
        <v>3262</v>
      </c>
      <c r="AO522" s="70">
        <f t="shared" si="74"/>
        <v>8.9369863013698634</v>
      </c>
      <c r="AP522" s="71">
        <f>_xll.ISDAYieldCurve.ZeroRate(AN$32, AO522)</f>
        <v>3.9272324114663512E-2</v>
      </c>
      <c r="AW522" s="69">
        <v>3262</v>
      </c>
      <c r="AX522" s="70">
        <f t="shared" si="75"/>
        <v>8.9369863013698634</v>
      </c>
      <c r="AY522" s="71">
        <f>_xll.ISDACreditCurve.HazardRate($AW$25, AX522)</f>
        <v>1.6065188594100128E-2</v>
      </c>
      <c r="BG522" s="69">
        <v>3262</v>
      </c>
      <c r="BH522" s="70">
        <f t="shared" si="76"/>
        <v>8.9369863013698634</v>
      </c>
      <c r="BI522" s="71">
        <f>_xll.ISDAYieldCurve.ZeroRate(BG$32, BH522)</f>
        <v>1.9728013099202884E-3</v>
      </c>
      <c r="BP522" s="69">
        <v>3262</v>
      </c>
      <c r="BQ522" s="70">
        <f t="shared" si="77"/>
        <v>8.9369863013698634</v>
      </c>
      <c r="BR522" s="71">
        <f>_xll.ISDACreditCurve.HazardRate($BP$25, BQ522)</f>
        <v>1.1613536828780583E-2</v>
      </c>
      <c r="BZ522" s="69">
        <v>3262</v>
      </c>
      <c r="CA522" s="70">
        <f t="shared" si="78"/>
        <v>8.9369863013698634</v>
      </c>
      <c r="CB522" s="71">
        <f>_xll.ISDAYieldCurve.ZeroRate(BZ$32, CA522)</f>
        <v>2.0820755025358781E-2</v>
      </c>
      <c r="CI522" s="69">
        <v>3262</v>
      </c>
      <c r="CJ522" s="70">
        <f t="shared" si="79"/>
        <v>8.9369863013698634</v>
      </c>
      <c r="CK522" s="71">
        <f>_xll.ISDACreditCurve.HazardRate($CI$25, CJ522)</f>
        <v>1.6868805107990246E-2</v>
      </c>
    </row>
    <row r="523" spans="2:89" x14ac:dyDescent="0.25">
      <c r="B523" s="69">
        <v>3269</v>
      </c>
      <c r="C523" s="70">
        <f t="shared" si="70"/>
        <v>8.956164383561644</v>
      </c>
      <c r="D523" s="71">
        <f>_xll.ISDAYieldCurve.ZeroRate($B$32, C523)</f>
        <v>2.0362034423745269E-2</v>
      </c>
      <c r="K523" s="69">
        <v>3269</v>
      </c>
      <c r="L523" s="70">
        <f t="shared" si="71"/>
        <v>8.956164383561644</v>
      </c>
      <c r="M523" s="71">
        <f>_xll.ISDACreditCurve.HazardRate($K$25, L523)</f>
        <v>2.1079311891328979E-2</v>
      </c>
      <c r="U523" s="69">
        <v>3269</v>
      </c>
      <c r="V523" s="70">
        <f t="shared" si="72"/>
        <v>8.956164383561644</v>
      </c>
      <c r="W523" s="71" t="e">
        <f>_xll.ISDAYieldCurve.ZeroRate(U$32, V523)</f>
        <v>#NULL!</v>
      </c>
      <c r="AD523" s="69">
        <v>3269</v>
      </c>
      <c r="AE523" s="70">
        <f t="shared" si="73"/>
        <v>8.956164383561644</v>
      </c>
      <c r="AF523" s="71" t="e">
        <f>_xll.ISDACreditCurve.HazardRate(AD$25, AE523)</f>
        <v>#NULL!</v>
      </c>
      <c r="AN523" s="69">
        <v>3269</v>
      </c>
      <c r="AO523" s="70">
        <f t="shared" si="74"/>
        <v>8.956164383561644</v>
      </c>
      <c r="AP523" s="71">
        <f>_xll.ISDAYieldCurve.ZeroRate(AN$32, AO523)</f>
        <v>3.9296103301160734E-2</v>
      </c>
      <c r="AW523" s="69">
        <v>3269</v>
      </c>
      <c r="AX523" s="70">
        <f t="shared" si="75"/>
        <v>8.956164383561644</v>
      </c>
      <c r="AY523" s="71">
        <f>_xll.ISDACreditCurve.HazardRate($AW$25, AX523)</f>
        <v>1.6058835217919693E-2</v>
      </c>
      <c r="BG523" s="69">
        <v>3269</v>
      </c>
      <c r="BH523" s="70">
        <f t="shared" si="76"/>
        <v>8.956164383561644</v>
      </c>
      <c r="BI523" s="71">
        <f>_xll.ISDAYieldCurve.ZeroRate(BG$32, BH523)</f>
        <v>1.9790149136159887E-3</v>
      </c>
      <c r="BP523" s="69">
        <v>3269</v>
      </c>
      <c r="BQ523" s="70">
        <f t="shared" si="77"/>
        <v>8.956164383561644</v>
      </c>
      <c r="BR523" s="71">
        <f>_xll.ISDACreditCurve.HazardRate($BP$25, BQ523)</f>
        <v>1.1614843737091127E-2</v>
      </c>
      <c r="BZ523" s="69">
        <v>3269</v>
      </c>
      <c r="CA523" s="70">
        <f t="shared" si="78"/>
        <v>8.956164383561644</v>
      </c>
      <c r="CB523" s="71">
        <f>_xll.ISDAYieldCurve.ZeroRate(BZ$32, CA523)</f>
        <v>2.0831107510419247E-2</v>
      </c>
      <c r="CI523" s="69">
        <v>3269</v>
      </c>
      <c r="CJ523" s="70">
        <f t="shared" si="79"/>
        <v>8.956164383561644</v>
      </c>
      <c r="CK523" s="71">
        <f>_xll.ISDACreditCurve.HazardRate($CI$25, CJ523)</f>
        <v>1.6868745826426217E-2</v>
      </c>
    </row>
    <row r="524" spans="2:89" x14ac:dyDescent="0.25">
      <c r="B524" s="69">
        <v>3276</v>
      </c>
      <c r="C524" s="70">
        <f t="shared" si="70"/>
        <v>8.9753424657534246</v>
      </c>
      <c r="D524" s="71">
        <f>_xll.ISDAYieldCurve.ZeroRate($B$32, C524)</f>
        <v>2.0371791111809239E-2</v>
      </c>
      <c r="K524" s="69">
        <v>3276</v>
      </c>
      <c r="L524" s="70">
        <f t="shared" si="71"/>
        <v>8.9753424657534246</v>
      </c>
      <c r="M524" s="71">
        <f>_xll.ISDACreditCurve.HazardRate($K$25, L524)</f>
        <v>2.1083589258229819E-2</v>
      </c>
      <c r="U524" s="69">
        <v>3276</v>
      </c>
      <c r="V524" s="70">
        <f t="shared" si="72"/>
        <v>8.9753424657534246</v>
      </c>
      <c r="W524" s="71" t="e">
        <f>_xll.ISDAYieldCurve.ZeroRate(U$32, V524)</f>
        <v>#NULL!</v>
      </c>
      <c r="AD524" s="69">
        <v>3276</v>
      </c>
      <c r="AE524" s="70">
        <f t="shared" si="73"/>
        <v>8.9753424657534246</v>
      </c>
      <c r="AF524" s="71" t="e">
        <f>_xll.ISDACreditCurve.HazardRate(AD$25, AE524)</f>
        <v>#NULL!</v>
      </c>
      <c r="AN524" s="69">
        <v>3276</v>
      </c>
      <c r="AO524" s="70">
        <f t="shared" si="74"/>
        <v>8.9753424657534246</v>
      </c>
      <c r="AP524" s="71">
        <f>_xll.ISDAYieldCurve.ZeroRate(AN$32, AO524)</f>
        <v>3.9319780867202829E-2</v>
      </c>
      <c r="AW524" s="69">
        <v>3276</v>
      </c>
      <c r="AX524" s="70">
        <f t="shared" si="75"/>
        <v>8.9753424657534246</v>
      </c>
      <c r="AY524" s="71">
        <f>_xll.ISDACreditCurve.HazardRate($AW$25, AX524)</f>
        <v>1.6052508992919517E-2</v>
      </c>
      <c r="BG524" s="69">
        <v>3276</v>
      </c>
      <c r="BH524" s="70">
        <f t="shared" si="76"/>
        <v>8.9753424657534246</v>
      </c>
      <c r="BI524" s="71">
        <f>_xll.ISDAYieldCurve.ZeroRate(BG$32, BH524)</f>
        <v>1.985201963449743E-3</v>
      </c>
      <c r="BP524" s="69">
        <v>3276</v>
      </c>
      <c r="BQ524" s="70">
        <f t="shared" si="77"/>
        <v>8.9753424657534246</v>
      </c>
      <c r="BR524" s="71">
        <f>_xll.ISDACreditCurve.HazardRate($BP$25, BQ524)</f>
        <v>1.1616145060323423E-2</v>
      </c>
      <c r="BZ524" s="69">
        <v>3276</v>
      </c>
      <c r="CA524" s="70">
        <f t="shared" si="78"/>
        <v>8.9753424657534246</v>
      </c>
      <c r="CB524" s="71">
        <f>_xll.ISDAYieldCurve.ZeroRate(BZ$32, CA524)</f>
        <v>2.0841415754090563E-2</v>
      </c>
      <c r="CI524" s="69">
        <v>3276</v>
      </c>
      <c r="CJ524" s="70">
        <f t="shared" si="79"/>
        <v>8.9753424657534246</v>
      </c>
      <c r="CK524" s="71">
        <f>_xll.ISDACreditCurve.HazardRate($CI$25, CJ524)</f>
        <v>1.6868686798202203E-2</v>
      </c>
    </row>
    <row r="525" spans="2:89" x14ac:dyDescent="0.25">
      <c r="B525" s="69">
        <v>3283</v>
      </c>
      <c r="C525" s="70">
        <f t="shared" si="70"/>
        <v>8.9945205479452053</v>
      </c>
      <c r="D525" s="71">
        <f>_xll.ISDAYieldCurve.ZeroRate($B$32, C525)</f>
        <v>2.0381506193527528E-2</v>
      </c>
      <c r="K525" s="69">
        <v>3283</v>
      </c>
      <c r="L525" s="70">
        <f t="shared" si="71"/>
        <v>8.9945205479452053</v>
      </c>
      <c r="M525" s="71">
        <f>_xll.ISDACreditCurve.HazardRate($K$25, L525)</f>
        <v>2.1087848384760074E-2</v>
      </c>
      <c r="U525" s="69">
        <v>3283</v>
      </c>
      <c r="V525" s="70">
        <f t="shared" si="72"/>
        <v>8.9945205479452053</v>
      </c>
      <c r="W525" s="71" t="e">
        <f>_xll.ISDAYieldCurve.ZeroRate(U$32, V525)</f>
        <v>#NULL!</v>
      </c>
      <c r="AD525" s="69">
        <v>3283</v>
      </c>
      <c r="AE525" s="70">
        <f t="shared" si="73"/>
        <v>8.9945205479452053</v>
      </c>
      <c r="AF525" s="71" t="e">
        <f>_xll.ISDACreditCurve.HazardRate(AD$25, AE525)</f>
        <v>#NULL!</v>
      </c>
      <c r="AN525" s="69">
        <v>3283</v>
      </c>
      <c r="AO525" s="70">
        <f t="shared" si="74"/>
        <v>8.9945205479452053</v>
      </c>
      <c r="AP525" s="71">
        <f>_xll.ISDAYieldCurve.ZeroRate(AN$32, AO525)</f>
        <v>3.9343357462814053E-2</v>
      </c>
      <c r="AW525" s="69">
        <v>3283</v>
      </c>
      <c r="AX525" s="70">
        <f t="shared" si="75"/>
        <v>8.9945205479452053</v>
      </c>
      <c r="AY525" s="71">
        <f>_xll.ISDACreditCurve.HazardRate($AW$25, AX525)</f>
        <v>1.6046209745424669E-2</v>
      </c>
      <c r="BG525" s="69">
        <v>3283</v>
      </c>
      <c r="BH525" s="70">
        <f t="shared" si="76"/>
        <v>8.9945205479452053</v>
      </c>
      <c r="BI525" s="71">
        <f>_xll.ISDAYieldCurve.ZeroRate(BG$32, BH525)</f>
        <v>1.9913626292756767E-3</v>
      </c>
      <c r="BP525" s="69">
        <v>3283</v>
      </c>
      <c r="BQ525" s="70">
        <f t="shared" si="77"/>
        <v>8.9945205479452053</v>
      </c>
      <c r="BR525" s="71">
        <f>_xll.ISDACreditCurve.HazardRate($BP$25, BQ525)</f>
        <v>1.1617440834202915E-2</v>
      </c>
      <c r="BZ525" s="69">
        <v>3283</v>
      </c>
      <c r="CA525" s="70">
        <f t="shared" si="78"/>
        <v>8.9945205479452053</v>
      </c>
      <c r="CB525" s="71">
        <f>_xll.ISDAYieldCurve.ZeroRate(BZ$32, CA525)</f>
        <v>2.0851680039366698E-2</v>
      </c>
      <c r="CI525" s="69">
        <v>3283</v>
      </c>
      <c r="CJ525" s="70">
        <f t="shared" si="79"/>
        <v>8.9945205479452053</v>
      </c>
      <c r="CK525" s="71">
        <f>_xll.ISDACreditCurve.HazardRate($CI$25, CJ525)</f>
        <v>1.6868628021697696E-2</v>
      </c>
    </row>
    <row r="526" spans="2:89" x14ac:dyDescent="0.25">
      <c r="B526" s="69">
        <v>3290</v>
      </c>
      <c r="C526" s="70">
        <f t="shared" si="70"/>
        <v>9.0136986301369859</v>
      </c>
      <c r="D526" s="71">
        <f>_xll.ISDAYieldCurve.ZeroRate($B$32, C526)</f>
        <v>2.0391179934472547E-2</v>
      </c>
      <c r="K526" s="69">
        <v>3290</v>
      </c>
      <c r="L526" s="70">
        <f t="shared" si="71"/>
        <v>9.0136986301369859</v>
      </c>
      <c r="M526" s="71">
        <f>_xll.ISDACreditCurve.HazardRate($K$25, L526)</f>
        <v>2.1092089387347652E-2</v>
      </c>
      <c r="U526" s="69">
        <v>3290</v>
      </c>
      <c r="V526" s="70">
        <f t="shared" si="72"/>
        <v>9.0136986301369859</v>
      </c>
      <c r="W526" s="71" t="e">
        <f>_xll.ISDAYieldCurve.ZeroRate(U$32, V526)</f>
        <v>#NULL!</v>
      </c>
      <c r="AD526" s="69">
        <v>3290</v>
      </c>
      <c r="AE526" s="70">
        <f t="shared" si="73"/>
        <v>9.0136986301369859</v>
      </c>
      <c r="AF526" s="71" t="e">
        <f>_xll.ISDACreditCurve.HazardRate(AD$25, AE526)</f>
        <v>#NULL!</v>
      </c>
      <c r="AN526" s="69">
        <v>3290</v>
      </c>
      <c r="AO526" s="70">
        <f t="shared" si="74"/>
        <v>9.0136986301369859</v>
      </c>
      <c r="AP526" s="71">
        <f>_xll.ISDAYieldCurve.ZeroRate(AN$32, AO526)</f>
        <v>3.9366833732486506E-2</v>
      </c>
      <c r="AW526" s="69">
        <v>3290</v>
      </c>
      <c r="AX526" s="70">
        <f t="shared" si="75"/>
        <v>9.0136986301369859</v>
      </c>
      <c r="AY526" s="71">
        <f>_xll.ISDACreditCurve.HazardRate($AW$25, AX526)</f>
        <v>1.6039937303238314E-2</v>
      </c>
      <c r="BG526" s="69">
        <v>3290</v>
      </c>
      <c r="BH526" s="70">
        <f t="shared" si="76"/>
        <v>9.0136986301369859</v>
      </c>
      <c r="BI526" s="71">
        <f>_xll.ISDAYieldCurve.ZeroRate(BG$32, BH526)</f>
        <v>1.9974970795023509E-3</v>
      </c>
      <c r="BP526" s="69">
        <v>3290</v>
      </c>
      <c r="BQ526" s="70">
        <f t="shared" si="77"/>
        <v>9.0136986301369859</v>
      </c>
      <c r="BR526" s="71">
        <f>_xll.ISDACreditCurve.HazardRate($BP$25, BQ526)</f>
        <v>1.1618731094151005E-2</v>
      </c>
      <c r="BZ526" s="69">
        <v>3290</v>
      </c>
      <c r="CA526" s="70">
        <f t="shared" si="78"/>
        <v>9.0136986301369859</v>
      </c>
      <c r="CB526" s="71">
        <f>_xll.ISDAYieldCurve.ZeroRate(BZ$32, CA526)</f>
        <v>2.0861900646833142E-2</v>
      </c>
      <c r="CI526" s="69">
        <v>3290</v>
      </c>
      <c r="CJ526" s="70">
        <f t="shared" si="79"/>
        <v>9.0136986301369859</v>
      </c>
      <c r="CK526" s="71">
        <f>_xll.ISDACreditCurve.HazardRate($CI$25, CJ526)</f>
        <v>1.686856949530597E-2</v>
      </c>
    </row>
    <row r="527" spans="2:89" x14ac:dyDescent="0.25">
      <c r="B527" s="69">
        <v>3297</v>
      </c>
      <c r="C527" s="70">
        <f t="shared" si="70"/>
        <v>9.0328767123287665</v>
      </c>
      <c r="D527" s="71">
        <f>_xll.ISDAYieldCurve.ZeroRate($B$32, C527)</f>
        <v>2.040081259796132E-2</v>
      </c>
      <c r="K527" s="69">
        <v>3297</v>
      </c>
      <c r="L527" s="70">
        <f t="shared" si="71"/>
        <v>9.0328767123287665</v>
      </c>
      <c r="M527" s="71">
        <f>_xll.ISDACreditCurve.HazardRate($K$25, L527)</f>
        <v>2.1096312381431673E-2</v>
      </c>
      <c r="U527" s="69">
        <v>3297</v>
      </c>
      <c r="V527" s="70">
        <f t="shared" si="72"/>
        <v>9.0328767123287665</v>
      </c>
      <c r="W527" s="71" t="e">
        <f>_xll.ISDAYieldCurve.ZeroRate(U$32, V527)</f>
        <v>#NULL!</v>
      </c>
      <c r="AD527" s="69">
        <v>3297</v>
      </c>
      <c r="AE527" s="70">
        <f t="shared" si="73"/>
        <v>9.0328767123287665</v>
      </c>
      <c r="AF527" s="71" t="e">
        <f>_xll.ISDACreditCurve.HazardRate(AD$25, AE527)</f>
        <v>#NULL!</v>
      </c>
      <c r="AN527" s="69">
        <v>3297</v>
      </c>
      <c r="AO527" s="70">
        <f t="shared" si="74"/>
        <v>9.0328767123287665</v>
      </c>
      <c r="AP527" s="71">
        <f>_xll.ISDAYieldCurve.ZeroRate(AN$32, AO527)</f>
        <v>3.9390210315238892E-2</v>
      </c>
      <c r="AW527" s="69">
        <v>3297</v>
      </c>
      <c r="AX527" s="70">
        <f t="shared" si="75"/>
        <v>9.0328767123287665</v>
      </c>
      <c r="AY527" s="71">
        <f>_xll.ISDACreditCurve.HazardRate($AW$25, AX527)</f>
        <v>1.6033691495625994E-2</v>
      </c>
      <c r="BG527" s="69">
        <v>3297</v>
      </c>
      <c r="BH527" s="70">
        <f t="shared" si="76"/>
        <v>9.0328767123287665</v>
      </c>
      <c r="BI527" s="71">
        <f>_xll.ISDAYieldCurve.ZeroRate(BG$32, BH527)</f>
        <v>2.0036054811081055E-3</v>
      </c>
      <c r="BP527" s="69">
        <v>3297</v>
      </c>
      <c r="BQ527" s="70">
        <f t="shared" si="77"/>
        <v>9.0328767123287665</v>
      </c>
      <c r="BR527" s="71">
        <f>_xll.ISDACreditCurve.HazardRate($BP$25, BQ527)</f>
        <v>1.1620015875288275E-2</v>
      </c>
      <c r="BZ527" s="69">
        <v>3297</v>
      </c>
      <c r="CA527" s="70">
        <f t="shared" si="78"/>
        <v>9.0328767123287665</v>
      </c>
      <c r="CB527" s="71">
        <f>_xll.ISDAYieldCurve.ZeroRate(BZ$32, CA527)</f>
        <v>2.0872077854692511E-2</v>
      </c>
      <c r="CI527" s="69">
        <v>3297</v>
      </c>
      <c r="CJ527" s="70">
        <f t="shared" si="79"/>
        <v>9.0328767123287665</v>
      </c>
      <c r="CK527" s="71">
        <f>_xll.ISDACreditCurve.HazardRate($CI$25, CJ527)</f>
        <v>1.6868511217433959E-2</v>
      </c>
    </row>
    <row r="528" spans="2:89" x14ac:dyDescent="0.25">
      <c r="B528" s="69">
        <v>3304</v>
      </c>
      <c r="C528" s="70">
        <f t="shared" si="70"/>
        <v>9.0520547945205472</v>
      </c>
      <c r="D528" s="71">
        <f>_xll.ISDAYieldCurve.ZeroRate($B$32, C528)</f>
        <v>2.0410404445079376E-2</v>
      </c>
      <c r="K528" s="69">
        <v>3304</v>
      </c>
      <c r="L528" s="70">
        <f t="shared" si="71"/>
        <v>9.0520547945205472</v>
      </c>
      <c r="M528" s="71">
        <f>_xll.ISDACreditCurve.HazardRate($K$25, L528)</f>
        <v>2.1100517481472965E-2</v>
      </c>
      <c r="U528" s="69">
        <v>3304</v>
      </c>
      <c r="V528" s="70">
        <f t="shared" si="72"/>
        <v>9.0520547945205472</v>
      </c>
      <c r="W528" s="71" t="e">
        <f>_xll.ISDAYieldCurve.ZeroRate(U$32, V528)</f>
        <v>#NULL!</v>
      </c>
      <c r="AD528" s="69">
        <v>3304</v>
      </c>
      <c r="AE528" s="70">
        <f t="shared" si="73"/>
        <v>9.0520547945205472</v>
      </c>
      <c r="AF528" s="71" t="e">
        <f>_xll.ISDACreditCurve.HazardRate(AD$25, AE528)</f>
        <v>#NULL!</v>
      </c>
      <c r="AN528" s="69">
        <v>3304</v>
      </c>
      <c r="AO528" s="70">
        <f t="shared" si="74"/>
        <v>9.0520547945205472</v>
      </c>
      <c r="AP528" s="71">
        <f>_xll.ISDAYieldCurve.ZeroRate(AN$32, AO528)</f>
        <v>3.9413487844674543E-2</v>
      </c>
      <c r="AW528" s="69">
        <v>3304</v>
      </c>
      <c r="AX528" s="70">
        <f t="shared" si="75"/>
        <v>9.0520547945205472</v>
      </c>
      <c r="AY528" s="71">
        <f>_xll.ISDACreditCurve.HazardRate($AW$25, AX528)</f>
        <v>1.6027472153300169E-2</v>
      </c>
      <c r="BG528" s="69">
        <v>3304</v>
      </c>
      <c r="BH528" s="70">
        <f t="shared" si="76"/>
        <v>9.0520547945205472</v>
      </c>
      <c r="BI528" s="71">
        <f>_xll.ISDAYieldCurve.ZeroRate(BG$32, BH528)</f>
        <v>2.0096879996562081E-3</v>
      </c>
      <c r="BP528" s="69">
        <v>3304</v>
      </c>
      <c r="BQ528" s="70">
        <f t="shared" si="77"/>
        <v>9.0520547945205472</v>
      </c>
      <c r="BR528" s="71">
        <f>_xll.ISDACreditCurve.HazardRate($BP$25, BQ528)</f>
        <v>1.1621295212437675E-2</v>
      </c>
      <c r="BZ528" s="69">
        <v>3304</v>
      </c>
      <c r="CA528" s="70">
        <f t="shared" si="78"/>
        <v>9.0520547945205472</v>
      </c>
      <c r="CB528" s="71">
        <f>_xll.ISDAYieldCurve.ZeroRate(BZ$32, CA528)</f>
        <v>2.0882211938789762E-2</v>
      </c>
      <c r="CI528" s="69">
        <v>3304</v>
      </c>
      <c r="CJ528" s="70">
        <f t="shared" si="79"/>
        <v>9.0520547945205472</v>
      </c>
      <c r="CK528" s="71">
        <f>_xll.ISDACreditCurve.HazardRate($CI$25, CJ528)</f>
        <v>1.686845318650208E-2</v>
      </c>
    </row>
    <row r="529" spans="2:89" x14ac:dyDescent="0.25">
      <c r="B529" s="69">
        <v>3311</v>
      </c>
      <c r="C529" s="70">
        <f t="shared" si="70"/>
        <v>9.0712328767123296</v>
      </c>
      <c r="D529" s="71">
        <f>_xll.ISDAYieldCurve.ZeroRate($B$32, C529)</f>
        <v>2.0419955734704343E-2</v>
      </c>
      <c r="K529" s="69">
        <v>3311</v>
      </c>
      <c r="L529" s="70">
        <f t="shared" si="71"/>
        <v>9.0712328767123296</v>
      </c>
      <c r="M529" s="71">
        <f>_xll.ISDACreditCurve.HazardRate($K$25, L529)</f>
        <v>2.1104704800964394E-2</v>
      </c>
      <c r="U529" s="69">
        <v>3311</v>
      </c>
      <c r="V529" s="70">
        <f t="shared" si="72"/>
        <v>9.0712328767123296</v>
      </c>
      <c r="W529" s="71" t="e">
        <f>_xll.ISDAYieldCurve.ZeroRate(U$32, V529)</f>
        <v>#NULL!</v>
      </c>
      <c r="AD529" s="69">
        <v>3311</v>
      </c>
      <c r="AE529" s="70">
        <f t="shared" si="73"/>
        <v>9.0712328767123296</v>
      </c>
      <c r="AF529" s="71" t="e">
        <f>_xll.ISDACreditCurve.HazardRate(AD$25, AE529)</f>
        <v>#NULL!</v>
      </c>
      <c r="AN529" s="69">
        <v>3311</v>
      </c>
      <c r="AO529" s="70">
        <f t="shared" si="74"/>
        <v>9.0712328767123296</v>
      </c>
      <c r="AP529" s="71">
        <f>_xll.ISDAYieldCurve.ZeroRate(AN$32, AO529)</f>
        <v>3.9436666949038586E-2</v>
      </c>
      <c r="AW529" s="69">
        <v>3311</v>
      </c>
      <c r="AX529" s="70">
        <f t="shared" si="75"/>
        <v>9.0712328767123296</v>
      </c>
      <c r="AY529" s="71">
        <f>_xll.ISDACreditCurve.HazardRate($AW$25, AX529)</f>
        <v>1.6021279108404896E-2</v>
      </c>
      <c r="BG529" s="69">
        <v>3311</v>
      </c>
      <c r="BH529" s="70">
        <f t="shared" si="76"/>
        <v>9.0712328767123296</v>
      </c>
      <c r="BI529" s="71">
        <f>_xll.ISDAYieldCurve.ZeroRate(BG$32, BH529)</f>
        <v>2.0157447993098166E-3</v>
      </c>
      <c r="BP529" s="69">
        <v>3311</v>
      </c>
      <c r="BQ529" s="70">
        <f t="shared" si="77"/>
        <v>9.0712328767123296</v>
      </c>
      <c r="BR529" s="71">
        <f>_xll.ISDACreditCurve.HazardRate($BP$25, BQ529)</f>
        <v>1.1622569140127671E-2</v>
      </c>
      <c r="BZ529" s="69">
        <v>3311</v>
      </c>
      <c r="CA529" s="70">
        <f t="shared" si="78"/>
        <v>9.0712328767123296</v>
      </c>
      <c r="CB529" s="71">
        <f>_xll.ISDAYieldCurve.ZeroRate(BZ$32, CA529)</f>
        <v>2.0892303172637135E-2</v>
      </c>
      <c r="CI529" s="69">
        <v>3311</v>
      </c>
      <c r="CJ529" s="70">
        <f t="shared" si="79"/>
        <v>9.0712328767123296</v>
      </c>
      <c r="CK529" s="71">
        <f>_xll.ISDACreditCurve.HazardRate($CI$25, CJ529)</f>
        <v>1.6868395400944123E-2</v>
      </c>
    </row>
    <row r="530" spans="2:89" x14ac:dyDescent="0.25">
      <c r="B530" s="69">
        <v>3318</v>
      </c>
      <c r="C530" s="70">
        <f t="shared" si="70"/>
        <v>9.0904109589041102</v>
      </c>
      <c r="D530" s="71">
        <f>_xll.ISDAYieldCurve.ZeroRate($B$32, C530)</f>
        <v>2.0429466723529192E-2</v>
      </c>
      <c r="K530" s="69">
        <v>3318</v>
      </c>
      <c r="L530" s="70">
        <f t="shared" si="71"/>
        <v>9.0904109589041102</v>
      </c>
      <c r="M530" s="71">
        <f>_xll.ISDACreditCurve.HazardRate($K$25, L530)</f>
        <v>2.1108874452441098E-2</v>
      </c>
      <c r="U530" s="69">
        <v>3318</v>
      </c>
      <c r="V530" s="70">
        <f t="shared" si="72"/>
        <v>9.0904109589041102</v>
      </c>
      <c r="W530" s="71" t="e">
        <f>_xll.ISDAYieldCurve.ZeroRate(U$32, V530)</f>
        <v>#NULL!</v>
      </c>
      <c r="AD530" s="69">
        <v>3318</v>
      </c>
      <c r="AE530" s="70">
        <f t="shared" si="73"/>
        <v>9.0904109589041102</v>
      </c>
      <c r="AF530" s="71" t="e">
        <f>_xll.ISDACreditCurve.HazardRate(AD$25, AE530)</f>
        <v>#NULL!</v>
      </c>
      <c r="AN530" s="69">
        <v>3318</v>
      </c>
      <c r="AO530" s="70">
        <f t="shared" si="74"/>
        <v>9.0904109589041102</v>
      </c>
      <c r="AP530" s="71">
        <f>_xll.ISDAYieldCurve.ZeroRate(AN$32, AO530)</f>
        <v>3.9459748251274504E-2</v>
      </c>
      <c r="AW530" s="69">
        <v>3318</v>
      </c>
      <c r="AX530" s="70">
        <f t="shared" si="75"/>
        <v>9.0904109589041102</v>
      </c>
      <c r="AY530" s="71">
        <f>_xll.ISDACreditCurve.HazardRate($AW$25, AX530)</f>
        <v>1.6015112194500743E-2</v>
      </c>
      <c r="BG530" s="69">
        <v>3318</v>
      </c>
      <c r="BH530" s="70">
        <f t="shared" si="76"/>
        <v>9.0904109589041102</v>
      </c>
      <c r="BI530" s="71">
        <f>_xll.ISDAYieldCurve.ZeroRate(BG$32, BH530)</f>
        <v>2.0217760428467425E-3</v>
      </c>
      <c r="BP530" s="69">
        <v>3318</v>
      </c>
      <c r="BQ530" s="70">
        <f t="shared" si="77"/>
        <v>9.0904109589041102</v>
      </c>
      <c r="BR530" s="71">
        <f>_xll.ISDACreditCurve.HazardRate($BP$25, BQ530)</f>
        <v>1.1623837692595347E-2</v>
      </c>
      <c r="BZ530" s="69">
        <v>3318</v>
      </c>
      <c r="CA530" s="70">
        <f t="shared" si="78"/>
        <v>9.0904109589041102</v>
      </c>
      <c r="CB530" s="71">
        <f>_xll.ISDAYieldCurve.ZeroRate(BZ$32, CA530)</f>
        <v>2.0902351827438735E-2</v>
      </c>
      <c r="CI530" s="69">
        <v>3318</v>
      </c>
      <c r="CJ530" s="70">
        <f t="shared" si="79"/>
        <v>9.0904109589041102</v>
      </c>
      <c r="CK530" s="71">
        <f>_xll.ISDACreditCurve.HazardRate($CI$25, CJ530)</f>
        <v>1.6868337859207088E-2</v>
      </c>
    </row>
    <row r="531" spans="2:89" x14ac:dyDescent="0.25">
      <c r="B531" s="69">
        <v>3325</v>
      </c>
      <c r="C531" s="70">
        <f t="shared" si="70"/>
        <v>9.1095890410958908</v>
      </c>
      <c r="D531" s="71">
        <f>_xll.ISDAYieldCurve.ZeroRate($B$32, C531)</f>
        <v>2.0438937666085309E-2</v>
      </c>
      <c r="K531" s="69">
        <v>3325</v>
      </c>
      <c r="L531" s="70">
        <f t="shared" si="71"/>
        <v>9.1095890410958908</v>
      </c>
      <c r="M531" s="71">
        <f>_xll.ISDACreditCurve.HazardRate($K$25, L531)</f>
        <v>2.1113026547490525E-2</v>
      </c>
      <c r="U531" s="69">
        <v>3325</v>
      </c>
      <c r="V531" s="70">
        <f t="shared" si="72"/>
        <v>9.1095890410958908</v>
      </c>
      <c r="W531" s="71" t="e">
        <f>_xll.ISDAYieldCurve.ZeroRate(U$32, V531)</f>
        <v>#NULL!</v>
      </c>
      <c r="AD531" s="69">
        <v>3325</v>
      </c>
      <c r="AE531" s="70">
        <f t="shared" si="73"/>
        <v>9.1095890410958908</v>
      </c>
      <c r="AF531" s="71" t="e">
        <f>_xll.ISDACreditCurve.HazardRate(AD$25, AE531)</f>
        <v>#NULL!</v>
      </c>
      <c r="AN531" s="69">
        <v>3325</v>
      </c>
      <c r="AO531" s="70">
        <f t="shared" si="74"/>
        <v>9.1095890410958908</v>
      </c>
      <c r="AP531" s="71">
        <f>_xll.ISDAYieldCurve.ZeroRate(AN$32, AO531)</f>
        <v>3.9482732369079947E-2</v>
      </c>
      <c r="AW531" s="69">
        <v>3325</v>
      </c>
      <c r="AX531" s="70">
        <f t="shared" si="75"/>
        <v>9.1095890410958908</v>
      </c>
      <c r="AY531" s="71">
        <f>_xll.ISDACreditCurve.HazardRate($AW$25, AX531)</f>
        <v>1.6008971246549871E-2</v>
      </c>
      <c r="BG531" s="69">
        <v>3325</v>
      </c>
      <c r="BH531" s="70">
        <f t="shared" si="76"/>
        <v>9.1095890410958908</v>
      </c>
      <c r="BI531" s="71">
        <f>_xll.ISDAYieldCurve.ZeroRate(BG$32, BH531)</f>
        <v>2.0277818916740395E-3</v>
      </c>
      <c r="BP531" s="69">
        <v>3325</v>
      </c>
      <c r="BQ531" s="70">
        <f t="shared" si="77"/>
        <v>9.1095890410958908</v>
      </c>
      <c r="BR531" s="71">
        <f>_xll.ISDACreditCurve.HazardRate($BP$25, BQ531)</f>
        <v>1.1625100903789471E-2</v>
      </c>
      <c r="BZ531" s="69">
        <v>3325</v>
      </c>
      <c r="CA531" s="70">
        <f t="shared" si="78"/>
        <v>9.1095890410958908</v>
      </c>
      <c r="CB531" s="71">
        <f>_xll.ISDAYieldCurve.ZeroRate(BZ$32, CA531)</f>
        <v>2.0912358172114856E-2</v>
      </c>
      <c r="CI531" s="69">
        <v>3325</v>
      </c>
      <c r="CJ531" s="70">
        <f t="shared" si="79"/>
        <v>9.1095890410958908</v>
      </c>
      <c r="CK531" s="71">
        <f>_xll.ISDACreditCurve.HazardRate($CI$25, CJ531)</f>
        <v>1.6868280559751044E-2</v>
      </c>
    </row>
    <row r="532" spans="2:89" x14ac:dyDescent="0.25">
      <c r="B532" s="69">
        <v>3332</v>
      </c>
      <c r="C532" s="70">
        <f t="shared" si="70"/>
        <v>9.1287671232876715</v>
      </c>
      <c r="D532" s="71">
        <f>_xll.ISDAYieldCurve.ZeroRate($B$32, C532)</f>
        <v>2.0448368814765146E-2</v>
      </c>
      <c r="K532" s="69">
        <v>3332</v>
      </c>
      <c r="L532" s="70">
        <f t="shared" si="71"/>
        <v>9.1287671232876715</v>
      </c>
      <c r="M532" s="71">
        <f>_xll.ISDACreditCurve.HazardRate($K$25, L532)</f>
        <v>2.1117161196762442E-2</v>
      </c>
      <c r="U532" s="69">
        <v>3332</v>
      </c>
      <c r="V532" s="70">
        <f t="shared" si="72"/>
        <v>9.1287671232876715</v>
      </c>
      <c r="W532" s="71" t="e">
        <f>_xll.ISDAYieldCurve.ZeroRate(U$32, V532)</f>
        <v>#NULL!</v>
      </c>
      <c r="AD532" s="69">
        <v>3332</v>
      </c>
      <c r="AE532" s="70">
        <f t="shared" si="73"/>
        <v>9.1287671232876715</v>
      </c>
      <c r="AF532" s="71" t="e">
        <f>_xll.ISDACreditCurve.HazardRate(AD$25, AE532)</f>
        <v>#NULL!</v>
      </c>
      <c r="AN532" s="69">
        <v>3332</v>
      </c>
      <c r="AO532" s="70">
        <f t="shared" si="74"/>
        <v>9.1287671232876715</v>
      </c>
      <c r="AP532" s="71">
        <f>_xll.ISDAYieldCurve.ZeroRate(AN$32, AO532)</f>
        <v>3.9505619914961855E-2</v>
      </c>
      <c r="AW532" s="69">
        <v>3332</v>
      </c>
      <c r="AX532" s="70">
        <f t="shared" si="75"/>
        <v>9.1287671232876715</v>
      </c>
      <c r="AY532" s="71">
        <f>_xll.ISDACreditCurve.HazardRate($AW$25, AX532)</f>
        <v>1.6002856100901314E-2</v>
      </c>
      <c r="BG532" s="69">
        <v>3332</v>
      </c>
      <c r="BH532" s="70">
        <f t="shared" si="76"/>
        <v>9.1287671232876715</v>
      </c>
      <c r="BI532" s="71">
        <f>_xll.ISDAYieldCurve.ZeroRate(BG$32, BH532)</f>
        <v>2.0337625058423976E-3</v>
      </c>
      <c r="BP532" s="69">
        <v>3332</v>
      </c>
      <c r="BQ532" s="70">
        <f t="shared" si="77"/>
        <v>9.1287671232876715</v>
      </c>
      <c r="BR532" s="71">
        <f>_xll.ISDACreditCurve.HazardRate($BP$25, BQ532)</f>
        <v>1.1626358807373538E-2</v>
      </c>
      <c r="BZ532" s="69">
        <v>3332</v>
      </c>
      <c r="CA532" s="70">
        <f t="shared" si="78"/>
        <v>9.1287671232876715</v>
      </c>
      <c r="CB532" s="71">
        <f>_xll.ISDAYieldCurve.ZeroRate(BZ$32, CA532)</f>
        <v>2.0922322473325951E-2</v>
      </c>
      <c r="CI532" s="69">
        <v>3332</v>
      </c>
      <c r="CJ532" s="70">
        <f t="shared" si="79"/>
        <v>9.1287671232876715</v>
      </c>
      <c r="CK532" s="71">
        <f>_xll.ISDACreditCurve.HazardRate($CI$25, CJ532)</f>
        <v>1.686822350104902E-2</v>
      </c>
    </row>
    <row r="533" spans="2:89" x14ac:dyDescent="0.25">
      <c r="B533" s="69">
        <v>3339</v>
      </c>
      <c r="C533" s="70">
        <f t="shared" si="70"/>
        <v>9.1479452054794521</v>
      </c>
      <c r="D533" s="71">
        <f>_xll.ISDAYieldCurve.ZeroRate($B$32, C533)</f>
        <v>2.0457760419844644E-2</v>
      </c>
      <c r="K533" s="69">
        <v>3339</v>
      </c>
      <c r="L533" s="70">
        <f t="shared" si="71"/>
        <v>9.1479452054794521</v>
      </c>
      <c r="M533" s="71">
        <f>_xll.ISDACreditCurve.HazardRate($K$25, L533)</f>
        <v>2.1121278509978709E-2</v>
      </c>
      <c r="U533" s="69">
        <v>3339</v>
      </c>
      <c r="V533" s="70">
        <f t="shared" si="72"/>
        <v>9.1479452054794521</v>
      </c>
      <c r="W533" s="71" t="e">
        <f>_xll.ISDAYieldCurve.ZeroRate(U$32, V533)</f>
        <v>#NULL!</v>
      </c>
      <c r="AD533" s="69">
        <v>3339</v>
      </c>
      <c r="AE533" s="70">
        <f t="shared" si="73"/>
        <v>9.1479452054794521</v>
      </c>
      <c r="AF533" s="71" t="e">
        <f>_xll.ISDACreditCurve.HazardRate(AD$25, AE533)</f>
        <v>#NULL!</v>
      </c>
      <c r="AN533" s="69">
        <v>3339</v>
      </c>
      <c r="AO533" s="70">
        <f t="shared" si="74"/>
        <v>9.1479452054794521</v>
      </c>
      <c r="AP533" s="71">
        <f>_xll.ISDAYieldCurve.ZeroRate(AN$32, AO533)</f>
        <v>3.9528411496290786E-2</v>
      </c>
      <c r="AW533" s="69">
        <v>3339</v>
      </c>
      <c r="AX533" s="70">
        <f t="shared" si="75"/>
        <v>9.1479452054794521</v>
      </c>
      <c r="AY533" s="71">
        <f>_xll.ISDACreditCurve.HazardRate($AW$25, AX533)</f>
        <v>1.5996766595276442E-2</v>
      </c>
      <c r="BG533" s="69">
        <v>3339</v>
      </c>
      <c r="BH533" s="70">
        <f t="shared" si="76"/>
        <v>9.1479452054794521</v>
      </c>
      <c r="BI533" s="71">
        <f>_xll.ISDAYieldCurve.ZeroRate(BG$32, BH533)</f>
        <v>2.039718044060365E-3</v>
      </c>
      <c r="BP533" s="69">
        <v>3339</v>
      </c>
      <c r="BQ533" s="70">
        <f t="shared" si="77"/>
        <v>9.1479452054794521</v>
      </c>
      <c r="BR533" s="71">
        <f>_xll.ISDACreditCurve.HazardRate($BP$25, BQ533)</f>
        <v>1.1627611436728739E-2</v>
      </c>
      <c r="BZ533" s="69">
        <v>3339</v>
      </c>
      <c r="CA533" s="70">
        <f t="shared" si="78"/>
        <v>9.1479452054794521</v>
      </c>
      <c r="CB533" s="71">
        <f>_xll.ISDAYieldCurve.ZeroRate(BZ$32, CA533)</f>
        <v>2.0932244995496327E-2</v>
      </c>
      <c r="CI533" s="69">
        <v>3339</v>
      </c>
      <c r="CJ533" s="70">
        <f t="shared" si="79"/>
        <v>9.1479452054794521</v>
      </c>
      <c r="CK533" s="71">
        <f>_xll.ISDACreditCurve.HazardRate($CI$25, CJ533)</f>
        <v>1.6868166681586839E-2</v>
      </c>
    </row>
    <row r="534" spans="2:89" x14ac:dyDescent="0.25">
      <c r="B534" s="69">
        <v>3346</v>
      </c>
      <c r="C534" s="70">
        <f t="shared" si="70"/>
        <v>9.1671232876712327</v>
      </c>
      <c r="D534" s="71">
        <f>_xll.ISDAYieldCurve.ZeroRate($B$32, C534)</f>
        <v>2.0467112729505393E-2</v>
      </c>
      <c r="K534" s="69">
        <v>3346</v>
      </c>
      <c r="L534" s="70">
        <f t="shared" si="71"/>
        <v>9.1671232876712327</v>
      </c>
      <c r="M534" s="71">
        <f>_xll.ISDACreditCurve.HazardRate($K$25, L534)</f>
        <v>2.1125378595943021E-2</v>
      </c>
      <c r="U534" s="69">
        <v>3346</v>
      </c>
      <c r="V534" s="70">
        <f t="shared" si="72"/>
        <v>9.1671232876712327</v>
      </c>
      <c r="W534" s="71" t="e">
        <f>_xll.ISDAYieldCurve.ZeroRate(U$32, V534)</f>
        <v>#NULL!</v>
      </c>
      <c r="AD534" s="69">
        <v>3346</v>
      </c>
      <c r="AE534" s="70">
        <f t="shared" si="73"/>
        <v>9.1671232876712327</v>
      </c>
      <c r="AF534" s="71" t="e">
        <f>_xll.ISDACreditCurve.HazardRate(AD$25, AE534)</f>
        <v>#NULL!</v>
      </c>
      <c r="AN534" s="69">
        <v>3346</v>
      </c>
      <c r="AO534" s="70">
        <f t="shared" si="74"/>
        <v>9.1671232876712327</v>
      </c>
      <c r="AP534" s="71">
        <f>_xll.ISDAYieldCurve.ZeroRate(AN$32, AO534)</f>
        <v>3.955110771535475E-2</v>
      </c>
      <c r="AW534" s="69">
        <v>3346</v>
      </c>
      <c r="AX534" s="70">
        <f t="shared" si="75"/>
        <v>9.1671232876712327</v>
      </c>
      <c r="AY534" s="71">
        <f>_xll.ISDACreditCurve.HazardRate($AW$25, AX534)</f>
        <v>1.5990702568754601E-2</v>
      </c>
      <c r="BG534" s="69">
        <v>3346</v>
      </c>
      <c r="BH534" s="70">
        <f t="shared" si="76"/>
        <v>9.1671232876712327</v>
      </c>
      <c r="BI534" s="71">
        <f>_xll.ISDAYieldCurve.ZeroRate(BG$32, BH534)</f>
        <v>2.0456486637083827E-3</v>
      </c>
      <c r="BP534" s="69">
        <v>3346</v>
      </c>
      <c r="BQ534" s="70">
        <f t="shared" si="77"/>
        <v>9.1671232876712327</v>
      </c>
      <c r="BR534" s="71">
        <f>_xll.ISDACreditCurve.HazardRate($BP$25, BQ534)</f>
        <v>1.1628858824956935E-2</v>
      </c>
      <c r="BZ534" s="69">
        <v>3346</v>
      </c>
      <c r="CA534" s="70">
        <f t="shared" si="78"/>
        <v>9.1671232876712327</v>
      </c>
      <c r="CB534" s="71">
        <f>_xll.ISDAYieldCurve.ZeroRate(BZ$32, CA534)</f>
        <v>2.094212600083754E-2</v>
      </c>
      <c r="CI534" s="69">
        <v>3346</v>
      </c>
      <c r="CJ534" s="70">
        <f t="shared" si="79"/>
        <v>9.1671232876712327</v>
      </c>
      <c r="CK534" s="71">
        <f>_xll.ISDACreditCurve.HazardRate($CI$25, CJ534)</f>
        <v>1.6868110099862992E-2</v>
      </c>
    </row>
    <row r="535" spans="2:89" x14ac:dyDescent="0.25">
      <c r="B535" s="69">
        <v>3353</v>
      </c>
      <c r="C535" s="70">
        <f t="shared" si="70"/>
        <v>9.1863013698630134</v>
      </c>
      <c r="D535" s="71">
        <f>_xll.ISDAYieldCurve.ZeroRate($B$32, C535)</f>
        <v>2.0476425989856498E-2</v>
      </c>
      <c r="K535" s="69">
        <v>3353</v>
      </c>
      <c r="L535" s="70">
        <f t="shared" si="71"/>
        <v>9.1863013698630134</v>
      </c>
      <c r="M535" s="71">
        <f>_xll.ISDACreditCurve.HazardRate($K$25, L535)</f>
        <v>2.1129461562550491E-2</v>
      </c>
      <c r="U535" s="69">
        <v>3353</v>
      </c>
      <c r="V535" s="70">
        <f t="shared" si="72"/>
        <v>9.1863013698630134</v>
      </c>
      <c r="W535" s="71" t="e">
        <f>_xll.ISDAYieldCurve.ZeroRate(U$32, V535)</f>
        <v>#NULL!</v>
      </c>
      <c r="AD535" s="69">
        <v>3353</v>
      </c>
      <c r="AE535" s="70">
        <f t="shared" si="73"/>
        <v>9.1863013698630134</v>
      </c>
      <c r="AF535" s="71" t="e">
        <f>_xll.ISDACreditCurve.HazardRate(AD$25, AE535)</f>
        <v>#NULL!</v>
      </c>
      <c r="AN535" s="69">
        <v>3353</v>
      </c>
      <c r="AO535" s="70">
        <f t="shared" si="74"/>
        <v>9.1863013698630134</v>
      </c>
      <c r="AP535" s="71">
        <f>_xll.ISDAYieldCurve.ZeroRate(AN$32, AO535)</f>
        <v>3.9573709169412184E-2</v>
      </c>
      <c r="AW535" s="69">
        <v>3353</v>
      </c>
      <c r="AX535" s="70">
        <f t="shared" si="75"/>
        <v>9.1863013698630134</v>
      </c>
      <c r="AY535" s="71">
        <f>_xll.ISDACreditCurve.HazardRate($AW$25, AX535)</f>
        <v>1.5984663861758949E-2</v>
      </c>
      <c r="BG535" s="69">
        <v>3353</v>
      </c>
      <c r="BH535" s="70">
        <f t="shared" si="76"/>
        <v>9.1863013698630134</v>
      </c>
      <c r="BI535" s="71">
        <f>_xll.ISDAYieldCurve.ZeroRate(BG$32, BH535)</f>
        <v>2.0515545208526498E-3</v>
      </c>
      <c r="BP535" s="69">
        <v>3353</v>
      </c>
      <c r="BQ535" s="70">
        <f t="shared" si="77"/>
        <v>9.1863013698630134</v>
      </c>
      <c r="BR535" s="71">
        <f>_xll.ISDACreditCurve.HazardRate($BP$25, BQ535)</f>
        <v>1.1630101004883549E-2</v>
      </c>
      <c r="BZ535" s="69">
        <v>3353</v>
      </c>
      <c r="CA535" s="70">
        <f t="shared" si="78"/>
        <v>9.1863013698630134</v>
      </c>
      <c r="CB535" s="71">
        <f>_xll.ISDAYieldCurve.ZeroRate(BZ$32, CA535)</f>
        <v>2.0951965749371481E-2</v>
      </c>
      <c r="CI535" s="69">
        <v>3353</v>
      </c>
      <c r="CJ535" s="70">
        <f t="shared" si="79"/>
        <v>9.1863013698630134</v>
      </c>
      <c r="CK535" s="71">
        <f>_xll.ISDACreditCurve.HazardRate($CI$25, CJ535)</f>
        <v>1.6868053754388511E-2</v>
      </c>
    </row>
    <row r="536" spans="2:89" x14ac:dyDescent="0.25">
      <c r="B536" s="69">
        <v>3360</v>
      </c>
      <c r="C536" s="70">
        <f t="shared" si="70"/>
        <v>9.205479452054794</v>
      </c>
      <c r="D536" s="71">
        <f>_xll.ISDAYieldCurve.ZeroRate($B$32, C536)</f>
        <v>2.0485700444956144E-2</v>
      </c>
      <c r="K536" s="69">
        <v>3360</v>
      </c>
      <c r="L536" s="70">
        <f t="shared" si="71"/>
        <v>9.205479452054794</v>
      </c>
      <c r="M536" s="71">
        <f>_xll.ISDACreditCurve.HazardRate($K$25, L536)</f>
        <v>2.1133527516797097E-2</v>
      </c>
      <c r="U536" s="69">
        <v>3360</v>
      </c>
      <c r="V536" s="70">
        <f t="shared" si="72"/>
        <v>9.205479452054794</v>
      </c>
      <c r="W536" s="71" t="e">
        <f>_xll.ISDAYieldCurve.ZeroRate(U$32, V536)</f>
        <v>#NULL!</v>
      </c>
      <c r="AD536" s="69">
        <v>3360</v>
      </c>
      <c r="AE536" s="70">
        <f t="shared" si="73"/>
        <v>9.205479452054794</v>
      </c>
      <c r="AF536" s="71" t="e">
        <f>_xll.ISDACreditCurve.HazardRate(AD$25, AE536)</f>
        <v>#NULL!</v>
      </c>
      <c r="AN536" s="69">
        <v>3360</v>
      </c>
      <c r="AO536" s="70">
        <f t="shared" si="74"/>
        <v>9.205479452054794</v>
      </c>
      <c r="AP536" s="71">
        <f>_xll.ISDAYieldCurve.ZeroRate(AN$32, AO536)</f>
        <v>3.9596216450744376E-2</v>
      </c>
      <c r="AW536" s="69">
        <v>3360</v>
      </c>
      <c r="AX536" s="70">
        <f t="shared" si="75"/>
        <v>9.205479452054794</v>
      </c>
      <c r="AY536" s="71">
        <f>_xll.ISDACreditCurve.HazardRate($AW$25, AX536)</f>
        <v>1.5978650316042443E-2</v>
      </c>
      <c r="BG536" s="69">
        <v>3360</v>
      </c>
      <c r="BH536" s="70">
        <f t="shared" si="76"/>
        <v>9.205479452054794</v>
      </c>
      <c r="BI536" s="71">
        <f>_xll.ISDAYieldCurve.ZeroRate(BG$32, BH536)</f>
        <v>2.0574357702588171E-3</v>
      </c>
      <c r="BP536" s="69">
        <v>3360</v>
      </c>
      <c r="BQ536" s="70">
        <f t="shared" si="77"/>
        <v>9.205479452054794</v>
      </c>
      <c r="BR536" s="71">
        <f>_xll.ISDACreditCurve.HazardRate($BP$25, BQ536)</f>
        <v>1.1631338009060469E-2</v>
      </c>
      <c r="BZ536" s="69">
        <v>3360</v>
      </c>
      <c r="CA536" s="70">
        <f t="shared" si="78"/>
        <v>9.205479452054794</v>
      </c>
      <c r="CB536" s="71">
        <f>_xll.ISDAYieldCurve.ZeroRate(BZ$32, CA536)</f>
        <v>2.0961764498953196E-2</v>
      </c>
      <c r="CI536" s="69">
        <v>3360</v>
      </c>
      <c r="CJ536" s="70">
        <f t="shared" si="79"/>
        <v>9.205479452054794</v>
      </c>
      <c r="CK536" s="71">
        <f>_xll.ISDACreditCurve.HazardRate($CI$25, CJ536)</f>
        <v>1.6867997643686846E-2</v>
      </c>
    </row>
    <row r="537" spans="2:89" x14ac:dyDescent="0.25">
      <c r="B537" s="69">
        <v>3367</v>
      </c>
      <c r="C537" s="70">
        <f t="shared" si="70"/>
        <v>9.2246575342465746</v>
      </c>
      <c r="D537" s="71">
        <f>_xll.ISDAYieldCurve.ZeroRate($B$32, C537)</f>
        <v>2.0494936336832921E-2</v>
      </c>
      <c r="K537" s="69">
        <v>3367</v>
      </c>
      <c r="L537" s="70">
        <f t="shared" si="71"/>
        <v>9.2246575342465746</v>
      </c>
      <c r="M537" s="71">
        <f>_xll.ISDACreditCurve.HazardRate($K$25, L537)</f>
        <v>2.113757656478904E-2</v>
      </c>
      <c r="U537" s="69">
        <v>3367</v>
      </c>
      <c r="V537" s="70">
        <f t="shared" si="72"/>
        <v>9.2246575342465746</v>
      </c>
      <c r="W537" s="71" t="e">
        <f>_xll.ISDAYieldCurve.ZeroRate(U$32, V537)</f>
        <v>#NULL!</v>
      </c>
      <c r="AD537" s="69">
        <v>3367</v>
      </c>
      <c r="AE537" s="70">
        <f t="shared" si="73"/>
        <v>9.2246575342465746</v>
      </c>
      <c r="AF537" s="71" t="e">
        <f>_xll.ISDACreditCurve.HazardRate(AD$25, AE537)</f>
        <v>#NULL!</v>
      </c>
      <c r="AN537" s="69">
        <v>3367</v>
      </c>
      <c r="AO537" s="70">
        <f t="shared" si="74"/>
        <v>9.2246575342465746</v>
      </c>
      <c r="AP537" s="71">
        <f>_xll.ISDAYieldCurve.ZeroRate(AN$32, AO537)</f>
        <v>3.9618630146707204E-2</v>
      </c>
      <c r="AW537" s="69">
        <v>3367</v>
      </c>
      <c r="AX537" s="70">
        <f t="shared" si="75"/>
        <v>9.2246575342465746</v>
      </c>
      <c r="AY537" s="71">
        <f>_xll.ISDACreditCurve.HazardRate($AW$25, AX537)</f>
        <v>1.5972661774674032E-2</v>
      </c>
      <c r="BG537" s="69">
        <v>3367</v>
      </c>
      <c r="BH537" s="70">
        <f t="shared" si="76"/>
        <v>9.2246575342465746</v>
      </c>
      <c r="BI537" s="71">
        <f>_xll.ISDAYieldCurve.ZeroRate(BG$32, BH537)</f>
        <v>2.0632925654054985E-3</v>
      </c>
      <c r="BP537" s="69">
        <v>3367</v>
      </c>
      <c r="BQ537" s="70">
        <f t="shared" si="77"/>
        <v>9.2246575342465746</v>
      </c>
      <c r="BR537" s="71">
        <f>_xll.ISDACreditCurve.HazardRate($BP$25, BQ537)</f>
        <v>1.1632569869768879E-2</v>
      </c>
      <c r="BZ537" s="69">
        <v>3367</v>
      </c>
      <c r="CA537" s="70">
        <f t="shared" si="78"/>
        <v>9.2246575342465746</v>
      </c>
      <c r="CB537" s="71">
        <f>_xll.ISDAYieldCurve.ZeroRate(BZ$32, CA537)</f>
        <v>2.0971522505293411E-2</v>
      </c>
      <c r="CI537" s="69">
        <v>3367</v>
      </c>
      <c r="CJ537" s="70">
        <f t="shared" si="79"/>
        <v>9.2246575342465746</v>
      </c>
      <c r="CK537" s="71">
        <f>_xll.ISDACreditCurve.HazardRate($CI$25, CJ537)</f>
        <v>1.6867941766293706E-2</v>
      </c>
    </row>
    <row r="538" spans="2:89" x14ac:dyDescent="0.25">
      <c r="B538" s="69">
        <v>3374</v>
      </c>
      <c r="C538" s="70">
        <f t="shared" si="70"/>
        <v>9.2438356164383571</v>
      </c>
      <c r="D538" s="71">
        <f>_xll.ISDAYieldCurve.ZeroRate($B$32, C538)</f>
        <v>2.0504133905506889E-2</v>
      </c>
      <c r="K538" s="69">
        <v>3374</v>
      </c>
      <c r="L538" s="70">
        <f t="shared" si="71"/>
        <v>9.2438356164383571</v>
      </c>
      <c r="M538" s="71">
        <f>_xll.ISDACreditCurve.HazardRate($K$25, L538)</f>
        <v>2.1141608811751967E-2</v>
      </c>
      <c r="U538" s="69">
        <v>3374</v>
      </c>
      <c r="V538" s="70">
        <f t="shared" si="72"/>
        <v>9.2438356164383571</v>
      </c>
      <c r="W538" s="71" t="e">
        <f>_xll.ISDAYieldCurve.ZeroRate(U$32, V538)</f>
        <v>#NULL!</v>
      </c>
      <c r="AD538" s="69">
        <v>3374</v>
      </c>
      <c r="AE538" s="70">
        <f t="shared" si="73"/>
        <v>9.2438356164383571</v>
      </c>
      <c r="AF538" s="71" t="e">
        <f>_xll.ISDACreditCurve.HazardRate(AD$25, AE538)</f>
        <v>#NULL!</v>
      </c>
      <c r="AN538" s="69">
        <v>3374</v>
      </c>
      <c r="AO538" s="70">
        <f t="shared" si="74"/>
        <v>9.2438356164383571</v>
      </c>
      <c r="AP538" s="71">
        <f>_xll.ISDAYieldCurve.ZeroRate(AN$32, AO538)</f>
        <v>3.9640950839782217E-2</v>
      </c>
      <c r="AW538" s="69">
        <v>3374</v>
      </c>
      <c r="AX538" s="70">
        <f t="shared" si="75"/>
        <v>9.2438356164383571</v>
      </c>
      <c r="AY538" s="71">
        <f>_xll.ISDACreditCurve.HazardRate($AW$25, AX538)</f>
        <v>1.5966698082024992E-2</v>
      </c>
      <c r="BG538" s="69">
        <v>3374</v>
      </c>
      <c r="BH538" s="70">
        <f t="shared" si="76"/>
        <v>9.2438356164383571</v>
      </c>
      <c r="BI538" s="71">
        <f>_xll.ISDAYieldCurve.ZeroRate(BG$32, BH538)</f>
        <v>2.0691250584976306E-3</v>
      </c>
      <c r="BP538" s="69">
        <v>3374</v>
      </c>
      <c r="BQ538" s="70">
        <f t="shared" si="77"/>
        <v>9.2438356164383571</v>
      </c>
      <c r="BR538" s="71">
        <f>_xll.ISDACreditCurve.HazardRate($BP$25, BQ538)</f>
        <v>1.1633796619022066E-2</v>
      </c>
      <c r="BZ538" s="69">
        <v>3374</v>
      </c>
      <c r="CA538" s="70">
        <f t="shared" si="78"/>
        <v>9.2438356164383571</v>
      </c>
      <c r="CB538" s="71">
        <f>_xll.ISDAYieldCurve.ZeroRate(BZ$32, CA538)</f>
        <v>2.0981240021980759E-2</v>
      </c>
      <c r="CI538" s="69">
        <v>3374</v>
      </c>
      <c r="CJ538" s="70">
        <f t="shared" si="79"/>
        <v>9.2438356164383571</v>
      </c>
      <c r="CK538" s="71">
        <f>_xll.ISDACreditCurve.HazardRate($CI$25, CJ538)</f>
        <v>1.6867886120756972E-2</v>
      </c>
    </row>
    <row r="539" spans="2:89" x14ac:dyDescent="0.25">
      <c r="B539" s="69">
        <v>3381</v>
      </c>
      <c r="C539" s="70">
        <f t="shared" si="70"/>
        <v>9.2630136986301377</v>
      </c>
      <c r="D539" s="71">
        <f>_xll.ISDAYieldCurve.ZeroRate($B$32, C539)</f>
        <v>2.0513293389010361E-2</v>
      </c>
      <c r="K539" s="69">
        <v>3381</v>
      </c>
      <c r="L539" s="70">
        <f t="shared" si="71"/>
        <v>9.2630136986301377</v>
      </c>
      <c r="M539" s="71">
        <f>_xll.ISDACreditCurve.HazardRate($K$25, L539)</f>
        <v>2.1145624362040101E-2</v>
      </c>
      <c r="U539" s="69">
        <v>3381</v>
      </c>
      <c r="V539" s="70">
        <f t="shared" si="72"/>
        <v>9.2630136986301377</v>
      </c>
      <c r="W539" s="71" t="e">
        <f>_xll.ISDAYieldCurve.ZeroRate(U$32, V539)</f>
        <v>#NULL!</v>
      </c>
      <c r="AD539" s="69">
        <v>3381</v>
      </c>
      <c r="AE539" s="70">
        <f t="shared" si="73"/>
        <v>9.2630136986301377</v>
      </c>
      <c r="AF539" s="71" t="e">
        <f>_xll.ISDACreditCurve.HazardRate(AD$25, AE539)</f>
        <v>#NULL!</v>
      </c>
      <c r="AN539" s="69">
        <v>3381</v>
      </c>
      <c r="AO539" s="70">
        <f t="shared" si="74"/>
        <v>9.2630136986301377</v>
      </c>
      <c r="AP539" s="71">
        <f>_xll.ISDAYieldCurve.ZeroRate(AN$32, AO539)</f>
        <v>3.9663179107627115E-2</v>
      </c>
      <c r="AW539" s="69">
        <v>3381</v>
      </c>
      <c r="AX539" s="70">
        <f t="shared" si="75"/>
        <v>9.2630136986301377</v>
      </c>
      <c r="AY539" s="71">
        <f>_xll.ISDACreditCurve.HazardRate($AW$25, AX539)</f>
        <v>1.5960759083755455E-2</v>
      </c>
      <c r="BG539" s="69">
        <v>3381</v>
      </c>
      <c r="BH539" s="70">
        <f t="shared" si="76"/>
        <v>9.2630136986301377</v>
      </c>
      <c r="BI539" s="71">
        <f>_xll.ISDAYieldCurve.ZeroRate(BG$32, BH539)</f>
        <v>2.0749334004796492E-3</v>
      </c>
      <c r="BP539" s="69">
        <v>3381</v>
      </c>
      <c r="BQ539" s="70">
        <f t="shared" si="77"/>
        <v>9.2630136986301377</v>
      </c>
      <c r="BR539" s="71">
        <f>_xll.ISDACreditCurve.HazardRate($BP$25, BQ539)</f>
        <v>1.1635018288568203E-2</v>
      </c>
      <c r="BZ539" s="69">
        <v>3381</v>
      </c>
      <c r="CA539" s="70">
        <f t="shared" si="78"/>
        <v>9.2630136986301377</v>
      </c>
      <c r="CB539" s="71">
        <f>_xll.ISDAYieldCurve.ZeroRate(BZ$32, CA539)</f>
        <v>2.0990917300503776E-2</v>
      </c>
      <c r="CI539" s="69">
        <v>3381</v>
      </c>
      <c r="CJ539" s="70">
        <f t="shared" si="79"/>
        <v>9.2630136986301377</v>
      </c>
      <c r="CK539" s="71">
        <f>_xll.ISDACreditCurve.HazardRate($CI$25, CJ539)</f>
        <v>1.6867830705636539E-2</v>
      </c>
    </row>
    <row r="540" spans="2:89" x14ac:dyDescent="0.25">
      <c r="B540" s="69">
        <v>3388</v>
      </c>
      <c r="C540" s="70">
        <f t="shared" si="70"/>
        <v>9.2821917808219183</v>
      </c>
      <c r="D540" s="71">
        <f>_xll.ISDAYieldCurve.ZeroRate($B$32, C540)</f>
        <v>2.0522415023408448E-2</v>
      </c>
      <c r="K540" s="69">
        <v>3388</v>
      </c>
      <c r="L540" s="70">
        <f t="shared" si="71"/>
        <v>9.2821917808219183</v>
      </c>
      <c r="M540" s="71">
        <f>_xll.ISDACreditCurve.HazardRate($K$25, L540)</f>
        <v>2.1149623319145227E-2</v>
      </c>
      <c r="U540" s="69">
        <v>3388</v>
      </c>
      <c r="V540" s="70">
        <f t="shared" si="72"/>
        <v>9.2821917808219183</v>
      </c>
      <c r="W540" s="71" t="e">
        <f>_xll.ISDAYieldCurve.ZeroRate(U$32, V540)</f>
        <v>#NULL!</v>
      </c>
      <c r="AD540" s="69">
        <v>3388</v>
      </c>
      <c r="AE540" s="70">
        <f t="shared" si="73"/>
        <v>9.2821917808219183</v>
      </c>
      <c r="AF540" s="71" t="e">
        <f>_xll.ISDACreditCurve.HazardRate(AD$25, AE540)</f>
        <v>#NULL!</v>
      </c>
      <c r="AN540" s="69">
        <v>3388</v>
      </c>
      <c r="AO540" s="70">
        <f t="shared" si="74"/>
        <v>9.2821917808219183</v>
      </c>
      <c r="AP540" s="71">
        <f>_xll.ISDAYieldCurve.ZeroRate(AN$32, AO540)</f>
        <v>3.9685315523125535E-2</v>
      </c>
      <c r="AW540" s="69">
        <v>3388</v>
      </c>
      <c r="AX540" s="70">
        <f t="shared" si="75"/>
        <v>9.2821917808219183</v>
      </c>
      <c r="AY540" s="71">
        <f>_xll.ISDACreditCurve.HazardRate($AW$25, AX540)</f>
        <v>1.5954844626801076E-2</v>
      </c>
      <c r="BG540" s="69">
        <v>3388</v>
      </c>
      <c r="BH540" s="70">
        <f t="shared" si="76"/>
        <v>9.2821917808219183</v>
      </c>
      <c r="BI540" s="71">
        <f>_xll.ISDAYieldCurve.ZeroRate(BG$32, BH540)</f>
        <v>2.0807177410485191E-3</v>
      </c>
      <c r="BP540" s="69">
        <v>3388</v>
      </c>
      <c r="BQ540" s="70">
        <f t="shared" si="77"/>
        <v>9.2821917808219183</v>
      </c>
      <c r="BR540" s="71">
        <f>_xll.ISDACreditCurve.HazardRate($BP$25, BQ540)</f>
        <v>1.1636234909893069E-2</v>
      </c>
      <c r="BZ540" s="69">
        <v>3388</v>
      </c>
      <c r="CA540" s="70">
        <f t="shared" si="78"/>
        <v>9.2821917808219183</v>
      </c>
      <c r="CB540" s="71">
        <f>_xll.ISDAYieldCurve.ZeroRate(BZ$32, CA540)</f>
        <v>2.1000554590272561E-2</v>
      </c>
      <c r="CI540" s="69">
        <v>3388</v>
      </c>
      <c r="CJ540" s="70">
        <f t="shared" si="79"/>
        <v>9.2821917808219183</v>
      </c>
      <c r="CK540" s="71">
        <f>_xll.ISDACreditCurve.HazardRate($CI$25, CJ540)</f>
        <v>1.6867775519504212E-2</v>
      </c>
    </row>
    <row r="541" spans="2:89" x14ac:dyDescent="0.25">
      <c r="B541" s="69">
        <v>3395</v>
      </c>
      <c r="C541" s="70">
        <f t="shared" si="70"/>
        <v>9.3013698630136989</v>
      </c>
      <c r="D541" s="71">
        <f>_xll.ISDAYieldCurve.ZeroRate($B$32, C541)</f>
        <v>2.0531499042819333E-2</v>
      </c>
      <c r="K541" s="69">
        <v>3395</v>
      </c>
      <c r="L541" s="70">
        <f t="shared" si="71"/>
        <v>9.3013698630136989</v>
      </c>
      <c r="M541" s="71">
        <f>_xll.ISDACreditCurve.HazardRate($K$25, L541)</f>
        <v>2.115360578570559E-2</v>
      </c>
      <c r="U541" s="69">
        <v>3395</v>
      </c>
      <c r="V541" s="70">
        <f t="shared" si="72"/>
        <v>9.3013698630136989</v>
      </c>
      <c r="W541" s="71" t="e">
        <f>_xll.ISDAYieldCurve.ZeroRate(U$32, V541)</f>
        <v>#NULL!</v>
      </c>
      <c r="AD541" s="69">
        <v>3395</v>
      </c>
      <c r="AE541" s="70">
        <f t="shared" si="73"/>
        <v>9.3013698630136989</v>
      </c>
      <c r="AF541" s="71" t="e">
        <f>_xll.ISDACreditCurve.HazardRate(AD$25, AE541)</f>
        <v>#NULL!</v>
      </c>
      <c r="AN541" s="69">
        <v>3395</v>
      </c>
      <c r="AO541" s="70">
        <f t="shared" si="74"/>
        <v>9.3013698630136989</v>
      </c>
      <c r="AP541" s="71">
        <f>_xll.ISDAYieldCurve.ZeroRate(AN$32, AO541)</f>
        <v>3.9707360654436336E-2</v>
      </c>
      <c r="AW541" s="69">
        <v>3395</v>
      </c>
      <c r="AX541" s="70">
        <f t="shared" si="75"/>
        <v>9.3013698630136989</v>
      </c>
      <c r="AY541" s="71">
        <f>_xll.ISDACreditCurve.HazardRate($AW$25, AX541)</f>
        <v>1.594895455935991E-2</v>
      </c>
      <c r="BG541" s="69">
        <v>3395</v>
      </c>
      <c r="BH541" s="70">
        <f t="shared" si="76"/>
        <v>9.3013698630136989</v>
      </c>
      <c r="BI541" s="71">
        <f>_xll.ISDAYieldCurve.ZeroRate(BG$32, BH541)</f>
        <v>2.0864782286665893E-3</v>
      </c>
      <c r="BP541" s="69">
        <v>3395</v>
      </c>
      <c r="BQ541" s="70">
        <f t="shared" si="77"/>
        <v>9.3013698630136989</v>
      </c>
      <c r="BR541" s="71">
        <f>_xll.ISDACreditCurve.HazardRate($BP$25, BQ541)</f>
        <v>1.1637446514222787E-2</v>
      </c>
      <c r="BZ541" s="69">
        <v>3395</v>
      </c>
      <c r="CA541" s="70">
        <f t="shared" si="78"/>
        <v>9.3013698630136989</v>
      </c>
      <c r="CB541" s="71">
        <f>_xll.ISDAYieldCurve.ZeroRate(BZ$32, CA541)</f>
        <v>2.1010152138640239E-2</v>
      </c>
      <c r="CI541" s="69">
        <v>3395</v>
      </c>
      <c r="CJ541" s="70">
        <f t="shared" si="79"/>
        <v>9.3013698630136989</v>
      </c>
      <c r="CK541" s="71">
        <f>_xll.ISDACreditCurve.HazardRate($CI$25, CJ541)</f>
        <v>1.6867720560943555E-2</v>
      </c>
    </row>
    <row r="542" spans="2:89" x14ac:dyDescent="0.25">
      <c r="B542" s="69">
        <v>3402</v>
      </c>
      <c r="C542" s="70">
        <f t="shared" si="70"/>
        <v>9.3205479452054796</v>
      </c>
      <c r="D542" s="71">
        <f>_xll.ISDAYieldCurve.ZeroRate($B$32, C542)</f>
        <v>2.0540545679434283E-2</v>
      </c>
      <c r="K542" s="69">
        <v>3402</v>
      </c>
      <c r="L542" s="70">
        <f t="shared" si="71"/>
        <v>9.3205479452054796</v>
      </c>
      <c r="M542" s="71">
        <f>_xll.ISDACreditCurve.HazardRate($K$25, L542)</f>
        <v>2.1157571863514676E-2</v>
      </c>
      <c r="U542" s="69">
        <v>3402</v>
      </c>
      <c r="V542" s="70">
        <f t="shared" si="72"/>
        <v>9.3205479452054796</v>
      </c>
      <c r="W542" s="71" t="e">
        <f>_xll.ISDAYieldCurve.ZeroRate(U$32, V542)</f>
        <v>#NULL!</v>
      </c>
      <c r="AD542" s="69">
        <v>3402</v>
      </c>
      <c r="AE542" s="70">
        <f t="shared" si="73"/>
        <v>9.3205479452054796</v>
      </c>
      <c r="AF542" s="71" t="e">
        <f>_xll.ISDACreditCurve.HazardRate(AD$25, AE542)</f>
        <v>#NULL!</v>
      </c>
      <c r="AN542" s="69">
        <v>3402</v>
      </c>
      <c r="AO542" s="70">
        <f t="shared" si="74"/>
        <v>9.3205479452054796</v>
      </c>
      <c r="AP542" s="71">
        <f>_xll.ISDAYieldCurve.ZeroRate(AN$32, AO542)</f>
        <v>3.9729315065042146E-2</v>
      </c>
      <c r="AW542" s="69">
        <v>3402</v>
      </c>
      <c r="AX542" s="70">
        <f t="shared" si="75"/>
        <v>9.3205479452054796</v>
      </c>
      <c r="AY542" s="71">
        <f>_xll.ISDACreditCurve.HazardRate($AW$25, AX542)</f>
        <v>1.5943088730879414E-2</v>
      </c>
      <c r="BG542" s="69">
        <v>3402</v>
      </c>
      <c r="BH542" s="70">
        <f t="shared" si="76"/>
        <v>9.3205479452054796</v>
      </c>
      <c r="BI542" s="71">
        <f>_xll.ISDAYieldCurve.ZeroRate(BG$32, BH542)</f>
        <v>2.0922150105742972E-3</v>
      </c>
      <c r="BP542" s="69">
        <v>3402</v>
      </c>
      <c r="BQ542" s="70">
        <f t="shared" si="77"/>
        <v>9.3205479452054796</v>
      </c>
      <c r="BR542" s="71">
        <f>_xll.ISDACreditCurve.HazardRate($BP$25, BQ542)</f>
        <v>1.1638653132526454E-2</v>
      </c>
      <c r="BZ542" s="69">
        <v>3402</v>
      </c>
      <c r="CA542" s="70">
        <f t="shared" si="78"/>
        <v>9.3205479452054796</v>
      </c>
      <c r="CB542" s="71">
        <f>_xll.ISDAYieldCurve.ZeroRate(BZ$32, CA542)</f>
        <v>2.1019710190924096E-2</v>
      </c>
      <c r="CI542" s="69">
        <v>3402</v>
      </c>
      <c r="CJ542" s="70">
        <f t="shared" si="79"/>
        <v>9.3205479452054796</v>
      </c>
      <c r="CK542" s="71">
        <f>_xll.ISDACreditCurve.HazardRate($CI$25, CJ542)</f>
        <v>1.6867665828549823E-2</v>
      </c>
    </row>
    <row r="543" spans="2:89" x14ac:dyDescent="0.25">
      <c r="B543" s="69">
        <v>3409</v>
      </c>
      <c r="C543" s="70">
        <f t="shared" si="70"/>
        <v>9.3397260273972602</v>
      </c>
      <c r="D543" s="71">
        <f>_xll.ISDAYieldCurve.ZeroRate($B$32, C543)</f>
        <v>2.0549555163537465E-2</v>
      </c>
      <c r="K543" s="69">
        <v>3409</v>
      </c>
      <c r="L543" s="70">
        <f t="shared" si="71"/>
        <v>9.3397260273972602</v>
      </c>
      <c r="M543" s="71">
        <f>_xll.ISDACreditCurve.HazardRate($K$25, L543)</f>
        <v>2.1161521653529882E-2</v>
      </c>
      <c r="U543" s="69">
        <v>3409</v>
      </c>
      <c r="V543" s="70">
        <f t="shared" si="72"/>
        <v>9.3397260273972602</v>
      </c>
      <c r="W543" s="71" t="e">
        <f>_xll.ISDAYieldCurve.ZeroRate(U$32, V543)</f>
        <v>#NULL!</v>
      </c>
      <c r="AD543" s="69">
        <v>3409</v>
      </c>
      <c r="AE543" s="70">
        <f t="shared" si="73"/>
        <v>9.3397260273972602</v>
      </c>
      <c r="AF543" s="71" t="e">
        <f>_xll.ISDACreditCurve.HazardRate(AD$25, AE543)</f>
        <v>#NULL!</v>
      </c>
      <c r="AN543" s="69">
        <v>3409</v>
      </c>
      <c r="AO543" s="70">
        <f t="shared" si="74"/>
        <v>9.3397260273972602</v>
      </c>
      <c r="AP543" s="71">
        <f>_xll.ISDAYieldCurve.ZeroRate(AN$32, AO543)</f>
        <v>3.975117931379743E-2</v>
      </c>
      <c r="AW543" s="69">
        <v>3409</v>
      </c>
      <c r="AX543" s="70">
        <f t="shared" si="75"/>
        <v>9.3397260273972602</v>
      </c>
      <c r="AY543" s="71">
        <f>_xll.ISDACreditCurve.HazardRate($AW$25, AX543)</f>
        <v>1.5937246992043595E-2</v>
      </c>
      <c r="BG543" s="69">
        <v>3409</v>
      </c>
      <c r="BH543" s="70">
        <f t="shared" si="76"/>
        <v>9.3397260273972602</v>
      </c>
      <c r="BI543" s="71">
        <f>_xll.ISDAYieldCurve.ZeroRate(BG$32, BH543)</f>
        <v>2.0979282328027131E-3</v>
      </c>
      <c r="BP543" s="69">
        <v>3409</v>
      </c>
      <c r="BQ543" s="70">
        <f t="shared" si="77"/>
        <v>9.3397260273972602</v>
      </c>
      <c r="BR543" s="71">
        <f>_xll.ISDACreditCurve.HazardRate($BP$25, BQ543)</f>
        <v>1.1639854795518816E-2</v>
      </c>
      <c r="BZ543" s="69">
        <v>3409</v>
      </c>
      <c r="CA543" s="70">
        <f t="shared" si="78"/>
        <v>9.3397260273972602</v>
      </c>
      <c r="CB543" s="71">
        <f>_xll.ISDAYieldCurve.ZeroRate(BZ$32, CA543)</f>
        <v>2.1029228990426502E-2</v>
      </c>
      <c r="CI543" s="69">
        <v>3409</v>
      </c>
      <c r="CJ543" s="70">
        <f t="shared" si="79"/>
        <v>9.3397260273972602</v>
      </c>
      <c r="CK543" s="71">
        <f>_xll.ISDACreditCurve.HazardRate($CI$25, CJ543)</f>
        <v>1.6867611320929773E-2</v>
      </c>
    </row>
    <row r="544" spans="2:89" x14ac:dyDescent="0.25">
      <c r="B544" s="69">
        <v>3416</v>
      </c>
      <c r="C544" s="70">
        <f t="shared" si="70"/>
        <v>9.3589041095890408</v>
      </c>
      <c r="D544" s="71">
        <f>_xll.ISDAYieldCurve.ZeroRate($B$32, C544)</f>
        <v>2.0558527723525476E-2</v>
      </c>
      <c r="K544" s="69">
        <v>3416</v>
      </c>
      <c r="L544" s="70">
        <f t="shared" si="71"/>
        <v>9.3589041095890408</v>
      </c>
      <c r="M544" s="71">
        <f>_xll.ISDACreditCurve.HazardRate($K$25, L544)</f>
        <v>2.1165455255881094E-2</v>
      </c>
      <c r="U544" s="69">
        <v>3416</v>
      </c>
      <c r="V544" s="70">
        <f t="shared" si="72"/>
        <v>9.3589041095890408</v>
      </c>
      <c r="W544" s="71" t="e">
        <f>_xll.ISDAYieldCurve.ZeroRate(U$32, V544)</f>
        <v>#NULL!</v>
      </c>
      <c r="AD544" s="69">
        <v>3416</v>
      </c>
      <c r="AE544" s="70">
        <f t="shared" si="73"/>
        <v>9.3589041095890408</v>
      </c>
      <c r="AF544" s="71" t="e">
        <f>_xll.ISDACreditCurve.HazardRate(AD$25, AE544)</f>
        <v>#NULL!</v>
      </c>
      <c r="AN544" s="69">
        <v>3416</v>
      </c>
      <c r="AO544" s="70">
        <f t="shared" si="74"/>
        <v>9.3589041095890408</v>
      </c>
      <c r="AP544" s="71">
        <f>_xll.ISDAYieldCurve.ZeroRate(AN$32, AO544)</f>
        <v>3.9772953954975855E-2</v>
      </c>
      <c r="AW544" s="69">
        <v>3416</v>
      </c>
      <c r="AX544" s="70">
        <f t="shared" si="75"/>
        <v>9.3589041095890408</v>
      </c>
      <c r="AY544" s="71">
        <f>_xll.ISDACreditCurve.HazardRate($AW$25, AX544)</f>
        <v>1.5931429194760385E-2</v>
      </c>
      <c r="BG544" s="69">
        <v>3416</v>
      </c>
      <c r="BH544" s="70">
        <f t="shared" si="76"/>
        <v>9.3589041095890408</v>
      </c>
      <c r="BI544" s="71">
        <f>_xll.ISDAYieldCurve.ZeroRate(BG$32, BH544)</f>
        <v>2.1036180401859303E-3</v>
      </c>
      <c r="BP544" s="69">
        <v>3416</v>
      </c>
      <c r="BQ544" s="70">
        <f t="shared" si="77"/>
        <v>9.3589041095890408</v>
      </c>
      <c r="BR544" s="71">
        <f>_xll.ISDACreditCurve.HazardRate($BP$25, BQ544)</f>
        <v>1.1641051533662844E-2</v>
      </c>
      <c r="BZ544" s="69">
        <v>3416</v>
      </c>
      <c r="CA544" s="70">
        <f t="shared" si="78"/>
        <v>9.3589041095890408</v>
      </c>
      <c r="CB544" s="71">
        <f>_xll.ISDAYieldCurve.ZeroRate(BZ$32, CA544)</f>
        <v>2.1038708778455539E-2</v>
      </c>
      <c r="CI544" s="69">
        <v>3416</v>
      </c>
      <c r="CJ544" s="70">
        <f t="shared" si="79"/>
        <v>9.3589041095890408</v>
      </c>
      <c r="CK544" s="71">
        <f>_xll.ISDACreditCurve.HazardRate($CI$25, CJ544)</f>
        <v>1.6867557036701616E-2</v>
      </c>
    </row>
    <row r="545" spans="2:89" x14ac:dyDescent="0.25">
      <c r="B545" s="69">
        <v>3423</v>
      </c>
      <c r="C545" s="70">
        <f t="shared" si="70"/>
        <v>9.3780821917808215</v>
      </c>
      <c r="D545" s="71">
        <f>_xll.ISDAYieldCurve.ZeroRate($B$32, C545)</f>
        <v>2.0567463585926621E-2</v>
      </c>
      <c r="K545" s="69">
        <v>3423</v>
      </c>
      <c r="L545" s="70">
        <f t="shared" si="71"/>
        <v>9.3780821917808215</v>
      </c>
      <c r="M545" s="71">
        <f>_xll.ISDACreditCurve.HazardRate($K$25, L545)</f>
        <v>2.1169372769879131E-2</v>
      </c>
      <c r="U545" s="69">
        <v>3423</v>
      </c>
      <c r="V545" s="70">
        <f t="shared" si="72"/>
        <v>9.3780821917808215</v>
      </c>
      <c r="W545" s="71" t="e">
        <f>_xll.ISDAYieldCurve.ZeroRate(U$32, V545)</f>
        <v>#NULL!</v>
      </c>
      <c r="AD545" s="69">
        <v>3423</v>
      </c>
      <c r="AE545" s="70">
        <f t="shared" si="73"/>
        <v>9.3780821917808215</v>
      </c>
      <c r="AF545" s="71" t="e">
        <f>_xll.ISDACreditCurve.HazardRate(AD$25, AE545)</f>
        <v>#NULL!</v>
      </c>
      <c r="AN545" s="69">
        <v>3423</v>
      </c>
      <c r="AO545" s="70">
        <f t="shared" si="74"/>
        <v>9.3780821917808215</v>
      </c>
      <c r="AP545" s="71">
        <f>_xll.ISDAYieldCurve.ZeroRate(AN$32, AO545)</f>
        <v>3.9794639538317134E-2</v>
      </c>
      <c r="AW545" s="69">
        <v>3423</v>
      </c>
      <c r="AX545" s="70">
        <f t="shared" si="75"/>
        <v>9.3780821917808215</v>
      </c>
      <c r="AY545" s="71">
        <f>_xll.ISDACreditCurve.HazardRate($AW$25, AX545)</f>
        <v>1.5925635192149089E-2</v>
      </c>
      <c r="BG545" s="69">
        <v>3423</v>
      </c>
      <c r="BH545" s="70">
        <f t="shared" si="76"/>
        <v>9.3780821917808215</v>
      </c>
      <c r="BI545" s="71">
        <f>_xll.ISDAYieldCurve.ZeroRate(BG$32, BH545)</f>
        <v>2.1092845763733062E-3</v>
      </c>
      <c r="BP545" s="69">
        <v>3423</v>
      </c>
      <c r="BQ545" s="70">
        <f t="shared" si="77"/>
        <v>9.3780821917808215</v>
      </c>
      <c r="BR545" s="71">
        <f>_xll.ISDACreditCurve.HazardRate($BP$25, BQ545)</f>
        <v>1.1642243377172339E-2</v>
      </c>
      <c r="BZ545" s="69">
        <v>3423</v>
      </c>
      <c r="CA545" s="70">
        <f t="shared" si="78"/>
        <v>9.3780821917808215</v>
      </c>
      <c r="CB545" s="71">
        <f>_xll.ISDAYieldCurve.ZeroRate(BZ$32, CA545)</f>
        <v>2.1048149794345394E-2</v>
      </c>
      <c r="CI545" s="69">
        <v>3423</v>
      </c>
      <c r="CJ545" s="70">
        <f t="shared" si="79"/>
        <v>9.3780821917808215</v>
      </c>
      <c r="CK545" s="71">
        <f>_xll.ISDACreditCurve.HazardRate($CI$25, CJ545)</f>
        <v>1.6867502974494838E-2</v>
      </c>
    </row>
    <row r="546" spans="2:89" x14ac:dyDescent="0.25">
      <c r="B546" s="69">
        <v>3430</v>
      </c>
      <c r="C546" s="70">
        <f t="shared" si="70"/>
        <v>9.3972602739726021</v>
      </c>
      <c r="D546" s="71">
        <f>_xll.ISDAYieldCurve.ZeroRate($B$32, C546)</f>
        <v>2.0576362975420003E-2</v>
      </c>
      <c r="K546" s="69">
        <v>3430</v>
      </c>
      <c r="L546" s="70">
        <f t="shared" si="71"/>
        <v>9.3972602739726021</v>
      </c>
      <c r="M546" s="71">
        <f>_xll.ISDACreditCurve.HazardRate($K$25, L546)</f>
        <v>2.1173274294024116E-2</v>
      </c>
      <c r="U546" s="69">
        <v>3430</v>
      </c>
      <c r="V546" s="70">
        <f t="shared" si="72"/>
        <v>9.3972602739726021</v>
      </c>
      <c r="W546" s="71" t="e">
        <f>_xll.ISDAYieldCurve.ZeroRate(U$32, V546)</f>
        <v>#NULL!</v>
      </c>
      <c r="AD546" s="69">
        <v>3430</v>
      </c>
      <c r="AE546" s="70">
        <f t="shared" si="73"/>
        <v>9.3972602739726021</v>
      </c>
      <c r="AF546" s="71" t="e">
        <f>_xll.ISDACreditCurve.HazardRate(AD$25, AE546)</f>
        <v>#NULL!</v>
      </c>
      <c r="AN546" s="69">
        <v>3430</v>
      </c>
      <c r="AO546" s="70">
        <f t="shared" si="74"/>
        <v>9.3972602739726021</v>
      </c>
      <c r="AP546" s="71">
        <f>_xll.ISDAYieldCurve.ZeroRate(AN$32, AO546)</f>
        <v>3.9816236609073359E-2</v>
      </c>
      <c r="AW546" s="69">
        <v>3430</v>
      </c>
      <c r="AX546" s="70">
        <f t="shared" si="75"/>
        <v>9.3972602739726021</v>
      </c>
      <c r="AY546" s="71">
        <f>_xll.ISDACreditCurve.HazardRate($AW$25, AX546)</f>
        <v>1.5919864838528044E-2</v>
      </c>
      <c r="BG546" s="69">
        <v>3430</v>
      </c>
      <c r="BH546" s="70">
        <f t="shared" si="76"/>
        <v>9.3972602739726021</v>
      </c>
      <c r="BI546" s="71">
        <f>_xll.ISDAYieldCurve.ZeroRate(BG$32, BH546)</f>
        <v>2.1149279838415498E-3</v>
      </c>
      <c r="BP546" s="69">
        <v>3430</v>
      </c>
      <c r="BQ546" s="70">
        <f t="shared" si="77"/>
        <v>9.3972602739726021</v>
      </c>
      <c r="BR546" s="71">
        <f>_xll.ISDACreditCurve.HazardRate($BP$25, BQ546)</f>
        <v>1.1643430356014447E-2</v>
      </c>
      <c r="BZ546" s="69">
        <v>3430</v>
      </c>
      <c r="CA546" s="70">
        <f t="shared" si="78"/>
        <v>9.3972602739726021</v>
      </c>
      <c r="CB546" s="71">
        <f>_xll.ISDAYieldCurve.ZeroRate(BZ$32, CA546)</f>
        <v>2.1057552275476517E-2</v>
      </c>
      <c r="CI546" s="69">
        <v>3430</v>
      </c>
      <c r="CJ546" s="70">
        <f t="shared" si="79"/>
        <v>9.3972602739726021</v>
      </c>
      <c r="CK546" s="71">
        <f>_xll.ISDACreditCurve.HazardRate($CI$25, CJ546)</f>
        <v>1.6867449132950133E-2</v>
      </c>
    </row>
    <row r="547" spans="2:89" x14ac:dyDescent="0.25">
      <c r="B547" s="69">
        <v>3437</v>
      </c>
      <c r="C547" s="70">
        <f t="shared" si="70"/>
        <v>9.4164383561643827</v>
      </c>
      <c r="D547" s="71">
        <f>_xll.ISDAYieldCurve.ZeroRate($B$32, C547)</f>
        <v>2.058522611485435E-2</v>
      </c>
      <c r="K547" s="69">
        <v>3437</v>
      </c>
      <c r="L547" s="70">
        <f t="shared" si="71"/>
        <v>9.4164383561643827</v>
      </c>
      <c r="M547" s="71">
        <f>_xll.ISDACreditCurve.HazardRate($K$25, L547)</f>
        <v>2.1177159926013722E-2</v>
      </c>
      <c r="U547" s="69">
        <v>3437</v>
      </c>
      <c r="V547" s="70">
        <f t="shared" si="72"/>
        <v>9.4164383561643827</v>
      </c>
      <c r="W547" s="71" t="e">
        <f>_xll.ISDAYieldCurve.ZeroRate(U$32, V547)</f>
        <v>#NULL!</v>
      </c>
      <c r="AD547" s="69">
        <v>3437</v>
      </c>
      <c r="AE547" s="70">
        <f t="shared" si="73"/>
        <v>9.4164383561643827</v>
      </c>
      <c r="AF547" s="71" t="e">
        <f>_xll.ISDACreditCurve.HazardRate(AD$25, AE547)</f>
        <v>#NULL!</v>
      </c>
      <c r="AN547" s="69">
        <v>3437</v>
      </c>
      <c r="AO547" s="70">
        <f t="shared" si="74"/>
        <v>9.4164383561643827</v>
      </c>
      <c r="AP547" s="71">
        <f>_xll.ISDAYieldCurve.ZeroRate(AN$32, AO547)</f>
        <v>3.9837745708054602E-2</v>
      </c>
      <c r="AW547" s="69">
        <v>3437</v>
      </c>
      <c r="AX547" s="70">
        <f t="shared" si="75"/>
        <v>9.4164383561643827</v>
      </c>
      <c r="AY547" s="71">
        <f>_xll.ISDACreditCurve.HazardRate($AW$25, AX547)</f>
        <v>1.5914117989402399E-2</v>
      </c>
      <c r="BG547" s="69">
        <v>3437</v>
      </c>
      <c r="BH547" s="70">
        <f t="shared" si="76"/>
        <v>9.4164383561643827</v>
      </c>
      <c r="BI547" s="71">
        <f>_xll.ISDAYieldCurve.ZeroRate(BG$32, BH547)</f>
        <v>2.1205484039066645E-3</v>
      </c>
      <c r="BP547" s="69">
        <v>3437</v>
      </c>
      <c r="BQ547" s="70">
        <f t="shared" si="77"/>
        <v>9.4164383561643827</v>
      </c>
      <c r="BR547" s="71">
        <f>_xll.ISDACreditCurve.HazardRate($BP$25, BQ547)</f>
        <v>1.1644612499912187E-2</v>
      </c>
      <c r="BZ547" s="69">
        <v>3437</v>
      </c>
      <c r="CA547" s="70">
        <f t="shared" si="78"/>
        <v>9.4164383561643827</v>
      </c>
      <c r="CB547" s="71">
        <f>_xll.ISDAYieldCurve.ZeroRate(BZ$32, CA547)</f>
        <v>2.1066916457295498E-2</v>
      </c>
      <c r="CI547" s="69">
        <v>3437</v>
      </c>
      <c r="CJ547" s="70">
        <f t="shared" si="79"/>
        <v>9.4164383561643827</v>
      </c>
      <c r="CK547" s="71">
        <f>_xll.ISDACreditCurve.HazardRate($CI$25, CJ547)</f>
        <v>1.6867395510719252E-2</v>
      </c>
    </row>
    <row r="548" spans="2:89" x14ac:dyDescent="0.25">
      <c r="B548" s="69">
        <v>3444</v>
      </c>
      <c r="C548" s="70">
        <f t="shared" si="70"/>
        <v>9.4356164383561651</v>
      </c>
      <c r="D548" s="71">
        <f>_xll.ISDAYieldCurve.ZeroRate($B$32, C548)</f>
        <v>2.0594053225266609E-2</v>
      </c>
      <c r="K548" s="69">
        <v>3444</v>
      </c>
      <c r="L548" s="70">
        <f t="shared" si="71"/>
        <v>9.4356164383561651</v>
      </c>
      <c r="M548" s="71">
        <f>_xll.ISDACreditCurve.HazardRate($K$25, L548)</f>
        <v>2.1181029762751338E-2</v>
      </c>
      <c r="U548" s="69">
        <v>3444</v>
      </c>
      <c r="V548" s="70">
        <f t="shared" si="72"/>
        <v>9.4356164383561651</v>
      </c>
      <c r="W548" s="71" t="e">
        <f>_xll.ISDAYieldCurve.ZeroRate(U$32, V548)</f>
        <v>#NULL!</v>
      </c>
      <c r="AD548" s="69">
        <v>3444</v>
      </c>
      <c r="AE548" s="70">
        <f t="shared" si="73"/>
        <v>9.4356164383561651</v>
      </c>
      <c r="AF548" s="71" t="e">
        <f>_xll.ISDACreditCurve.HazardRate(AD$25, AE548)</f>
        <v>#NULL!</v>
      </c>
      <c r="AN548" s="69">
        <v>3444</v>
      </c>
      <c r="AO548" s="70">
        <f t="shared" si="74"/>
        <v>9.4356164383561651</v>
      </c>
      <c r="AP548" s="71">
        <f>_xll.ISDAYieldCurve.ZeroRate(AN$32, AO548)</f>
        <v>3.9859167371674137E-2</v>
      </c>
      <c r="AW548" s="69">
        <v>3444</v>
      </c>
      <c r="AX548" s="70">
        <f t="shared" si="75"/>
        <v>9.4356164383561651</v>
      </c>
      <c r="AY548" s="71">
        <f>_xll.ISDACreditCurve.HazardRate($AW$25, AX548)</f>
        <v>1.590839450145206E-2</v>
      </c>
      <c r="BG548" s="69">
        <v>3444</v>
      </c>
      <c r="BH548" s="70">
        <f t="shared" si="76"/>
        <v>9.4356164383561651</v>
      </c>
      <c r="BI548" s="71">
        <f>_xll.ISDAYieldCurve.ZeroRate(BG$32, BH548)</f>
        <v>2.1261459767357421E-3</v>
      </c>
      <c r="BP548" s="69">
        <v>3444</v>
      </c>
      <c r="BQ548" s="70">
        <f t="shared" si="77"/>
        <v>9.4356164383561651</v>
      </c>
      <c r="BR548" s="71">
        <f>_xll.ISDACreditCurve.HazardRate($BP$25, BQ548)</f>
        <v>1.1645789838346928E-2</v>
      </c>
      <c r="BZ548" s="69">
        <v>3444</v>
      </c>
      <c r="CA548" s="70">
        <f t="shared" si="78"/>
        <v>9.4356164383561651</v>
      </c>
      <c r="CB548" s="71">
        <f>_xll.ISDAYieldCurve.ZeroRate(BZ$32, CA548)</f>
        <v>2.1076242573334729E-2</v>
      </c>
      <c r="CI548" s="69">
        <v>3444</v>
      </c>
      <c r="CJ548" s="70">
        <f t="shared" si="79"/>
        <v>9.4356164383561651</v>
      </c>
      <c r="CK548" s="71">
        <f>_xll.ISDACreditCurve.HazardRate($CI$25, CJ548)</f>
        <v>1.6867342106464917E-2</v>
      </c>
    </row>
    <row r="549" spans="2:89" x14ac:dyDescent="0.25">
      <c r="B549" s="69">
        <v>3451</v>
      </c>
      <c r="C549" s="70">
        <f t="shared" si="70"/>
        <v>9.4547945205479458</v>
      </c>
      <c r="D549" s="71">
        <f>_xll.ISDAYieldCurve.ZeroRate($B$32, C549)</f>
        <v>2.0602844525900318E-2</v>
      </c>
      <c r="K549" s="69">
        <v>3451</v>
      </c>
      <c r="L549" s="70">
        <f t="shared" si="71"/>
        <v>9.4547945205479458</v>
      </c>
      <c r="M549" s="71">
        <f>_xll.ISDACreditCurve.HazardRate($K$25, L549)</f>
        <v>2.1184883900354116E-2</v>
      </c>
      <c r="U549" s="69">
        <v>3451</v>
      </c>
      <c r="V549" s="70">
        <f t="shared" si="72"/>
        <v>9.4547945205479458</v>
      </c>
      <c r="W549" s="71" t="e">
        <f>_xll.ISDAYieldCurve.ZeroRate(U$32, V549)</f>
        <v>#NULL!</v>
      </c>
      <c r="AD549" s="69">
        <v>3451</v>
      </c>
      <c r="AE549" s="70">
        <f t="shared" si="73"/>
        <v>9.4547945205479458</v>
      </c>
      <c r="AF549" s="71" t="e">
        <f>_xll.ISDACreditCurve.HazardRate(AD$25, AE549)</f>
        <v>#NULL!</v>
      </c>
      <c r="AN549" s="69">
        <v>3451</v>
      </c>
      <c r="AO549" s="70">
        <f t="shared" si="74"/>
        <v>9.4547945205479458</v>
      </c>
      <c r="AP549" s="71">
        <f>_xll.ISDAYieldCurve.ZeroRate(AN$32, AO549)</f>
        <v>3.9880502131992977E-2</v>
      </c>
      <c r="AW549" s="69">
        <v>3451</v>
      </c>
      <c r="AX549" s="70">
        <f t="shared" si="75"/>
        <v>9.4547945205479458</v>
      </c>
      <c r="AY549" s="71">
        <f>_xll.ISDACreditCurve.HazardRate($AW$25, AX549)</f>
        <v>1.5902694232519776E-2</v>
      </c>
      <c r="BG549" s="69">
        <v>3451</v>
      </c>
      <c r="BH549" s="70">
        <f t="shared" si="76"/>
        <v>9.4547945205479458</v>
      </c>
      <c r="BI549" s="71">
        <f>_xll.ISDAYieldCurve.ZeroRate(BG$32, BH549)</f>
        <v>2.1317208413586162E-3</v>
      </c>
      <c r="BP549" s="69">
        <v>3451</v>
      </c>
      <c r="BQ549" s="70">
        <f t="shared" si="77"/>
        <v>9.4547945205479458</v>
      </c>
      <c r="BR549" s="71">
        <f>_xll.ISDACreditCurve.HazardRate($BP$25, BQ549)</f>
        <v>1.1646962400560838E-2</v>
      </c>
      <c r="BZ549" s="69">
        <v>3451</v>
      </c>
      <c r="CA549" s="70">
        <f t="shared" si="78"/>
        <v>9.4547945205479458</v>
      </c>
      <c r="CB549" s="71">
        <f>_xll.ISDAYieldCurve.ZeroRate(BZ$32, CA549)</f>
        <v>2.1085530855231811E-2</v>
      </c>
      <c r="CI549" s="69">
        <v>3451</v>
      </c>
      <c r="CJ549" s="70">
        <f t="shared" si="79"/>
        <v>9.4547945205479458</v>
      </c>
      <c r="CK549" s="71">
        <f>_xll.ISDACreditCurve.HazardRate($CI$25, CJ549)</f>
        <v>1.6867288918860704E-2</v>
      </c>
    </row>
    <row r="550" spans="2:89" x14ac:dyDescent="0.25">
      <c r="B550" s="69">
        <v>3458</v>
      </c>
      <c r="C550" s="70">
        <f t="shared" si="70"/>
        <v>9.4739726027397264</v>
      </c>
      <c r="D550" s="71">
        <f>_xll.ISDAYieldCurve.ZeroRate($B$32, C550)</f>
        <v>2.061160023422377E-2</v>
      </c>
      <c r="K550" s="69">
        <v>3458</v>
      </c>
      <c r="L550" s="70">
        <f t="shared" si="71"/>
        <v>9.4739726027397264</v>
      </c>
      <c r="M550" s="71">
        <f>_xll.ISDACreditCurve.HazardRate($K$25, L550)</f>
        <v>2.118872243416093E-2</v>
      </c>
      <c r="U550" s="69">
        <v>3458</v>
      </c>
      <c r="V550" s="70">
        <f t="shared" si="72"/>
        <v>9.4739726027397264</v>
      </c>
      <c r="W550" s="71" t="e">
        <f>_xll.ISDAYieldCurve.ZeroRate(U$32, V550)</f>
        <v>#NULL!</v>
      </c>
      <c r="AD550" s="69">
        <v>3458</v>
      </c>
      <c r="AE550" s="70">
        <f t="shared" si="73"/>
        <v>9.4739726027397264</v>
      </c>
      <c r="AF550" s="71" t="e">
        <f>_xll.ISDACreditCurve.HazardRate(AD$25, AE550)</f>
        <v>#NULL!</v>
      </c>
      <c r="AN550" s="69">
        <v>3458</v>
      </c>
      <c r="AO550" s="70">
        <f t="shared" si="74"/>
        <v>9.4739726027397264</v>
      </c>
      <c r="AP550" s="71">
        <f>_xll.ISDAYieldCurve.ZeroRate(AN$32, AO550)</f>
        <v>3.9901750516763972E-2</v>
      </c>
      <c r="AW550" s="69">
        <v>3458</v>
      </c>
      <c r="AX550" s="70">
        <f t="shared" si="75"/>
        <v>9.4739726027397264</v>
      </c>
      <c r="AY550" s="71">
        <f>_xll.ISDACreditCurve.HazardRate($AW$25, AX550)</f>
        <v>1.5897017041599366E-2</v>
      </c>
      <c r="BG550" s="69">
        <v>3458</v>
      </c>
      <c r="BH550" s="70">
        <f t="shared" si="76"/>
        <v>9.4739726027397264</v>
      </c>
      <c r="BI550" s="71">
        <f>_xll.ISDAYieldCurve.ZeroRate(BG$32, BH550)</f>
        <v>2.1372731356793734E-3</v>
      </c>
      <c r="BP550" s="69">
        <v>3458</v>
      </c>
      <c r="BQ550" s="70">
        <f t="shared" si="77"/>
        <v>9.4739726027397264</v>
      </c>
      <c r="BR550" s="71">
        <f>_xll.ISDACreditCurve.HazardRate($BP$25, BQ550)</f>
        <v>1.1648130215559311E-2</v>
      </c>
      <c r="BZ550" s="69">
        <v>3458</v>
      </c>
      <c r="CA550" s="70">
        <f t="shared" si="78"/>
        <v>9.4739726027397264</v>
      </c>
      <c r="CB550" s="71">
        <f>_xll.ISDAYieldCurve.ZeroRate(BZ$32, CA550)</f>
        <v>2.1094781532748741E-2</v>
      </c>
      <c r="CI550" s="69">
        <v>3458</v>
      </c>
      <c r="CJ550" s="70">
        <f t="shared" si="79"/>
        <v>9.4739726027397264</v>
      </c>
      <c r="CK550" s="71">
        <f>_xll.ISDACreditCurve.HazardRate($CI$25, CJ550)</f>
        <v>1.6867235946590921E-2</v>
      </c>
    </row>
    <row r="551" spans="2:89" x14ac:dyDescent="0.25">
      <c r="B551" s="69">
        <v>3465</v>
      </c>
      <c r="C551" s="70">
        <f t="shared" si="70"/>
        <v>9.493150684931507</v>
      </c>
      <c r="D551" s="71">
        <f>_xll.ISDAYieldCurve.ZeroRate($B$32, C551)</f>
        <v>2.0620320565947935E-2</v>
      </c>
      <c r="K551" s="69">
        <v>3465</v>
      </c>
      <c r="L551" s="70">
        <f t="shared" si="71"/>
        <v>9.493150684931507</v>
      </c>
      <c r="M551" s="71">
        <f>_xll.ISDACreditCurve.HazardRate($K$25, L551)</f>
        <v>2.1192545458740244E-2</v>
      </c>
      <c r="U551" s="69">
        <v>3465</v>
      </c>
      <c r="V551" s="70">
        <f t="shared" si="72"/>
        <v>9.493150684931507</v>
      </c>
      <c r="W551" s="71" t="e">
        <f>_xll.ISDAYieldCurve.ZeroRate(U$32, V551)</f>
        <v>#NULL!</v>
      </c>
      <c r="AD551" s="69">
        <v>3465</v>
      </c>
      <c r="AE551" s="70">
        <f t="shared" si="73"/>
        <v>9.493150684931507</v>
      </c>
      <c r="AF551" s="71" t="e">
        <f>_xll.ISDACreditCurve.HazardRate(AD$25, AE551)</f>
        <v>#NULL!</v>
      </c>
      <c r="AN551" s="69">
        <v>3465</v>
      </c>
      <c r="AO551" s="70">
        <f t="shared" si="74"/>
        <v>9.493150684931507</v>
      </c>
      <c r="AP551" s="71">
        <f>_xll.ISDAYieldCurve.ZeroRate(AN$32, AO551)</f>
        <v>3.9922913049475289E-2</v>
      </c>
      <c r="AW551" s="69">
        <v>3465</v>
      </c>
      <c r="AX551" s="70">
        <f t="shared" si="75"/>
        <v>9.493150684931507</v>
      </c>
      <c r="AY551" s="71">
        <f>_xll.ISDACreditCurve.HazardRate($AW$25, AX551)</f>
        <v>1.5891362788824089E-2</v>
      </c>
      <c r="BG551" s="69">
        <v>3465</v>
      </c>
      <c r="BH551" s="70">
        <f t="shared" si="76"/>
        <v>9.493150684931507</v>
      </c>
      <c r="BI551" s="71">
        <f>_xll.ISDAYieldCurve.ZeroRate(BG$32, BH551)</f>
        <v>2.1428029964877236E-3</v>
      </c>
      <c r="BP551" s="69">
        <v>3465</v>
      </c>
      <c r="BQ551" s="70">
        <f t="shared" si="77"/>
        <v>9.493150684931507</v>
      </c>
      <c r="BR551" s="71">
        <f>_xll.ISDACreditCurve.HazardRate($BP$25, BQ551)</f>
        <v>1.1649293312113342E-2</v>
      </c>
      <c r="BZ551" s="69">
        <v>3465</v>
      </c>
      <c r="CA551" s="70">
        <f t="shared" si="78"/>
        <v>9.493150684931507</v>
      </c>
      <c r="CB551" s="71">
        <f>_xll.ISDAYieldCurve.ZeroRate(BZ$32, CA551)</f>
        <v>2.1103994833790857E-2</v>
      </c>
      <c r="CI551" s="69">
        <v>3465</v>
      </c>
      <c r="CJ551" s="70">
        <f t="shared" si="79"/>
        <v>9.493150684931507</v>
      </c>
      <c r="CK551" s="71">
        <f>_xll.ISDACreditCurve.HazardRate($CI$25, CJ551)</f>
        <v>1.6867183188350517E-2</v>
      </c>
    </row>
    <row r="552" spans="2:89" x14ac:dyDescent="0.25">
      <c r="B552" s="69">
        <v>3472</v>
      </c>
      <c r="C552" s="70">
        <f t="shared" si="70"/>
        <v>9.5123287671232877</v>
      </c>
      <c r="D552" s="71">
        <f>_xll.ISDAYieldCurve.ZeroRate($B$32, C552)</f>
        <v>2.0629005735044184E-2</v>
      </c>
      <c r="K552" s="69">
        <v>3472</v>
      </c>
      <c r="L552" s="70">
        <f t="shared" si="71"/>
        <v>9.5123287671232877</v>
      </c>
      <c r="M552" s="71">
        <f>_xll.ISDACreditCurve.HazardRate($K$25, L552)</f>
        <v>2.1196353067897866E-2</v>
      </c>
      <c r="U552" s="69">
        <v>3472</v>
      </c>
      <c r="V552" s="70">
        <f t="shared" si="72"/>
        <v>9.5123287671232877</v>
      </c>
      <c r="W552" s="71" t="e">
        <f>_xll.ISDAYieldCurve.ZeroRate(U$32, V552)</f>
        <v>#NULL!</v>
      </c>
      <c r="AD552" s="69">
        <v>3472</v>
      </c>
      <c r="AE552" s="70">
        <f t="shared" si="73"/>
        <v>9.5123287671232877</v>
      </c>
      <c r="AF552" s="71" t="e">
        <f>_xll.ISDACreditCurve.HazardRate(AD$25, AE552)</f>
        <v>#NULL!</v>
      </c>
      <c r="AN552" s="69">
        <v>3472</v>
      </c>
      <c r="AO552" s="70">
        <f t="shared" si="74"/>
        <v>9.5123287671232877</v>
      </c>
      <c r="AP552" s="71">
        <f>_xll.ISDAYieldCurve.ZeroRate(AN$32, AO552)</f>
        <v>3.9943990249393414E-2</v>
      </c>
      <c r="AW552" s="69">
        <v>3472</v>
      </c>
      <c r="AX552" s="70">
        <f t="shared" si="75"/>
        <v>9.5123287671232877</v>
      </c>
      <c r="AY552" s="71">
        <f>_xll.ISDACreditCurve.HazardRate($AW$25, AX552)</f>
        <v>1.588573133545516E-2</v>
      </c>
      <c r="BG552" s="69">
        <v>3472</v>
      </c>
      <c r="BH552" s="70">
        <f t="shared" si="76"/>
        <v>9.5123287671232877</v>
      </c>
      <c r="BI552" s="71">
        <f>_xll.ISDAYieldCurve.ZeroRate(BG$32, BH552)</f>
        <v>2.1483105594702337E-3</v>
      </c>
      <c r="BP552" s="69">
        <v>3472</v>
      </c>
      <c r="BQ552" s="70">
        <f t="shared" si="77"/>
        <v>9.5123287671232877</v>
      </c>
      <c r="BR552" s="71">
        <f>_xll.ISDACreditCurve.HazardRate($BP$25, BQ552)</f>
        <v>1.1650451718761914E-2</v>
      </c>
      <c r="BZ552" s="69">
        <v>3472</v>
      </c>
      <c r="CA552" s="70">
        <f t="shared" si="78"/>
        <v>9.5123287671232877</v>
      </c>
      <c r="CB552" s="71">
        <f>_xll.ISDAYieldCurve.ZeroRate(BZ$32, CA552)</f>
        <v>2.1113170984425542E-2</v>
      </c>
      <c r="CI552" s="69">
        <v>3472</v>
      </c>
      <c r="CJ552" s="70">
        <f t="shared" si="79"/>
        <v>9.5123287671232877</v>
      </c>
      <c r="CK552" s="71">
        <f>_xll.ISDACreditCurve.HazardRate($CI$25, CJ552)</f>
        <v>1.6867130642844941E-2</v>
      </c>
    </row>
    <row r="553" spans="2:89" x14ac:dyDescent="0.25">
      <c r="B553" s="69">
        <v>3479</v>
      </c>
      <c r="C553" s="70">
        <f t="shared" si="70"/>
        <v>9.5315068493150683</v>
      </c>
      <c r="D553" s="71">
        <f>_xll.ISDAYieldCurve.ZeroRate($B$32, C553)</f>
        <v>2.0637655953761769E-2</v>
      </c>
      <c r="K553" s="69">
        <v>3479</v>
      </c>
      <c r="L553" s="70">
        <f t="shared" si="71"/>
        <v>9.5315068493150683</v>
      </c>
      <c r="M553" s="71">
        <f>_xll.ISDACreditCurve.HazardRate($K$25, L553)</f>
        <v>2.1200145354684632E-2</v>
      </c>
      <c r="U553" s="69">
        <v>3479</v>
      </c>
      <c r="V553" s="70">
        <f t="shared" si="72"/>
        <v>9.5315068493150683</v>
      </c>
      <c r="W553" s="71" t="e">
        <f>_xll.ISDAYieldCurve.ZeroRate(U$32, V553)</f>
        <v>#NULL!</v>
      </c>
      <c r="AD553" s="69">
        <v>3479</v>
      </c>
      <c r="AE553" s="70">
        <f t="shared" si="73"/>
        <v>9.5315068493150683</v>
      </c>
      <c r="AF553" s="71" t="e">
        <f>_xll.ISDACreditCurve.HazardRate(AD$25, AE553)</f>
        <v>#NULL!</v>
      </c>
      <c r="AN553" s="69">
        <v>3479</v>
      </c>
      <c r="AO553" s="70">
        <f t="shared" si="74"/>
        <v>9.5315068493150683</v>
      </c>
      <c r="AP553" s="71">
        <f>_xll.ISDAYieldCurve.ZeroRate(AN$32, AO553)</f>
        <v>3.9964982631605632E-2</v>
      </c>
      <c r="AW553" s="69">
        <v>3479</v>
      </c>
      <c r="AX553" s="70">
        <f t="shared" si="75"/>
        <v>9.5315068493150683</v>
      </c>
      <c r="AY553" s="71">
        <f>_xll.ISDACreditCurve.HazardRate($AW$25, AX553)</f>
        <v>1.5880122543870417E-2</v>
      </c>
      <c r="BG553" s="69">
        <v>3479</v>
      </c>
      <c r="BH553" s="70">
        <f t="shared" si="76"/>
        <v>9.5315068493150683</v>
      </c>
      <c r="BI553" s="71">
        <f>_xll.ISDAYieldCurve.ZeroRate(BG$32, BH553)</f>
        <v>2.1537959592214254E-3</v>
      </c>
      <c r="BP553" s="69">
        <v>3479</v>
      </c>
      <c r="BQ553" s="70">
        <f t="shared" si="77"/>
        <v>9.5315068493150683</v>
      </c>
      <c r="BR553" s="71">
        <f>_xll.ISDACreditCurve.HazardRate($BP$25, BQ553)</f>
        <v>1.1651605463814316E-2</v>
      </c>
      <c r="BZ553" s="69">
        <v>3479</v>
      </c>
      <c r="CA553" s="70">
        <f t="shared" si="78"/>
        <v>9.5315068493150683</v>
      </c>
      <c r="CB553" s="71">
        <f>_xll.ISDAYieldCurve.ZeroRate(BZ$32, CA553)</f>
        <v>2.1122310208900735E-2</v>
      </c>
      <c r="CI553" s="69">
        <v>3479</v>
      </c>
      <c r="CJ553" s="70">
        <f t="shared" si="79"/>
        <v>9.5315068493150683</v>
      </c>
      <c r="CK553" s="71">
        <f>_xll.ISDACreditCurve.HazardRate($CI$25, CJ553)</f>
        <v>1.6867078308790102E-2</v>
      </c>
    </row>
    <row r="554" spans="2:89" x14ac:dyDescent="0.25">
      <c r="B554" s="69">
        <v>3486</v>
      </c>
      <c r="C554" s="70">
        <f t="shared" si="70"/>
        <v>9.5506849315068489</v>
      </c>
      <c r="D554" s="71">
        <f>_xll.ISDAYieldCurve.ZeroRate($B$32, C554)</f>
        <v>2.064627143264515E-2</v>
      </c>
      <c r="K554" s="69">
        <v>3486</v>
      </c>
      <c r="L554" s="70">
        <f t="shared" si="71"/>
        <v>9.5506849315068489</v>
      </c>
      <c r="M554" s="71">
        <f>_xll.ISDACreditCurve.HazardRate($K$25, L554)</f>
        <v>2.1203922411403984E-2</v>
      </c>
      <c r="U554" s="69">
        <v>3486</v>
      </c>
      <c r="V554" s="70">
        <f t="shared" si="72"/>
        <v>9.5506849315068489</v>
      </c>
      <c r="W554" s="71" t="e">
        <f>_xll.ISDAYieldCurve.ZeroRate(U$32, V554)</f>
        <v>#NULL!</v>
      </c>
      <c r="AD554" s="69">
        <v>3486</v>
      </c>
      <c r="AE554" s="70">
        <f t="shared" si="73"/>
        <v>9.5506849315068489</v>
      </c>
      <c r="AF554" s="71" t="e">
        <f>_xll.ISDACreditCurve.HazardRate(AD$25, AE554)</f>
        <v>#NULL!</v>
      </c>
      <c r="AN554" s="69">
        <v>3486</v>
      </c>
      <c r="AO554" s="70">
        <f t="shared" si="74"/>
        <v>9.5506849315068489</v>
      </c>
      <c r="AP554" s="71">
        <f>_xll.ISDAYieldCurve.ZeroRate(AN$32, AO554)</f>
        <v>3.9985890707061961E-2</v>
      </c>
      <c r="AW554" s="69">
        <v>3486</v>
      </c>
      <c r="AX554" s="70">
        <f t="shared" si="75"/>
        <v>9.5506849315068489</v>
      </c>
      <c r="AY554" s="71">
        <f>_xll.ISDACreditCurve.HazardRate($AW$25, AX554)</f>
        <v>1.5874536277553079E-2</v>
      </c>
      <c r="BG554" s="69">
        <v>3486</v>
      </c>
      <c r="BH554" s="70">
        <f t="shared" si="76"/>
        <v>9.5506849315068489</v>
      </c>
      <c r="BI554" s="71">
        <f>_xll.ISDAYieldCurve.ZeroRate(BG$32, BH554)</f>
        <v>2.1592593292547417E-3</v>
      </c>
      <c r="BP554" s="69">
        <v>3486</v>
      </c>
      <c r="BQ554" s="70">
        <f t="shared" si="77"/>
        <v>9.5506849315068489</v>
      </c>
      <c r="BR554" s="71">
        <f>_xll.ISDACreditCurve.HazardRate($BP$25, BQ554)</f>
        <v>1.1652754575352449E-2</v>
      </c>
      <c r="BZ554" s="69">
        <v>3486</v>
      </c>
      <c r="CA554" s="70">
        <f t="shared" si="78"/>
        <v>9.5506849315068489</v>
      </c>
      <c r="CB554" s="71">
        <f>_xll.ISDAYieldCurve.ZeroRate(BZ$32, CA554)</f>
        <v>2.1131412729663176E-2</v>
      </c>
      <c r="CI554" s="69">
        <v>3486</v>
      </c>
      <c r="CJ554" s="70">
        <f t="shared" si="79"/>
        <v>9.5506849315068489</v>
      </c>
      <c r="CK554" s="71">
        <f>_xll.ISDACreditCurve.HazardRate($CI$25, CJ554)</f>
        <v>1.6867026184912183E-2</v>
      </c>
    </row>
    <row r="555" spans="2:89" x14ac:dyDescent="0.25">
      <c r="B555" s="69">
        <v>3493</v>
      </c>
      <c r="C555" s="70">
        <f t="shared" si="70"/>
        <v>9.5698630136986296</v>
      </c>
      <c r="D555" s="71">
        <f>_xll.ISDAYieldCurve.ZeroRate($B$32, C555)</f>
        <v>2.065485238055104E-2</v>
      </c>
      <c r="K555" s="69">
        <v>3493</v>
      </c>
      <c r="L555" s="70">
        <f t="shared" si="71"/>
        <v>9.5698630136986296</v>
      </c>
      <c r="M555" s="71">
        <f>_xll.ISDACreditCurve.HazardRate($K$25, L555)</f>
        <v>2.1207684329619447E-2</v>
      </c>
      <c r="U555" s="69">
        <v>3493</v>
      </c>
      <c r="V555" s="70">
        <f t="shared" si="72"/>
        <v>9.5698630136986296</v>
      </c>
      <c r="W555" s="71" t="e">
        <f>_xll.ISDAYieldCurve.ZeroRate(U$32, V555)</f>
        <v>#NULL!</v>
      </c>
      <c r="AD555" s="69">
        <v>3493</v>
      </c>
      <c r="AE555" s="70">
        <f t="shared" si="73"/>
        <v>9.5698630136986296</v>
      </c>
      <c r="AF555" s="71" t="e">
        <f>_xll.ISDACreditCurve.HazardRate(AD$25, AE555)</f>
        <v>#NULL!</v>
      </c>
      <c r="AN555" s="69">
        <v>3493</v>
      </c>
      <c r="AO555" s="70">
        <f t="shared" si="74"/>
        <v>9.5698630136986296</v>
      </c>
      <c r="AP555" s="71">
        <f>_xll.ISDAYieldCurve.ZeroRate(AN$32, AO555)</f>
        <v>4.0006714982616681E-2</v>
      </c>
      <c r="AW555" s="69">
        <v>3493</v>
      </c>
      <c r="AX555" s="70">
        <f t="shared" si="75"/>
        <v>9.5698630136986296</v>
      </c>
      <c r="AY555" s="71">
        <f>_xll.ISDACreditCurve.HazardRate($AW$25, AX555)</f>
        <v>1.5868972401080702E-2</v>
      </c>
      <c r="BG555" s="69">
        <v>3493</v>
      </c>
      <c r="BH555" s="70">
        <f t="shared" si="76"/>
        <v>9.5698630136986296</v>
      </c>
      <c r="BI555" s="71">
        <f>_xll.ISDAYieldCurve.ZeroRate(BG$32, BH555)</f>
        <v>2.1647008020133749E-3</v>
      </c>
      <c r="BP555" s="69">
        <v>3493</v>
      </c>
      <c r="BQ555" s="70">
        <f t="shared" si="77"/>
        <v>9.5698630136986296</v>
      </c>
      <c r="BR555" s="71">
        <f>_xll.ISDACreditCurve.HazardRate($BP$25, BQ555)</f>
        <v>1.165389908123312E-2</v>
      </c>
      <c r="BZ555" s="69">
        <v>3493</v>
      </c>
      <c r="CA555" s="70">
        <f t="shared" si="78"/>
        <v>9.5698630136986296</v>
      </c>
      <c r="CB555" s="71">
        <f>_xll.ISDAYieldCurve.ZeroRate(BZ$32, CA555)</f>
        <v>2.1140478767376465E-2</v>
      </c>
      <c r="CI555" s="69">
        <v>3493</v>
      </c>
      <c r="CJ555" s="70">
        <f t="shared" si="79"/>
        <v>9.5698630136986296</v>
      </c>
      <c r="CK555" s="71">
        <f>_xll.ISDACreditCurve.HazardRate($CI$25, CJ555)</f>
        <v>1.6866974269947606E-2</v>
      </c>
    </row>
    <row r="556" spans="2:89" x14ac:dyDescent="0.25">
      <c r="B556" s="69">
        <v>3500</v>
      </c>
      <c r="C556" s="70">
        <f t="shared" si="70"/>
        <v>9.5890410958904102</v>
      </c>
      <c r="D556" s="71">
        <f>_xll.ISDAYieldCurve.ZeroRate($B$32, C556)</f>
        <v>2.0663399004665312E-2</v>
      </c>
      <c r="K556" s="69">
        <v>3500</v>
      </c>
      <c r="L556" s="70">
        <f t="shared" si="71"/>
        <v>9.5890410958904102</v>
      </c>
      <c r="M556" s="71">
        <f>_xll.ISDACreditCurve.HazardRate($K$25, L556)</f>
        <v>2.1211431200162053E-2</v>
      </c>
      <c r="U556" s="69">
        <v>3500</v>
      </c>
      <c r="V556" s="70">
        <f t="shared" si="72"/>
        <v>9.5890410958904102</v>
      </c>
      <c r="W556" s="71" t="e">
        <f>_xll.ISDAYieldCurve.ZeroRate(U$32, V556)</f>
        <v>#NULL!</v>
      </c>
      <c r="AD556" s="69">
        <v>3500</v>
      </c>
      <c r="AE556" s="70">
        <f t="shared" si="73"/>
        <v>9.5890410958904102</v>
      </c>
      <c r="AF556" s="71" t="e">
        <f>_xll.ISDACreditCurve.HazardRate(AD$25, AE556)</f>
        <v>#NULL!</v>
      </c>
      <c r="AN556" s="69">
        <v>3500</v>
      </c>
      <c r="AO556" s="70">
        <f t="shared" si="74"/>
        <v>9.5890410958904102</v>
      </c>
      <c r="AP556" s="71">
        <f>_xll.ISDAYieldCurve.ZeroRate(AN$32, AO556)</f>
        <v>4.0027455961069179E-2</v>
      </c>
      <c r="AW556" s="69">
        <v>3500</v>
      </c>
      <c r="AX556" s="70">
        <f t="shared" si="75"/>
        <v>9.5890410958904102</v>
      </c>
      <c r="AY556" s="71">
        <f>_xll.ISDACreditCurve.HazardRate($AW$25, AX556)</f>
        <v>1.5863430780114218E-2</v>
      </c>
      <c r="BG556" s="69">
        <v>3500</v>
      </c>
      <c r="BH556" s="70">
        <f t="shared" si="76"/>
        <v>9.5890410958904102</v>
      </c>
      <c r="BI556" s="71">
        <f>_xll.ISDAYieldCurve.ZeroRate(BG$32, BH556)</f>
        <v>2.1701205088809732E-3</v>
      </c>
      <c r="BP556" s="69">
        <v>3500</v>
      </c>
      <c r="BQ556" s="70">
        <f t="shared" si="77"/>
        <v>9.5890410958904102</v>
      </c>
      <c r="BR556" s="71">
        <f>_xll.ISDACreditCurve.HazardRate($BP$25, BQ556)</f>
        <v>1.1655039009090262E-2</v>
      </c>
      <c r="BZ556" s="69">
        <v>3500</v>
      </c>
      <c r="CA556" s="70">
        <f t="shared" si="78"/>
        <v>9.5890410958904102</v>
      </c>
      <c r="CB556" s="71">
        <f>_xll.ISDAYieldCurve.ZeroRate(BZ$32, CA556)</f>
        <v>2.1149508540938902E-2</v>
      </c>
      <c r="CI556" s="69">
        <v>3500</v>
      </c>
      <c r="CJ556" s="70">
        <f t="shared" si="79"/>
        <v>9.5890410958904102</v>
      </c>
      <c r="CK556" s="71">
        <f>_xll.ISDACreditCurve.HazardRate($CI$25, CJ556)</f>
        <v>1.6866922562642887E-2</v>
      </c>
    </row>
    <row r="557" spans="2:89" x14ac:dyDescent="0.25">
      <c r="B557" s="69">
        <v>3507</v>
      </c>
      <c r="C557" s="70">
        <f t="shared" si="70"/>
        <v>9.6082191780821926</v>
      </c>
      <c r="D557" s="71">
        <f>_xll.ISDAYieldCurve.ZeroRate($B$32, C557)</f>
        <v>2.0671911510519642E-2</v>
      </c>
      <c r="K557" s="69">
        <v>3507</v>
      </c>
      <c r="L557" s="70">
        <f t="shared" si="71"/>
        <v>9.6082191780821926</v>
      </c>
      <c r="M557" s="71">
        <f>_xll.ISDACreditCurve.HazardRate($K$25, L557)</f>
        <v>2.1215163113137623E-2</v>
      </c>
      <c r="U557" s="69">
        <v>3507</v>
      </c>
      <c r="V557" s="70">
        <f t="shared" si="72"/>
        <v>9.6082191780821926</v>
      </c>
      <c r="W557" s="71" t="e">
        <f>_xll.ISDAYieldCurve.ZeroRate(U$32, V557)</f>
        <v>#NULL!</v>
      </c>
      <c r="AD557" s="69">
        <v>3507</v>
      </c>
      <c r="AE557" s="70">
        <f t="shared" si="73"/>
        <v>9.6082191780821926</v>
      </c>
      <c r="AF557" s="71" t="e">
        <f>_xll.ISDACreditCurve.HazardRate(AD$25, AE557)</f>
        <v>#NULL!</v>
      </c>
      <c r="AN557" s="69">
        <v>3507</v>
      </c>
      <c r="AO557" s="70">
        <f t="shared" si="74"/>
        <v>9.6082191780821926</v>
      </c>
      <c r="AP557" s="71">
        <f>_xll.ISDAYieldCurve.ZeroRate(AN$32, AO557)</f>
        <v>4.0048114141204502E-2</v>
      </c>
      <c r="AW557" s="69">
        <v>3507</v>
      </c>
      <c r="AX557" s="70">
        <f t="shared" si="75"/>
        <v>9.6082191780821926</v>
      </c>
      <c r="AY557" s="71">
        <f>_xll.ISDACreditCurve.HazardRate($AW$25, AX557)</f>
        <v>1.5857911281387117E-2</v>
      </c>
      <c r="BG557" s="69">
        <v>3507</v>
      </c>
      <c r="BH557" s="70">
        <f t="shared" si="76"/>
        <v>9.6082191780821926</v>
      </c>
      <c r="BI557" s="71">
        <f>_xll.ISDAYieldCurve.ZeroRate(BG$32, BH557)</f>
        <v>2.175518580192215E-3</v>
      </c>
      <c r="BP557" s="69">
        <v>3507</v>
      </c>
      <c r="BQ557" s="70">
        <f t="shared" si="77"/>
        <v>9.6082191780821926</v>
      </c>
      <c r="BR557" s="71">
        <f>_xll.ISDACreditCurve.HazardRate($BP$25, BQ557)</f>
        <v>1.1656174386337197E-2</v>
      </c>
      <c r="BZ557" s="69">
        <v>3507</v>
      </c>
      <c r="CA557" s="70">
        <f t="shared" si="78"/>
        <v>9.6082191780821926</v>
      </c>
      <c r="CB557" s="71">
        <f>_xll.ISDAYieldCurve.ZeroRate(BZ$32, CA557)</f>
        <v>2.1158502267501093E-2</v>
      </c>
      <c r="CI557" s="69">
        <v>3507</v>
      </c>
      <c r="CJ557" s="70">
        <f t="shared" si="79"/>
        <v>9.6082191780821926</v>
      </c>
      <c r="CK557" s="71">
        <f>_xll.ISDACreditCurve.HazardRate($CI$25, CJ557)</f>
        <v>1.6866871061754555E-2</v>
      </c>
    </row>
    <row r="558" spans="2:89" x14ac:dyDescent="0.25">
      <c r="B558" s="69">
        <v>3514</v>
      </c>
      <c r="C558" s="70">
        <f t="shared" si="70"/>
        <v>9.6273972602739732</v>
      </c>
      <c r="D558" s="71">
        <f>_xll.ISDAYieldCurve.ZeroRate($B$32, C558)</f>
        <v>2.0680390102008017E-2</v>
      </c>
      <c r="K558" s="69">
        <v>3514</v>
      </c>
      <c r="L558" s="70">
        <f t="shared" si="71"/>
        <v>9.6273972602739732</v>
      </c>
      <c r="M558" s="71">
        <f>_xll.ISDACreditCurve.HazardRate($K$25, L558)</f>
        <v>2.1218880157933998E-2</v>
      </c>
      <c r="U558" s="69">
        <v>3514</v>
      </c>
      <c r="V558" s="70">
        <f t="shared" si="72"/>
        <v>9.6273972602739732</v>
      </c>
      <c r="W558" s="71" t="e">
        <f>_xll.ISDAYieldCurve.ZeroRate(U$32, V558)</f>
        <v>#NULL!</v>
      </c>
      <c r="AD558" s="69">
        <v>3514</v>
      </c>
      <c r="AE558" s="70">
        <f t="shared" si="73"/>
        <v>9.6273972602739732</v>
      </c>
      <c r="AF558" s="71" t="e">
        <f>_xll.ISDACreditCurve.HazardRate(AD$25, AE558)</f>
        <v>#NULL!</v>
      </c>
      <c r="AN558" s="69">
        <v>3514</v>
      </c>
      <c r="AO558" s="70">
        <f t="shared" si="74"/>
        <v>9.6273972602739732</v>
      </c>
      <c r="AP558" s="71">
        <f>_xll.ISDAYieldCurve.ZeroRate(AN$32, AO558)</f>
        <v>4.0068690017833301E-2</v>
      </c>
      <c r="AW558" s="69">
        <v>3514</v>
      </c>
      <c r="AX558" s="70">
        <f t="shared" si="75"/>
        <v>9.6273972602739732</v>
      </c>
      <c r="AY558" s="71">
        <f>_xll.ISDACreditCurve.HazardRate($AW$25, AX558)</f>
        <v>1.5852413772694786E-2</v>
      </c>
      <c r="BG558" s="69">
        <v>3514</v>
      </c>
      <c r="BH558" s="70">
        <f t="shared" si="76"/>
        <v>9.6273972602739732</v>
      </c>
      <c r="BI558" s="71">
        <f>_xll.ISDAYieldCurve.ZeroRate(BG$32, BH558)</f>
        <v>2.1808951452432519E-3</v>
      </c>
      <c r="BP558" s="69">
        <v>3514</v>
      </c>
      <c r="BQ558" s="70">
        <f t="shared" si="77"/>
        <v>9.6273972602739732</v>
      </c>
      <c r="BR558" s="71">
        <f>_xll.ISDACreditCurve.HazardRate($BP$25, BQ558)</f>
        <v>1.165730524016881E-2</v>
      </c>
      <c r="BZ558" s="69">
        <v>3514</v>
      </c>
      <c r="CA558" s="70">
        <f t="shared" si="78"/>
        <v>9.6273972602739732</v>
      </c>
      <c r="CB558" s="71">
        <f>_xll.ISDAYieldCurve.ZeroRate(BZ$32, CA558)</f>
        <v>2.1167460162483352E-2</v>
      </c>
      <c r="CI558" s="69">
        <v>3514</v>
      </c>
      <c r="CJ558" s="70">
        <f t="shared" si="79"/>
        <v>9.6273972602739732</v>
      </c>
      <c r="CK558" s="71">
        <f>_xll.ISDACreditCurve.HazardRate($CI$25, CJ558)</f>
        <v>1.6866819766049045E-2</v>
      </c>
    </row>
    <row r="559" spans="2:89" x14ac:dyDescent="0.25">
      <c r="B559" s="69">
        <v>3521</v>
      </c>
      <c r="C559" s="70">
        <f t="shared" si="70"/>
        <v>9.6465753424657539</v>
      </c>
      <c r="D559" s="71">
        <f>_xll.ISDAYieldCurve.ZeroRate($B$32, C559)</f>
        <v>2.0688834981403E-2</v>
      </c>
      <c r="K559" s="69">
        <v>3521</v>
      </c>
      <c r="L559" s="70">
        <f t="shared" si="71"/>
        <v>9.6465753424657539</v>
      </c>
      <c r="M559" s="71">
        <f>_xll.ISDACreditCurve.HazardRate($K$25, L559)</f>
        <v>2.1222582423228206E-2</v>
      </c>
      <c r="U559" s="69">
        <v>3521</v>
      </c>
      <c r="V559" s="70">
        <f t="shared" si="72"/>
        <v>9.6465753424657539</v>
      </c>
      <c r="W559" s="71" t="e">
        <f>_xll.ISDAYieldCurve.ZeroRate(U$32, V559)</f>
        <v>#NULL!</v>
      </c>
      <c r="AD559" s="69">
        <v>3521</v>
      </c>
      <c r="AE559" s="70">
        <f t="shared" si="73"/>
        <v>9.6465753424657539</v>
      </c>
      <c r="AF559" s="71" t="e">
        <f>_xll.ISDACreditCurve.HazardRate(AD$25, AE559)</f>
        <v>#NULL!</v>
      </c>
      <c r="AN559" s="69">
        <v>3521</v>
      </c>
      <c r="AO559" s="70">
        <f t="shared" si="74"/>
        <v>9.6465753424657539</v>
      </c>
      <c r="AP559" s="71">
        <f>_xll.ISDAYieldCurve.ZeroRate(AN$32, AO559)</f>
        <v>4.0089184081831375E-2</v>
      </c>
      <c r="AW559" s="69">
        <v>3521</v>
      </c>
      <c r="AX559" s="70">
        <f t="shared" si="75"/>
        <v>9.6465753424657539</v>
      </c>
      <c r="AY559" s="71">
        <f>_xll.ISDACreditCurve.HazardRate($AW$25, AX559)</f>
        <v>1.5846938122883934E-2</v>
      </c>
      <c r="BG559" s="69">
        <v>3521</v>
      </c>
      <c r="BH559" s="70">
        <f t="shared" si="76"/>
        <v>9.6465753424657539</v>
      </c>
      <c r="BI559" s="71">
        <f>_xll.ISDAYieldCurve.ZeroRate(BG$32, BH559)</f>
        <v>2.1862503323020377E-3</v>
      </c>
      <c r="BP559" s="69">
        <v>3521</v>
      </c>
      <c r="BQ559" s="70">
        <f t="shared" si="77"/>
        <v>9.6465753424657539</v>
      </c>
      <c r="BR559" s="71">
        <f>_xll.ISDACreditCurve.HazardRate($BP$25, BQ559)</f>
        <v>1.1658431597563712E-2</v>
      </c>
      <c r="BZ559" s="69">
        <v>3521</v>
      </c>
      <c r="CA559" s="70">
        <f t="shared" si="78"/>
        <v>9.6465753424657539</v>
      </c>
      <c r="CB559" s="71">
        <f>_xll.ISDAYieldCurve.ZeroRate(BZ$32, CA559)</f>
        <v>2.1176382439592925E-2</v>
      </c>
      <c r="CI559" s="69">
        <v>3521</v>
      </c>
      <c r="CJ559" s="70">
        <f t="shared" si="79"/>
        <v>9.6465753424657539</v>
      </c>
      <c r="CK559" s="71">
        <f>_xll.ISDACreditCurve.HazardRate($CI$25, CJ559)</f>
        <v>1.6866768674302601E-2</v>
      </c>
    </row>
    <row r="560" spans="2:89" x14ac:dyDescent="0.25">
      <c r="B560" s="69">
        <v>3528</v>
      </c>
      <c r="C560" s="70">
        <f t="shared" si="70"/>
        <v>9.6657534246575345</v>
      </c>
      <c r="D560" s="71">
        <f>_xll.ISDAYieldCurve.ZeroRate($B$32, C560)</f>
        <v>2.0697246349371815E-2</v>
      </c>
      <c r="K560" s="69">
        <v>3528</v>
      </c>
      <c r="L560" s="70">
        <f t="shared" si="71"/>
        <v>9.6657534246575345</v>
      </c>
      <c r="M560" s="71">
        <f>_xll.ISDACreditCurve.HazardRate($K$25, L560)</f>
        <v>2.1226269996993473E-2</v>
      </c>
      <c r="U560" s="69">
        <v>3528</v>
      </c>
      <c r="V560" s="70">
        <f t="shared" si="72"/>
        <v>9.6657534246575345</v>
      </c>
      <c r="W560" s="71" t="e">
        <f>_xll.ISDAYieldCurve.ZeroRate(U$32, V560)</f>
        <v>#NULL!</v>
      </c>
      <c r="AD560" s="69">
        <v>3528</v>
      </c>
      <c r="AE560" s="70">
        <f t="shared" si="73"/>
        <v>9.6657534246575345</v>
      </c>
      <c r="AF560" s="71" t="e">
        <f>_xll.ISDACreditCurve.HazardRate(AD$25, AE560)</f>
        <v>#NULL!</v>
      </c>
      <c r="AN560" s="69">
        <v>3528</v>
      </c>
      <c r="AO560" s="70">
        <f t="shared" si="74"/>
        <v>9.6657534246575345</v>
      </c>
      <c r="AP560" s="71">
        <f>_xll.ISDAYieldCurve.ZeroRate(AN$32, AO560)</f>
        <v>4.0109596820178665E-2</v>
      </c>
      <c r="AW560" s="69">
        <v>3528</v>
      </c>
      <c r="AX560" s="70">
        <f t="shared" si="75"/>
        <v>9.6657534246575345</v>
      </c>
      <c r="AY560" s="71">
        <f>_xll.ISDACreditCurve.HazardRate($AW$25, AX560)</f>
        <v>1.5841484201842174E-2</v>
      </c>
      <c r="BG560" s="69">
        <v>3528</v>
      </c>
      <c r="BH560" s="70">
        <f t="shared" si="76"/>
        <v>9.6657534246575345</v>
      </c>
      <c r="BI560" s="71">
        <f>_xll.ISDAYieldCurve.ZeroRate(BG$32, BH560)</f>
        <v>2.1915842686185271E-3</v>
      </c>
      <c r="BP560" s="69">
        <v>3528</v>
      </c>
      <c r="BQ560" s="70">
        <f t="shared" si="77"/>
        <v>9.6657534246575345</v>
      </c>
      <c r="BR560" s="71">
        <f>_xll.ISDACreditCurve.HazardRate($BP$25, BQ560)</f>
        <v>1.1659553485286415E-2</v>
      </c>
      <c r="BZ560" s="69">
        <v>3528</v>
      </c>
      <c r="CA560" s="70">
        <f t="shared" si="78"/>
        <v>9.6657534246575345</v>
      </c>
      <c r="CB560" s="71">
        <f>_xll.ISDAYieldCurve.ZeroRate(BZ$32, CA560)</f>
        <v>2.1185269310840946E-2</v>
      </c>
      <c r="CI560" s="69">
        <v>3528</v>
      </c>
      <c r="CJ560" s="70">
        <f t="shared" si="79"/>
        <v>9.6657534246575345</v>
      </c>
      <c r="CK560" s="71">
        <f>_xll.ISDACreditCurve.HazardRate($CI$25, CJ560)</f>
        <v>1.6866717785301178E-2</v>
      </c>
    </row>
    <row r="561" spans="2:89" x14ac:dyDescent="0.25">
      <c r="B561" s="69">
        <v>3535</v>
      </c>
      <c r="C561" s="70">
        <f t="shared" si="70"/>
        <v>9.6849315068493151</v>
      </c>
      <c r="D561" s="71">
        <f>_xll.ISDAYieldCurve.ZeroRate($B$32, C561)</f>
        <v>2.070562440499224E-2</v>
      </c>
      <c r="K561" s="69">
        <v>3535</v>
      </c>
      <c r="L561" s="70">
        <f t="shared" si="71"/>
        <v>9.6849315068493151</v>
      </c>
      <c r="M561" s="71">
        <f>_xll.ISDACreditCurve.HazardRate($K$25, L561)</f>
        <v>2.12299429665062E-2</v>
      </c>
      <c r="U561" s="69">
        <v>3535</v>
      </c>
      <c r="V561" s="70">
        <f t="shared" si="72"/>
        <v>9.6849315068493151</v>
      </c>
      <c r="W561" s="71" t="e">
        <f>_xll.ISDAYieldCurve.ZeroRate(U$32, V561)</f>
        <v>#NULL!</v>
      </c>
      <c r="AD561" s="69">
        <v>3535</v>
      </c>
      <c r="AE561" s="70">
        <f t="shared" si="73"/>
        <v>9.6849315068493151</v>
      </c>
      <c r="AF561" s="71" t="e">
        <f>_xll.ISDACreditCurve.HazardRate(AD$25, AE561)</f>
        <v>#NULL!</v>
      </c>
      <c r="AN561" s="69">
        <v>3535</v>
      </c>
      <c r="AO561" s="70">
        <f t="shared" si="74"/>
        <v>9.6849315068493151</v>
      </c>
      <c r="AP561" s="71">
        <f>_xll.ISDAYieldCurve.ZeroRate(AN$32, AO561)</f>
        <v>4.0129928715997847E-2</v>
      </c>
      <c r="AW561" s="69">
        <v>3535</v>
      </c>
      <c r="AX561" s="70">
        <f t="shared" si="75"/>
        <v>9.6849315068493151</v>
      </c>
      <c r="AY561" s="71">
        <f>_xll.ISDACreditCurve.HazardRate($AW$25, AX561)</f>
        <v>1.5836051880487707E-2</v>
      </c>
      <c r="BG561" s="69">
        <v>3535</v>
      </c>
      <c r="BH561" s="70">
        <f t="shared" si="76"/>
        <v>9.6849315068493151</v>
      </c>
      <c r="BI561" s="71">
        <f>_xll.ISDAYieldCurve.ZeroRate(BG$32, BH561)</f>
        <v>2.1968970804347532E-3</v>
      </c>
      <c r="BP561" s="69">
        <v>3535</v>
      </c>
      <c r="BQ561" s="70">
        <f t="shared" si="77"/>
        <v>9.6849315068493151</v>
      </c>
      <c r="BR561" s="71">
        <f>_xll.ISDACreditCurve.HazardRate($BP$25, BQ561)</f>
        <v>1.1660670929889422E-2</v>
      </c>
      <c r="BZ561" s="69">
        <v>3535</v>
      </c>
      <c r="CA561" s="70">
        <f t="shared" si="78"/>
        <v>9.6849315068493151</v>
      </c>
      <c r="CB561" s="71">
        <f>_xll.ISDAYieldCurve.ZeroRate(BZ$32, CA561)</f>
        <v>2.1194120986559272E-2</v>
      </c>
      <c r="CI561" s="69">
        <v>3535</v>
      </c>
      <c r="CJ561" s="70">
        <f t="shared" si="79"/>
        <v>9.6849315068493151</v>
      </c>
      <c r="CK561" s="71">
        <f>_xll.ISDACreditCurve.HazardRate($CI$25, CJ561)</f>
        <v>1.6866667097840363E-2</v>
      </c>
    </row>
    <row r="562" spans="2:89" x14ac:dyDescent="0.25">
      <c r="B562" s="69">
        <v>3542</v>
      </c>
      <c r="C562" s="70">
        <f t="shared" si="70"/>
        <v>9.7041095890410958</v>
      </c>
      <c r="D562" s="71">
        <f>_xll.ISDAYieldCurve.ZeroRate($B$32, C562)</f>
        <v>2.0713969345768312E-2</v>
      </c>
      <c r="K562" s="69">
        <v>3542</v>
      </c>
      <c r="L562" s="70">
        <f t="shared" si="71"/>
        <v>9.7041095890410958</v>
      </c>
      <c r="M562" s="71">
        <f>_xll.ISDACreditCurve.HazardRate($K$25, L562)</f>
        <v>2.1233601418352871E-2</v>
      </c>
      <c r="U562" s="69">
        <v>3542</v>
      </c>
      <c r="V562" s="70">
        <f t="shared" si="72"/>
        <v>9.7041095890410958</v>
      </c>
      <c r="W562" s="71" t="e">
        <f>_xll.ISDAYieldCurve.ZeroRate(U$32, V562)</f>
        <v>#NULL!</v>
      </c>
      <c r="AD562" s="69">
        <v>3542</v>
      </c>
      <c r="AE562" s="70">
        <f t="shared" si="73"/>
        <v>9.7041095890410958</v>
      </c>
      <c r="AF562" s="71" t="e">
        <f>_xll.ISDACreditCurve.HazardRate(AD$25, AE562)</f>
        <v>#NULL!</v>
      </c>
      <c r="AN562" s="69">
        <v>3542</v>
      </c>
      <c r="AO562" s="70">
        <f t="shared" si="74"/>
        <v>9.7041095890410958</v>
      </c>
      <c r="AP562" s="71">
        <f>_xll.ISDAYieldCurve.ZeroRate(AN$32, AO562)</f>
        <v>4.0150180248592446E-2</v>
      </c>
      <c r="AW562" s="69">
        <v>3542</v>
      </c>
      <c r="AX562" s="70">
        <f t="shared" si="75"/>
        <v>9.7041095890410958</v>
      </c>
      <c r="AY562" s="71">
        <f>_xll.ISDACreditCurve.HazardRate($AW$25, AX562)</f>
        <v>1.5830641030759148E-2</v>
      </c>
      <c r="BG562" s="69">
        <v>3542</v>
      </c>
      <c r="BH562" s="70">
        <f t="shared" si="76"/>
        <v>9.7041095890410958</v>
      </c>
      <c r="BI562" s="71">
        <f>_xll.ISDAYieldCurve.ZeroRate(BG$32, BH562)</f>
        <v>2.2021888929947887E-3</v>
      </c>
      <c r="BP562" s="69">
        <v>3542</v>
      </c>
      <c r="BQ562" s="70">
        <f t="shared" si="77"/>
        <v>9.7041095890410958</v>
      </c>
      <c r="BR562" s="71">
        <f>_xll.ISDACreditCurve.HazardRate($BP$25, BQ562)</f>
        <v>1.166178395771534E-2</v>
      </c>
      <c r="BZ562" s="69">
        <v>3542</v>
      </c>
      <c r="CA562" s="70">
        <f t="shared" si="78"/>
        <v>9.7041095890410958</v>
      </c>
      <c r="CB562" s="71">
        <f>_xll.ISDAYieldCurve.ZeroRate(BZ$32, CA562)</f>
        <v>2.1202937675417054E-2</v>
      </c>
      <c r="CI562" s="69">
        <v>3542</v>
      </c>
      <c r="CJ562" s="70">
        <f t="shared" si="79"/>
        <v>9.7041095890410958</v>
      </c>
      <c r="CK562" s="71">
        <f>_xll.ISDACreditCurve.HazardRate($CI$25, CJ562)</f>
        <v>1.6866616610725239E-2</v>
      </c>
    </row>
    <row r="563" spans="2:89" x14ac:dyDescent="0.25">
      <c r="B563" s="69">
        <v>3549</v>
      </c>
      <c r="C563" s="70">
        <f t="shared" si="70"/>
        <v>9.7232876712328764</v>
      </c>
      <c r="D563" s="71">
        <f>_xll.ISDAYieldCurve.ZeroRate($B$32, C563)</f>
        <v>2.072228136764586E-2</v>
      </c>
      <c r="K563" s="69">
        <v>3549</v>
      </c>
      <c r="L563" s="70">
        <f t="shared" si="71"/>
        <v>9.7232876712328764</v>
      </c>
      <c r="M563" s="71">
        <f>_xll.ISDACreditCurve.HazardRate($K$25, L563)</f>
        <v>2.123724543843683E-2</v>
      </c>
      <c r="U563" s="69">
        <v>3549</v>
      </c>
      <c r="V563" s="70">
        <f t="shared" si="72"/>
        <v>9.7232876712328764</v>
      </c>
      <c r="W563" s="71" t="e">
        <f>_xll.ISDAYieldCurve.ZeroRate(U$32, V563)</f>
        <v>#NULL!</v>
      </c>
      <c r="AD563" s="69">
        <v>3549</v>
      </c>
      <c r="AE563" s="70">
        <f t="shared" si="73"/>
        <v>9.7232876712328764</v>
      </c>
      <c r="AF563" s="71" t="e">
        <f>_xll.ISDACreditCurve.HazardRate(AD$25, AE563)</f>
        <v>#NULL!</v>
      </c>
      <c r="AN563" s="69">
        <v>3549</v>
      </c>
      <c r="AO563" s="70">
        <f t="shared" si="74"/>
        <v>9.7232876712328764</v>
      </c>
      <c r="AP563" s="71">
        <f>_xll.ISDAYieldCurve.ZeroRate(AN$32, AO563)</f>
        <v>4.0170351893484502E-2</v>
      </c>
      <c r="AW563" s="69">
        <v>3549</v>
      </c>
      <c r="AX563" s="70">
        <f t="shared" si="75"/>
        <v>9.7232876712328764</v>
      </c>
      <c r="AY563" s="71">
        <f>_xll.ISDACreditCurve.HazardRate($AW$25, AX563)</f>
        <v>1.5825251525605454E-2</v>
      </c>
      <c r="BG563" s="69">
        <v>3549</v>
      </c>
      <c r="BH563" s="70">
        <f t="shared" si="76"/>
        <v>9.7232876712328764</v>
      </c>
      <c r="BI563" s="71">
        <f>_xll.ISDAYieldCurve.ZeroRate(BG$32, BH563)</f>
        <v>2.2074598305545871E-3</v>
      </c>
      <c r="BP563" s="69">
        <v>3549</v>
      </c>
      <c r="BQ563" s="70">
        <f t="shared" si="77"/>
        <v>9.7232876712328764</v>
      </c>
      <c r="BR563" s="71">
        <f>_xll.ISDACreditCurve.HazardRate($BP$25, BQ563)</f>
        <v>1.1662892594898951E-2</v>
      </c>
      <c r="BZ563" s="69">
        <v>3549</v>
      </c>
      <c r="CA563" s="70">
        <f t="shared" si="78"/>
        <v>9.7232876712328764</v>
      </c>
      <c r="CB563" s="71">
        <f>_xll.ISDAYieldCurve.ZeroRate(BZ$32, CA563)</f>
        <v>2.1211719584437131E-2</v>
      </c>
      <c r="CI563" s="69">
        <v>3549</v>
      </c>
      <c r="CJ563" s="70">
        <f t="shared" si="79"/>
        <v>9.7232876712328764</v>
      </c>
      <c r="CK563" s="71">
        <f>_xll.ISDACreditCurve.HazardRate($CI$25, CJ563)</f>
        <v>1.6866566322770334E-2</v>
      </c>
    </row>
    <row r="564" spans="2:89" x14ac:dyDescent="0.25">
      <c r="B564" s="69">
        <v>3556</v>
      </c>
      <c r="C564" s="70">
        <f t="shared" si="70"/>
        <v>9.742465753424657</v>
      </c>
      <c r="D564" s="71">
        <f>_xll.ISDAYieldCurve.ZeroRate($B$32, C564)</f>
        <v>2.0730560665027827E-2</v>
      </c>
      <c r="K564" s="69">
        <v>3556</v>
      </c>
      <c r="L564" s="70">
        <f t="shared" si="71"/>
        <v>9.742465753424657</v>
      </c>
      <c r="M564" s="71">
        <f>_xll.ISDACreditCurve.HazardRate($K$25, L564)</f>
        <v>2.1240875111985028E-2</v>
      </c>
      <c r="U564" s="69">
        <v>3556</v>
      </c>
      <c r="V564" s="70">
        <f t="shared" si="72"/>
        <v>9.742465753424657</v>
      </c>
      <c r="W564" s="71" t="e">
        <f>_xll.ISDAYieldCurve.ZeroRate(U$32, V564)</f>
        <v>#NULL!</v>
      </c>
      <c r="AD564" s="69">
        <v>3556</v>
      </c>
      <c r="AE564" s="70">
        <f t="shared" si="73"/>
        <v>9.742465753424657</v>
      </c>
      <c r="AF564" s="71" t="e">
        <f>_xll.ISDACreditCurve.HazardRate(AD$25, AE564)</f>
        <v>#NULL!</v>
      </c>
      <c r="AN564" s="69">
        <v>3556</v>
      </c>
      <c r="AO564" s="70">
        <f t="shared" si="74"/>
        <v>9.742465753424657</v>
      </c>
      <c r="AP564" s="71">
        <f>_xll.ISDAYieldCurve.ZeroRate(AN$32, AO564)</f>
        <v>4.0190444122451777E-2</v>
      </c>
      <c r="AW564" s="69">
        <v>3556</v>
      </c>
      <c r="AX564" s="70">
        <f t="shared" si="75"/>
        <v>9.742465753424657</v>
      </c>
      <c r="AY564" s="71">
        <f>_xll.ISDACreditCurve.HazardRate($AW$25, AX564)</f>
        <v>1.5819883238975988E-2</v>
      </c>
      <c r="BG564" s="69">
        <v>3556</v>
      </c>
      <c r="BH564" s="70">
        <f t="shared" si="76"/>
        <v>9.742465753424657</v>
      </c>
      <c r="BI564" s="71">
        <f>_xll.ISDAYieldCurve.ZeroRate(BG$32, BH564)</f>
        <v>2.2127100163917097E-3</v>
      </c>
      <c r="BP564" s="69">
        <v>3556</v>
      </c>
      <c r="BQ564" s="70">
        <f t="shared" si="77"/>
        <v>9.742465753424657</v>
      </c>
      <c r="BR564" s="71">
        <f>_xll.ISDACreditCurve.HazardRate($BP$25, BQ564)</f>
        <v>1.1663996867369238E-2</v>
      </c>
      <c r="BZ564" s="69">
        <v>3556</v>
      </c>
      <c r="CA564" s="70">
        <f t="shared" si="78"/>
        <v>9.742465753424657</v>
      </c>
      <c r="CB564" s="71">
        <f>_xll.ISDAYieldCurve.ZeroRate(BZ$32, CA564)</f>
        <v>2.1220466919012245E-2</v>
      </c>
      <c r="CI564" s="69">
        <v>3556</v>
      </c>
      <c r="CJ564" s="70">
        <f t="shared" si="79"/>
        <v>9.742465753424657</v>
      </c>
      <c r="CK564" s="71">
        <f>_xll.ISDACreditCurve.HazardRate($CI$25, CJ564)</f>
        <v>1.6866516232799503E-2</v>
      </c>
    </row>
    <row r="565" spans="2:89" x14ac:dyDescent="0.25">
      <c r="B565" s="69">
        <v>3563</v>
      </c>
      <c r="C565" s="70">
        <f t="shared" si="70"/>
        <v>9.7616438356164377</v>
      </c>
      <c r="D565" s="71">
        <f>_xll.ISDAYieldCurve.ZeroRate($B$32, C565)</f>
        <v>2.0738807430789433E-2</v>
      </c>
      <c r="K565" s="69">
        <v>3563</v>
      </c>
      <c r="L565" s="70">
        <f t="shared" si="71"/>
        <v>9.7616438356164377</v>
      </c>
      <c r="M565" s="71">
        <f>_xll.ISDACreditCurve.HazardRate($K$25, L565)</f>
        <v>2.1244490523554645E-2</v>
      </c>
      <c r="U565" s="69">
        <v>3563</v>
      </c>
      <c r="V565" s="70">
        <f t="shared" si="72"/>
        <v>9.7616438356164377</v>
      </c>
      <c r="W565" s="71" t="e">
        <f>_xll.ISDAYieldCurve.ZeroRate(U$32, V565)</f>
        <v>#NULL!</v>
      </c>
      <c r="AD565" s="69">
        <v>3563</v>
      </c>
      <c r="AE565" s="70">
        <f t="shared" si="73"/>
        <v>9.7616438356164377</v>
      </c>
      <c r="AF565" s="71" t="e">
        <f>_xll.ISDACreditCurve.HazardRate(AD$25, AE565)</f>
        <v>#NULL!</v>
      </c>
      <c r="AN565" s="69">
        <v>3563</v>
      </c>
      <c r="AO565" s="70">
        <f t="shared" si="74"/>
        <v>9.7616438356164377</v>
      </c>
      <c r="AP565" s="71">
        <f>_xll.ISDAYieldCurve.ZeroRate(AN$32, AO565)</f>
        <v>4.0210457403564576E-2</v>
      </c>
      <c r="AW565" s="69">
        <v>3563</v>
      </c>
      <c r="AX565" s="70">
        <f t="shared" si="75"/>
        <v>9.7616438356164377</v>
      </c>
      <c r="AY565" s="71">
        <f>_xll.ISDACreditCurve.HazardRate($AW$25, AX565)</f>
        <v>1.5814536045810686E-2</v>
      </c>
      <c r="BG565" s="69">
        <v>3563</v>
      </c>
      <c r="BH565" s="70">
        <f t="shared" si="76"/>
        <v>9.7616438356164377</v>
      </c>
      <c r="BI565" s="71">
        <f>_xll.ISDAYieldCurve.ZeroRate(BG$32, BH565)</f>
        <v>2.2179395728149334E-3</v>
      </c>
      <c r="BP565" s="69">
        <v>3563</v>
      </c>
      <c r="BQ565" s="70">
        <f t="shared" si="77"/>
        <v>9.7616438356164377</v>
      </c>
      <c r="BR565" s="71">
        <f>_xll.ISDACreditCurve.HazardRate($BP$25, BQ565)</f>
        <v>1.1665096800851432E-2</v>
      </c>
      <c r="BZ565" s="69">
        <v>3563</v>
      </c>
      <c r="CA565" s="70">
        <f t="shared" si="78"/>
        <v>9.7616438356164377</v>
      </c>
      <c r="CB565" s="71">
        <f>_xll.ISDAYieldCurve.ZeroRate(BZ$32, CA565)</f>
        <v>2.1229179882921053E-2</v>
      </c>
      <c r="CI565" s="69">
        <v>3563</v>
      </c>
      <c r="CJ565" s="70">
        <f t="shared" si="79"/>
        <v>9.7616438356164377</v>
      </c>
      <c r="CK565" s="71">
        <f>_xll.ISDACreditCurve.HazardRate($CI$25, CJ565)</f>
        <v>1.6866466339645843E-2</v>
      </c>
    </row>
    <row r="566" spans="2:89" x14ac:dyDescent="0.25">
      <c r="B566" s="69">
        <v>3570</v>
      </c>
      <c r="C566" s="70">
        <f t="shared" si="70"/>
        <v>9.7808219178082183</v>
      </c>
      <c r="D566" s="71">
        <f>_xll.ISDAYieldCurve.ZeroRate($B$32, C566)</f>
        <v>2.0747021856293145E-2</v>
      </c>
      <c r="K566" s="69">
        <v>3570</v>
      </c>
      <c r="L566" s="70">
        <f t="shared" si="71"/>
        <v>9.7808219178082183</v>
      </c>
      <c r="M566" s="71">
        <f>_xll.ISDACreditCurve.HazardRate($K$25, L566)</f>
        <v>2.1248091757039678E-2</v>
      </c>
      <c r="U566" s="69">
        <v>3570</v>
      </c>
      <c r="V566" s="70">
        <f t="shared" si="72"/>
        <v>9.7808219178082183</v>
      </c>
      <c r="W566" s="71" t="e">
        <f>_xll.ISDAYieldCurve.ZeroRate(U$32, V566)</f>
        <v>#NULL!</v>
      </c>
      <c r="AD566" s="69">
        <v>3570</v>
      </c>
      <c r="AE566" s="70">
        <f t="shared" si="73"/>
        <v>9.7808219178082183</v>
      </c>
      <c r="AF566" s="71" t="e">
        <f>_xll.ISDACreditCurve.HazardRate(AD$25, AE566)</f>
        <v>#NULL!</v>
      </c>
      <c r="AN566" s="69">
        <v>3570</v>
      </c>
      <c r="AO566" s="70">
        <f t="shared" si="74"/>
        <v>9.7808219178082183</v>
      </c>
      <c r="AP566" s="71">
        <f>_xll.ISDAYieldCurve.ZeroRate(AN$32, AO566)</f>
        <v>4.0230392201222022E-2</v>
      </c>
      <c r="AW566" s="69">
        <v>3570</v>
      </c>
      <c r="AX566" s="70">
        <f t="shared" si="75"/>
        <v>9.7808219178082183</v>
      </c>
      <c r="AY566" s="71">
        <f>_xll.ISDACreditCurve.HazardRate($AW$25, AX566)</f>
        <v>1.5809209822030344E-2</v>
      </c>
      <c r="BG566" s="69">
        <v>3570</v>
      </c>
      <c r="BH566" s="70">
        <f t="shared" si="76"/>
        <v>9.7808219178082183</v>
      </c>
      <c r="BI566" s="71">
        <f>_xll.ISDAYieldCurve.ZeroRate(BG$32, BH566)</f>
        <v>2.2231486211737525E-3</v>
      </c>
      <c r="BP566" s="69">
        <v>3570</v>
      </c>
      <c r="BQ566" s="70">
        <f t="shared" si="77"/>
        <v>9.7808219178082183</v>
      </c>
      <c r="BR566" s="71">
        <f>_xll.ISDACreditCurve.HazardRate($BP$25, BQ566)</f>
        <v>1.1666192420868988E-2</v>
      </c>
      <c r="BZ566" s="69">
        <v>3570</v>
      </c>
      <c r="CA566" s="70">
        <f t="shared" si="78"/>
        <v>9.7808219178082183</v>
      </c>
      <c r="CB566" s="71">
        <f>_xll.ISDAYieldCurve.ZeroRate(BZ$32, CA566)</f>
        <v>2.1237858678343945E-2</v>
      </c>
      <c r="CI566" s="69">
        <v>3570</v>
      </c>
      <c r="CJ566" s="70">
        <f t="shared" si="79"/>
        <v>9.7808219178082183</v>
      </c>
      <c r="CK566" s="71">
        <f>_xll.ISDACreditCurve.HazardRate($CI$25, CJ566)</f>
        <v>1.6866416642151612E-2</v>
      </c>
    </row>
    <row r="567" spans="2:89" x14ac:dyDescent="0.25">
      <c r="B567" s="69">
        <v>3577</v>
      </c>
      <c r="C567" s="70">
        <f t="shared" si="70"/>
        <v>9.8000000000000007</v>
      </c>
      <c r="D567" s="71">
        <f>_xll.ISDAYieldCurve.ZeroRate($B$32, C567)</f>
        <v>2.0755204131403505E-2</v>
      </c>
      <c r="K567" s="69">
        <v>3577</v>
      </c>
      <c r="L567" s="70">
        <f t="shared" si="71"/>
        <v>9.8000000000000007</v>
      </c>
      <c r="M567" s="71">
        <f>_xll.ISDACreditCurve.HazardRate($K$25, L567)</f>
        <v>2.1251678895677407E-2</v>
      </c>
      <c r="U567" s="69">
        <v>3577</v>
      </c>
      <c r="V567" s="70">
        <f t="shared" si="72"/>
        <v>9.8000000000000007</v>
      </c>
      <c r="W567" s="71" t="e">
        <f>_xll.ISDAYieldCurve.ZeroRate(U$32, V567)</f>
        <v>#NULL!</v>
      </c>
      <c r="AD567" s="69">
        <v>3577</v>
      </c>
      <c r="AE567" s="70">
        <f t="shared" si="73"/>
        <v>9.8000000000000007</v>
      </c>
      <c r="AF567" s="71" t="e">
        <f>_xll.ISDACreditCurve.HazardRate(AD$25, AE567)</f>
        <v>#NULL!</v>
      </c>
      <c r="AN567" s="69">
        <v>3577</v>
      </c>
      <c r="AO567" s="70">
        <f t="shared" si="74"/>
        <v>9.8000000000000007</v>
      </c>
      <c r="AP567" s="71">
        <f>_xll.ISDAYieldCurve.ZeroRate(AN$32, AO567)</f>
        <v>4.0250248976188056E-2</v>
      </c>
      <c r="AW567" s="69">
        <v>3577</v>
      </c>
      <c r="AX567" s="70">
        <f t="shared" si="75"/>
        <v>9.8000000000000007</v>
      </c>
      <c r="AY567" s="71">
        <f>_xll.ISDACreditCurve.HazardRate($AW$25, AX567)</f>
        <v>1.5803904444527027E-2</v>
      </c>
      <c r="BG567" s="69">
        <v>3577</v>
      </c>
      <c r="BH567" s="70">
        <f t="shared" si="76"/>
        <v>9.8000000000000007</v>
      </c>
      <c r="BI567" s="71">
        <f>_xll.ISDAYieldCurve.ZeroRate(BG$32, BH567)</f>
        <v>2.2283372818677626E-3</v>
      </c>
      <c r="BP567" s="69">
        <v>3577</v>
      </c>
      <c r="BQ567" s="70">
        <f t="shared" si="77"/>
        <v>9.8000000000000007</v>
      </c>
      <c r="BR567" s="71">
        <f>_xll.ISDACreditCurve.HazardRate($BP$25, BQ567)</f>
        <v>1.1667283752745575E-2</v>
      </c>
      <c r="BZ567" s="69">
        <v>3577</v>
      </c>
      <c r="CA567" s="70">
        <f t="shared" si="78"/>
        <v>9.8000000000000007</v>
      </c>
      <c r="CB567" s="71">
        <f>_xll.ISDAYieldCurve.ZeroRate(BZ$32, CA567)</f>
        <v>2.1246503505878683E-2</v>
      </c>
      <c r="CI567" s="69">
        <v>3577</v>
      </c>
      <c r="CJ567" s="70">
        <f t="shared" si="79"/>
        <v>9.8000000000000007</v>
      </c>
      <c r="CK567" s="71">
        <f>_xll.ISDACreditCurve.HazardRate($CI$25, CJ567)</f>
        <v>1.6866367139168122E-2</v>
      </c>
    </row>
    <row r="568" spans="2:89" x14ac:dyDescent="0.25">
      <c r="B568" s="69">
        <v>3584</v>
      </c>
      <c r="C568" s="70">
        <f t="shared" si="70"/>
        <v>9.8191780821917813</v>
      </c>
      <c r="D568" s="71">
        <f>_xll.ISDAYieldCurve.ZeroRate($B$32, C568)</f>
        <v>2.0763354444501711E-2</v>
      </c>
      <c r="K568" s="69">
        <v>3584</v>
      </c>
      <c r="L568" s="70">
        <f t="shared" si="71"/>
        <v>9.8191780821917813</v>
      </c>
      <c r="M568" s="71">
        <f>_xll.ISDACreditCurve.HazardRate($K$25, L568)</f>
        <v>2.1255252022054839E-2</v>
      </c>
      <c r="U568" s="69">
        <v>3584</v>
      </c>
      <c r="V568" s="70">
        <f t="shared" si="72"/>
        <v>9.8191780821917813</v>
      </c>
      <c r="W568" s="71" t="e">
        <f>_xll.ISDAYieldCurve.ZeroRate(U$32, V568)</f>
        <v>#NULL!</v>
      </c>
      <c r="AD568" s="69">
        <v>3584</v>
      </c>
      <c r="AE568" s="70">
        <f t="shared" si="73"/>
        <v>9.8191780821917813</v>
      </c>
      <c r="AF568" s="71" t="e">
        <f>_xll.ISDACreditCurve.HazardRate(AD$25, AE568)</f>
        <v>#NULL!</v>
      </c>
      <c r="AN568" s="69">
        <v>3584</v>
      </c>
      <c r="AO568" s="70">
        <f t="shared" si="74"/>
        <v>9.8191780821917813</v>
      </c>
      <c r="AP568" s="71">
        <f>_xll.ISDAYieldCurve.ZeroRate(AN$32, AO568)</f>
        <v>4.0270028185626881E-2</v>
      </c>
      <c r="AW568" s="69">
        <v>3584</v>
      </c>
      <c r="AX568" s="70">
        <f t="shared" si="75"/>
        <v>9.8191780821917813</v>
      </c>
      <c r="AY568" s="71">
        <f>_xll.ISDACreditCurve.HazardRate($AW$25, AX568)</f>
        <v>1.5798619791154586E-2</v>
      </c>
      <c r="BG568" s="69">
        <v>3584</v>
      </c>
      <c r="BH568" s="70">
        <f t="shared" si="76"/>
        <v>9.8191780821917813</v>
      </c>
      <c r="BI568" s="71">
        <f>_xll.ISDAYieldCurve.ZeroRate(BG$32, BH568)</f>
        <v>2.2335056743559368E-3</v>
      </c>
      <c r="BP568" s="69">
        <v>3584</v>
      </c>
      <c r="BQ568" s="70">
        <f t="shared" si="77"/>
        <v>9.8191780821917813</v>
      </c>
      <c r="BR568" s="71">
        <f>_xll.ISDACreditCurve.HazardRate($BP$25, BQ568)</f>
        <v>1.1668370821607021E-2</v>
      </c>
      <c r="BZ568" s="69">
        <v>3584</v>
      </c>
      <c r="CA568" s="70">
        <f t="shared" si="78"/>
        <v>9.8191780821917813</v>
      </c>
      <c r="CB568" s="71">
        <f>_xll.ISDAYieldCurve.ZeroRate(BZ$32, CA568)</f>
        <v>2.1255114564555869E-2</v>
      </c>
      <c r="CI568" s="69">
        <v>3584</v>
      </c>
      <c r="CJ568" s="70">
        <f t="shared" si="79"/>
        <v>9.8191780821917813</v>
      </c>
      <c r="CK568" s="71">
        <f>_xll.ISDACreditCurve.HazardRate($CI$25, CJ568)</f>
        <v>1.6866317829555662E-2</v>
      </c>
    </row>
    <row r="569" spans="2:89" x14ac:dyDescent="0.25">
      <c r="B569" s="69">
        <v>3591</v>
      </c>
      <c r="C569" s="70">
        <f t="shared" ref="C569:C605" si="80">B569/365</f>
        <v>9.838356164383562</v>
      </c>
      <c r="D569" s="71">
        <f>_xll.ISDAYieldCurve.ZeroRate($B$32, C569)</f>
        <v>2.0771472982500122E-2</v>
      </c>
      <c r="K569" s="69">
        <v>3591</v>
      </c>
      <c r="L569" s="70">
        <f t="shared" ref="L569:L605" si="81">K569/365</f>
        <v>9.838356164383562</v>
      </c>
      <c r="M569" s="71">
        <f>_xll.ISDACreditCurve.HazardRate($K$25, L569)</f>
        <v>2.1258811218115008E-2</v>
      </c>
      <c r="U569" s="69">
        <v>3591</v>
      </c>
      <c r="V569" s="70">
        <f t="shared" ref="V569:V605" si="82">U569/365</f>
        <v>9.838356164383562</v>
      </c>
      <c r="W569" s="71" t="e">
        <f>_xll.ISDAYieldCurve.ZeroRate(U$32, V569)</f>
        <v>#NULL!</v>
      </c>
      <c r="AD569" s="69">
        <v>3591</v>
      </c>
      <c r="AE569" s="70">
        <f t="shared" ref="AE569:AE605" si="83">AD569/365</f>
        <v>9.838356164383562</v>
      </c>
      <c r="AF569" s="71" t="e">
        <f>_xll.ISDACreditCurve.HazardRate(AD$25, AE569)</f>
        <v>#NULL!</v>
      </c>
      <c r="AN569" s="69">
        <v>3591</v>
      </c>
      <c r="AO569" s="70">
        <f t="shared" ref="AO569:AO605" si="84">AN569/365</f>
        <v>9.838356164383562</v>
      </c>
      <c r="AP569" s="71">
        <f>_xll.ISDAYieldCurve.ZeroRate(AN$32, AO569)</f>
        <v>4.0289730283138064E-2</v>
      </c>
      <c r="AW569" s="69">
        <v>3591</v>
      </c>
      <c r="AX569" s="70">
        <f t="shared" ref="AX569:AX605" si="85">AW569/365</f>
        <v>9.838356164383562</v>
      </c>
      <c r="AY569" s="71">
        <f>_xll.ISDACreditCurve.HazardRate($AW$25, AX569)</f>
        <v>1.5793355740719269E-2</v>
      </c>
      <c r="BG569" s="69">
        <v>3591</v>
      </c>
      <c r="BH569" s="70">
        <f t="shared" ref="BH569:BH605" si="86">BG569/365</f>
        <v>9.838356164383562</v>
      </c>
      <c r="BI569" s="71">
        <f>_xll.ISDAYieldCurve.ZeroRate(BG$32, BH569)</f>
        <v>2.238653917165794E-3</v>
      </c>
      <c r="BP569" s="69">
        <v>3591</v>
      </c>
      <c r="BQ569" s="70">
        <f t="shared" ref="BQ569:BQ605" si="87">BP569/365</f>
        <v>9.838356164383562</v>
      </c>
      <c r="BR569" s="71">
        <f>_xll.ISDACreditCurve.HazardRate($BP$25, BQ569)</f>
        <v>1.1669453652383234E-2</v>
      </c>
      <c r="BZ569" s="69">
        <v>3591</v>
      </c>
      <c r="CA569" s="70">
        <f t="shared" ref="CA569:CA605" si="88">BZ569/365</f>
        <v>9.838356164383562</v>
      </c>
      <c r="CB569" s="71">
        <f>_xll.ISDAYieldCurve.ZeroRate(BZ$32, CA569)</f>
        <v>2.1263692051854188E-2</v>
      </c>
      <c r="CI569" s="69">
        <v>3591</v>
      </c>
      <c r="CJ569" s="70">
        <f t="shared" ref="CJ569:CJ605" si="89">CI569/365</f>
        <v>9.838356164383562</v>
      </c>
      <c r="CK569" s="71">
        <f>_xll.ISDACreditCurve.HazardRate($CI$25, CJ569)</f>
        <v>1.6866268712183406E-2</v>
      </c>
    </row>
    <row r="570" spans="2:89" x14ac:dyDescent="0.25">
      <c r="B570" s="69">
        <v>3598</v>
      </c>
      <c r="C570" s="70">
        <f t="shared" si="80"/>
        <v>9.8575342465753426</v>
      </c>
      <c r="D570" s="71">
        <f>_xll.ISDAYieldCurve.ZeroRate($B$32, C570)</f>
        <v>2.0779559930856513E-2</v>
      </c>
      <c r="K570" s="69">
        <v>3598</v>
      </c>
      <c r="L570" s="70">
        <f t="shared" si="81"/>
        <v>9.8575342465753426</v>
      </c>
      <c r="M570" s="71">
        <f>_xll.ISDACreditCurve.HazardRate($K$25, L570)</f>
        <v>2.126235656516327E-2</v>
      </c>
      <c r="U570" s="69">
        <v>3598</v>
      </c>
      <c r="V570" s="70">
        <f t="shared" si="82"/>
        <v>9.8575342465753426</v>
      </c>
      <c r="W570" s="71" t="e">
        <f>_xll.ISDAYieldCurve.ZeroRate(U$32, V570)</f>
        <v>#NULL!</v>
      </c>
      <c r="AD570" s="69">
        <v>3598</v>
      </c>
      <c r="AE570" s="70">
        <f t="shared" si="83"/>
        <v>9.8575342465753426</v>
      </c>
      <c r="AF570" s="71" t="e">
        <f>_xll.ISDACreditCurve.HazardRate(AD$25, AE570)</f>
        <v>#NULL!</v>
      </c>
      <c r="AN570" s="69">
        <v>3598</v>
      </c>
      <c r="AO570" s="70">
        <f t="shared" si="84"/>
        <v>9.8575342465753426</v>
      </c>
      <c r="AP570" s="71">
        <f>_xll.ISDAYieldCurve.ZeroRate(AN$32, AO570)</f>
        <v>4.0309355718791226E-2</v>
      </c>
      <c r="AW570" s="69">
        <v>3598</v>
      </c>
      <c r="AX570" s="70">
        <f t="shared" si="85"/>
        <v>9.8575342465753426</v>
      </c>
      <c r="AY570" s="71">
        <f>_xll.ISDACreditCurve.HazardRate($AW$25, AX570)</f>
        <v>1.5788112172970471E-2</v>
      </c>
      <c r="BG570" s="69">
        <v>3598</v>
      </c>
      <c r="BH570" s="70">
        <f t="shared" si="86"/>
        <v>9.8575342465753426</v>
      </c>
      <c r="BI570" s="71">
        <f>_xll.ISDAYieldCurve.ZeroRate(BG$32, BH570)</f>
        <v>2.2437821279024605E-3</v>
      </c>
      <c r="BP570" s="69">
        <v>3598</v>
      </c>
      <c r="BQ570" s="70">
        <f t="shared" si="87"/>
        <v>9.8575342465753426</v>
      </c>
      <c r="BR570" s="71">
        <f>_xll.ISDACreditCurve.HazardRate($BP$25, BQ570)</f>
        <v>1.1670532269810125E-2</v>
      </c>
      <c r="BZ570" s="69">
        <v>3598</v>
      </c>
      <c r="CA570" s="70">
        <f t="shared" si="88"/>
        <v>9.8575342465753426</v>
      </c>
      <c r="CB570" s="71">
        <f>_xll.ISDAYieldCurve.ZeroRate(BZ$32, CA570)</f>
        <v>2.1272236163715555E-2</v>
      </c>
      <c r="CI570" s="69">
        <v>3598</v>
      </c>
      <c r="CJ570" s="70">
        <f t="shared" si="89"/>
        <v>9.8575342465753426</v>
      </c>
      <c r="CK570" s="71">
        <f>_xll.ISDACreditCurve.HazardRate($CI$25, CJ570)</f>
        <v>1.6866219785929327E-2</v>
      </c>
    </row>
    <row r="571" spans="2:89" x14ac:dyDescent="0.25">
      <c r="B571" s="69">
        <v>3605</v>
      </c>
      <c r="C571" s="70">
        <f t="shared" si="80"/>
        <v>9.8767123287671232</v>
      </c>
      <c r="D571" s="71">
        <f>_xll.ISDAYieldCurve.ZeroRate($B$32, C571)</f>
        <v>2.0787615473588216E-2</v>
      </c>
      <c r="K571" s="69">
        <v>3605</v>
      </c>
      <c r="L571" s="70">
        <f t="shared" si="81"/>
        <v>9.8767123287671232</v>
      </c>
      <c r="M571" s="71">
        <f>_xll.ISDACreditCurve.HazardRate($K$25, L571)</f>
        <v>2.1265888143873479E-2</v>
      </c>
      <c r="U571" s="69">
        <v>3605</v>
      </c>
      <c r="V571" s="70">
        <f t="shared" si="82"/>
        <v>9.8767123287671232</v>
      </c>
      <c r="W571" s="71" t="e">
        <f>_xll.ISDAYieldCurve.ZeroRate(U$32, V571)</f>
        <v>#NULL!</v>
      </c>
      <c r="AD571" s="69">
        <v>3605</v>
      </c>
      <c r="AE571" s="70">
        <f t="shared" si="83"/>
        <v>9.8767123287671232</v>
      </c>
      <c r="AF571" s="71" t="e">
        <f>_xll.ISDACreditCurve.HazardRate(AD$25, AE571)</f>
        <v>#NULL!</v>
      </c>
      <c r="AN571" s="69">
        <v>3605</v>
      </c>
      <c r="AO571" s="70">
        <f t="shared" si="84"/>
        <v>9.8767123287671232</v>
      </c>
      <c r="AP571" s="71">
        <f>_xll.ISDAYieldCurve.ZeroRate(AN$32, AO571)</f>
        <v>4.0328904939160304E-2</v>
      </c>
      <c r="AW571" s="69">
        <v>3605</v>
      </c>
      <c r="AX571" s="70">
        <f t="shared" si="85"/>
        <v>9.8767123287671232</v>
      </c>
      <c r="AY571" s="71">
        <f>_xll.ISDACreditCurve.HazardRate($AW$25, AX571)</f>
        <v>1.578288896859157E-2</v>
      </c>
      <c r="BG571" s="69">
        <v>3605</v>
      </c>
      <c r="BH571" s="70">
        <f t="shared" si="86"/>
        <v>9.8767123287671232</v>
      </c>
      <c r="BI571" s="71">
        <f>_xll.ISDAYieldCurve.ZeroRate(BG$32, BH571)</f>
        <v>2.2488904232576263E-3</v>
      </c>
      <c r="BP571" s="69">
        <v>3605</v>
      </c>
      <c r="BQ571" s="70">
        <f t="shared" si="87"/>
        <v>9.8767123287671232</v>
      </c>
      <c r="BR571" s="71">
        <f>_xll.ISDACreditCurve.HazardRate($BP$25, BQ571)</f>
        <v>1.1671606698431477E-2</v>
      </c>
      <c r="BZ571" s="69">
        <v>3605</v>
      </c>
      <c r="CA571" s="70">
        <f t="shared" si="88"/>
        <v>9.8767123287671232</v>
      </c>
      <c r="CB571" s="71">
        <f>_xll.ISDAYieldCurve.ZeroRate(BZ$32, CA571)</f>
        <v>2.1280747094559987E-2</v>
      </c>
      <c r="CI571" s="69">
        <v>3605</v>
      </c>
      <c r="CJ571" s="70">
        <f t="shared" si="89"/>
        <v>9.8767123287671232</v>
      </c>
      <c r="CK571" s="71">
        <f>_xll.ISDACreditCurve.HazardRate($CI$25, CJ571)</f>
        <v>1.686617104968012E-2</v>
      </c>
    </row>
    <row r="572" spans="2:89" x14ac:dyDescent="0.25">
      <c r="B572" s="69">
        <v>3612</v>
      </c>
      <c r="C572" s="70">
        <f t="shared" si="80"/>
        <v>9.8958904109589039</v>
      </c>
      <c r="D572" s="71">
        <f>_xll.ISDAYieldCurve.ZeroRate($B$32, C572)</f>
        <v>2.0795639793286084E-2</v>
      </c>
      <c r="K572" s="69">
        <v>3612</v>
      </c>
      <c r="L572" s="70">
        <f t="shared" si="81"/>
        <v>9.8958904109589039</v>
      </c>
      <c r="M572" s="71">
        <f>_xll.ISDACreditCurve.HazardRate($K$25, L572)</f>
        <v>2.1269406034294114E-2</v>
      </c>
      <c r="U572" s="69">
        <v>3612</v>
      </c>
      <c r="V572" s="70">
        <f t="shared" si="82"/>
        <v>9.8958904109589039</v>
      </c>
      <c r="W572" s="71" t="e">
        <f>_xll.ISDAYieldCurve.ZeroRate(U$32, V572)</f>
        <v>#NULL!</v>
      </c>
      <c r="AD572" s="69">
        <v>3612</v>
      </c>
      <c r="AE572" s="70">
        <f t="shared" si="83"/>
        <v>9.8958904109589039</v>
      </c>
      <c r="AF572" s="71" t="e">
        <f>_xll.ISDACreditCurve.HazardRate(AD$25, AE572)</f>
        <v>#NULL!</v>
      </c>
      <c r="AN572" s="69">
        <v>3612</v>
      </c>
      <c r="AO572" s="70">
        <f t="shared" si="84"/>
        <v>9.8958904109589039</v>
      </c>
      <c r="AP572" s="71">
        <f>_xll.ISDAYieldCurve.ZeroRate(AN$32, AO572)</f>
        <v>4.0348378387357407E-2</v>
      </c>
      <c r="AW572" s="69">
        <v>3612</v>
      </c>
      <c r="AX572" s="70">
        <f t="shared" si="85"/>
        <v>9.8958904109589039</v>
      </c>
      <c r="AY572" s="71">
        <f>_xll.ISDACreditCurve.HazardRate($AW$25, AX572)</f>
        <v>1.5777686009190883E-2</v>
      </c>
      <c r="BG572" s="69">
        <v>3612</v>
      </c>
      <c r="BH572" s="70">
        <f t="shared" si="86"/>
        <v>9.8958904109589039</v>
      </c>
      <c r="BI572" s="71">
        <f>_xll.ISDAYieldCurve.ZeroRate(BG$32, BH572)</f>
        <v>2.253978919018392E-3</v>
      </c>
      <c r="BP572" s="69">
        <v>3612</v>
      </c>
      <c r="BQ572" s="70">
        <f t="shared" si="87"/>
        <v>9.8958904109589039</v>
      </c>
      <c r="BR572" s="71">
        <f>_xll.ISDACreditCurve.HazardRate($BP$25, BQ572)</f>
        <v>1.1672676962600806E-2</v>
      </c>
      <c r="BZ572" s="69">
        <v>3612</v>
      </c>
      <c r="CA572" s="70">
        <f t="shared" si="88"/>
        <v>9.8958904109589039</v>
      </c>
      <c r="CB572" s="71">
        <f>_xll.ISDAYieldCurve.ZeroRate(BZ$32, CA572)</f>
        <v>2.1289225037300363E-2</v>
      </c>
      <c r="CI572" s="69">
        <v>3612</v>
      </c>
      <c r="CJ572" s="70">
        <f t="shared" si="89"/>
        <v>9.8958904109589039</v>
      </c>
      <c r="CK572" s="71">
        <f>_xll.ISDACreditCurve.HazardRate($CI$25, CJ572)</f>
        <v>1.6866122502331105E-2</v>
      </c>
    </row>
    <row r="573" spans="2:89" x14ac:dyDescent="0.25">
      <c r="B573" s="69">
        <v>3619</v>
      </c>
      <c r="C573" s="70">
        <f t="shared" si="80"/>
        <v>9.9150684931506845</v>
      </c>
      <c r="D573" s="71">
        <f>_xll.ISDAYieldCurve.ZeroRate($B$32, C573)</f>
        <v>2.0803633071128244E-2</v>
      </c>
      <c r="K573" s="69">
        <v>3619</v>
      </c>
      <c r="L573" s="70">
        <f t="shared" si="81"/>
        <v>9.9150684931506845</v>
      </c>
      <c r="M573" s="71">
        <f>_xll.ISDACreditCurve.HazardRate($K$25, L573)</f>
        <v>2.1272910315854321E-2</v>
      </c>
      <c r="U573" s="69">
        <v>3619</v>
      </c>
      <c r="V573" s="70">
        <f t="shared" si="82"/>
        <v>9.9150684931506845</v>
      </c>
      <c r="W573" s="71" t="e">
        <f>_xll.ISDAYieldCurve.ZeroRate(U$32, V573)</f>
        <v>#NULL!</v>
      </c>
      <c r="AD573" s="69">
        <v>3619</v>
      </c>
      <c r="AE573" s="70">
        <f t="shared" si="83"/>
        <v>9.9150684931506845</v>
      </c>
      <c r="AF573" s="71" t="e">
        <f>_xll.ISDACreditCurve.HazardRate(AD$25, AE573)</f>
        <v>#NULL!</v>
      </c>
      <c r="AN573" s="69">
        <v>3619</v>
      </c>
      <c r="AO573" s="70">
        <f t="shared" si="84"/>
        <v>9.9150684931506845</v>
      </c>
      <c r="AP573" s="71">
        <f>_xll.ISDAYieldCurve.ZeroRate(AN$32, AO573)</f>
        <v>4.0367776503066319E-2</v>
      </c>
      <c r="AW573" s="69">
        <v>3619</v>
      </c>
      <c r="AX573" s="70">
        <f t="shared" si="85"/>
        <v>9.9150684931506845</v>
      </c>
      <c r="AY573" s="71">
        <f>_xll.ISDACreditCurve.HazardRate($AW$25, AX573)</f>
        <v>1.5772503177292712E-2</v>
      </c>
      <c r="BG573" s="69">
        <v>3619</v>
      </c>
      <c r="BH573" s="70">
        <f t="shared" si="86"/>
        <v>9.9150684931506845</v>
      </c>
      <c r="BI573" s="71">
        <f>_xll.ISDAYieldCurve.ZeroRate(BG$32, BH573)</f>
        <v>2.259047730076021E-3</v>
      </c>
      <c r="BP573" s="69">
        <v>3619</v>
      </c>
      <c r="BQ573" s="70">
        <f t="shared" si="87"/>
        <v>9.9150684931506845</v>
      </c>
      <c r="BR573" s="71">
        <f>_xll.ISDACreditCurve.HazardRate($BP$25, BQ573)</f>
        <v>1.1673743086483213E-2</v>
      </c>
      <c r="BZ573" s="69">
        <v>3619</v>
      </c>
      <c r="CA573" s="70">
        <f t="shared" si="88"/>
        <v>9.9150684931506845</v>
      </c>
      <c r="CB573" s="71">
        <f>_xll.ISDAYieldCurve.ZeroRate(BZ$32, CA573)</f>
        <v>2.1297670183357029E-2</v>
      </c>
      <c r="CI573" s="69">
        <v>3619</v>
      </c>
      <c r="CJ573" s="70">
        <f t="shared" si="89"/>
        <v>9.9150684931506845</v>
      </c>
      <c r="CK573" s="71">
        <f>_xll.ISDACreditCurve.HazardRate($CI$25, CJ573)</f>
        <v>1.6866074142786146E-2</v>
      </c>
    </row>
    <row r="574" spans="2:89" x14ac:dyDescent="0.25">
      <c r="B574" s="69">
        <v>3626</v>
      </c>
      <c r="C574" s="70">
        <f t="shared" si="80"/>
        <v>9.9342465753424651</v>
      </c>
      <c r="D574" s="71">
        <f>_xll.ISDAYieldCurve.ZeroRate($B$32, C574)</f>
        <v>2.0811595486893802E-2</v>
      </c>
      <c r="K574" s="69">
        <v>3626</v>
      </c>
      <c r="L574" s="70">
        <f t="shared" si="81"/>
        <v>9.9342465753424651</v>
      </c>
      <c r="M574" s="71">
        <f>_xll.ISDACreditCurve.HazardRate($K$25, L574)</f>
        <v>2.1276401067369891E-2</v>
      </c>
      <c r="U574" s="69">
        <v>3626</v>
      </c>
      <c r="V574" s="70">
        <f t="shared" si="82"/>
        <v>9.9342465753424651</v>
      </c>
      <c r="W574" s="71" t="e">
        <f>_xll.ISDAYieldCurve.ZeroRate(U$32, V574)</f>
        <v>#NULL!</v>
      </c>
      <c r="AD574" s="69">
        <v>3626</v>
      </c>
      <c r="AE574" s="70">
        <f t="shared" si="83"/>
        <v>9.9342465753424651</v>
      </c>
      <c r="AF574" s="71" t="e">
        <f>_xll.ISDACreditCurve.HazardRate(AD$25, AE574)</f>
        <v>#NULL!</v>
      </c>
      <c r="AN574" s="69">
        <v>3626</v>
      </c>
      <c r="AO574" s="70">
        <f t="shared" si="84"/>
        <v>9.9342465753424651</v>
      </c>
      <c r="AP574" s="71">
        <f>_xll.ISDAYieldCurve.ZeroRate(AN$32, AO574)</f>
        <v>4.0387099722575578E-2</v>
      </c>
      <c r="AW574" s="69">
        <v>3626</v>
      </c>
      <c r="AX574" s="70">
        <f t="shared" si="85"/>
        <v>9.9342465753424651</v>
      </c>
      <c r="AY574" s="71">
        <f>_xll.ISDACreditCurve.HazardRate($AW$25, AX574)</f>
        <v>1.5767340356328513E-2</v>
      </c>
      <c r="BG574" s="69">
        <v>3626</v>
      </c>
      <c r="BH574" s="70">
        <f t="shared" si="86"/>
        <v>9.9342465753424651</v>
      </c>
      <c r="BI574" s="71">
        <f>_xll.ISDAYieldCurve.ZeroRate(BG$32, BH574)</f>
        <v>2.2640969704345862E-3</v>
      </c>
      <c r="BP574" s="69">
        <v>3626</v>
      </c>
      <c r="BQ574" s="70">
        <f t="shared" si="87"/>
        <v>9.9342465753424651</v>
      </c>
      <c r="BR574" s="71">
        <f>_xll.ISDACreditCurve.HazardRate($BP$25, BQ574)</f>
        <v>1.1674805094057194E-2</v>
      </c>
      <c r="BZ574" s="69">
        <v>3626</v>
      </c>
      <c r="CA574" s="70">
        <f t="shared" si="88"/>
        <v>9.9342465753424651</v>
      </c>
      <c r="CB574" s="71">
        <f>_xll.ISDAYieldCurve.ZeroRate(BZ$32, CA574)</f>
        <v>2.1306082722672162E-2</v>
      </c>
      <c r="CI574" s="69">
        <v>3626</v>
      </c>
      <c r="CJ574" s="70">
        <f t="shared" si="89"/>
        <v>9.9342465753424651</v>
      </c>
      <c r="CK574" s="71">
        <f>_xll.ISDACreditCurve.HazardRate($CI$25, CJ574)</f>
        <v>1.6866025969957579E-2</v>
      </c>
    </row>
    <row r="575" spans="2:89" x14ac:dyDescent="0.25">
      <c r="B575" s="69">
        <v>3633</v>
      </c>
      <c r="C575" s="70">
        <f t="shared" si="80"/>
        <v>9.9534246575342458</v>
      </c>
      <c r="D575" s="71">
        <f>_xll.ISDAYieldCurve.ZeroRate($B$32, C575)</f>
        <v>2.0819527218976248E-2</v>
      </c>
      <c r="K575" s="69">
        <v>3633</v>
      </c>
      <c r="L575" s="70">
        <f t="shared" si="81"/>
        <v>9.9534246575342458</v>
      </c>
      <c r="M575" s="71">
        <f>_xll.ISDACreditCurve.HazardRate($K$25, L575)</f>
        <v>2.1279878367049181E-2</v>
      </c>
      <c r="U575" s="69">
        <v>3633</v>
      </c>
      <c r="V575" s="70">
        <f t="shared" si="82"/>
        <v>9.9534246575342458</v>
      </c>
      <c r="W575" s="71" t="e">
        <f>_xll.ISDAYieldCurve.ZeroRate(U$32, V575)</f>
        <v>#NULL!</v>
      </c>
      <c r="AD575" s="69">
        <v>3633</v>
      </c>
      <c r="AE575" s="70">
        <f t="shared" si="83"/>
        <v>9.9534246575342458</v>
      </c>
      <c r="AF575" s="71" t="e">
        <f>_xll.ISDACreditCurve.HazardRate(AD$25, AE575)</f>
        <v>#NULL!</v>
      </c>
      <c r="AN575" s="69">
        <v>3633</v>
      </c>
      <c r="AO575" s="70">
        <f t="shared" si="84"/>
        <v>9.9534246575342458</v>
      </c>
      <c r="AP575" s="71">
        <f>_xll.ISDAYieldCurve.ZeroRate(AN$32, AO575)</f>
        <v>4.0406348478811194E-2</v>
      </c>
      <c r="AW575" s="69">
        <v>3633</v>
      </c>
      <c r="AX575" s="70">
        <f t="shared" si="85"/>
        <v>9.9534246575342458</v>
      </c>
      <c r="AY575" s="71">
        <f>_xll.ISDACreditCurve.HazardRate($AW$25, AX575)</f>
        <v>1.5762197430628143E-2</v>
      </c>
      <c r="BG575" s="69">
        <v>3633</v>
      </c>
      <c r="BH575" s="70">
        <f t="shared" si="86"/>
        <v>9.9534246575342458</v>
      </c>
      <c r="BI575" s="71">
        <f>_xll.ISDAYieldCurve.ZeroRate(BG$32, BH575)</f>
        <v>2.2691267532195156E-3</v>
      </c>
      <c r="BP575" s="69">
        <v>3633</v>
      </c>
      <c r="BQ575" s="70">
        <f t="shared" si="87"/>
        <v>9.9534246575342458</v>
      </c>
      <c r="BR575" s="71">
        <f>_xll.ISDACreditCurve.HazardRate($BP$25, BQ575)</f>
        <v>1.1675863009116438E-2</v>
      </c>
      <c r="BZ575" s="69">
        <v>3633</v>
      </c>
      <c r="CA575" s="70">
        <f t="shared" si="88"/>
        <v>9.9534246575342458</v>
      </c>
      <c r="CB575" s="71">
        <f>_xll.ISDAYieldCurve.ZeroRate(BZ$32, CA575)</f>
        <v>2.1314462843724038E-2</v>
      </c>
      <c r="CI575" s="69">
        <v>3633</v>
      </c>
      <c r="CJ575" s="70">
        <f t="shared" si="89"/>
        <v>9.9534246575342458</v>
      </c>
      <c r="CK575" s="71">
        <f>_xll.ISDACreditCurve.HazardRate($CI$25, CJ575)</f>
        <v>1.6865977982766116E-2</v>
      </c>
    </row>
    <row r="576" spans="2:89" x14ac:dyDescent="0.25">
      <c r="B576" s="69">
        <v>3640</v>
      </c>
      <c r="C576" s="70">
        <f t="shared" si="80"/>
        <v>9.9726027397260282</v>
      </c>
      <c r="D576" s="71">
        <f>_xll.ISDAYieldCurve.ZeroRate($B$32, C576)</f>
        <v>2.0827428444396848E-2</v>
      </c>
      <c r="K576" s="69">
        <v>3640</v>
      </c>
      <c r="L576" s="70">
        <f t="shared" si="81"/>
        <v>9.9726027397260282</v>
      </c>
      <c r="M576" s="71">
        <f>_xll.ISDACreditCurve.HazardRate($K$25, L576)</f>
        <v>2.1283342292498932E-2</v>
      </c>
      <c r="U576" s="69">
        <v>3640</v>
      </c>
      <c r="V576" s="70">
        <f t="shared" si="82"/>
        <v>9.9726027397260282</v>
      </c>
      <c r="W576" s="71" t="e">
        <f>_xll.ISDAYieldCurve.ZeroRate(U$32, V576)</f>
        <v>#NULL!</v>
      </c>
      <c r="AD576" s="69">
        <v>3640</v>
      </c>
      <c r="AE576" s="70">
        <f t="shared" si="83"/>
        <v>9.9726027397260282</v>
      </c>
      <c r="AF576" s="71" t="e">
        <f>_xll.ISDACreditCurve.HazardRate(AD$25, AE576)</f>
        <v>#NULL!</v>
      </c>
      <c r="AN576" s="69">
        <v>3640</v>
      </c>
      <c r="AO576" s="70">
        <f t="shared" si="84"/>
        <v>9.9726027397260282</v>
      </c>
      <c r="AP576" s="71">
        <f>_xll.ISDAYieldCurve.ZeroRate(AN$32, AO576)</f>
        <v>4.0425523201368989E-2</v>
      </c>
      <c r="AW576" s="69">
        <v>3640</v>
      </c>
      <c r="AX576" s="70">
        <f t="shared" si="85"/>
        <v>9.9726027397260282</v>
      </c>
      <c r="AY576" s="71">
        <f>_xll.ISDACreditCurve.HazardRate($AW$25, AX576)</f>
        <v>1.5757074285411239E-2</v>
      </c>
      <c r="BG576" s="69">
        <v>3640</v>
      </c>
      <c r="BH576" s="70">
        <f t="shared" si="86"/>
        <v>9.9726027397260282</v>
      </c>
      <c r="BI576" s="71">
        <f>_xll.ISDAYieldCurve.ZeroRate(BG$32, BH576)</f>
        <v>2.274137190686041E-3</v>
      </c>
      <c r="BP576" s="69">
        <v>3640</v>
      </c>
      <c r="BQ576" s="70">
        <f t="shared" si="87"/>
        <v>9.9726027397260282</v>
      </c>
      <c r="BR576" s="71">
        <f>_xll.ISDACreditCurve.HazardRate($BP$25, BQ576)</f>
        <v>1.1676916855271609E-2</v>
      </c>
      <c r="BZ576" s="69">
        <v>3640</v>
      </c>
      <c r="CA576" s="70">
        <f t="shared" si="88"/>
        <v>9.9726027397260282</v>
      </c>
      <c r="CB576" s="71">
        <f>_xll.ISDAYieldCurve.ZeroRate(BZ$32, CA576)</f>
        <v>2.1322810733541097E-2</v>
      </c>
      <c r="CI576" s="69">
        <v>3640</v>
      </c>
      <c r="CJ576" s="70">
        <f t="shared" si="89"/>
        <v>9.9726027397260282</v>
      </c>
      <c r="CK576" s="71">
        <f>_xll.ISDACreditCurve.HazardRate($CI$25, CJ576)</f>
        <v>1.6865930180140772E-2</v>
      </c>
    </row>
    <row r="577" spans="2:89" x14ac:dyDescent="0.25">
      <c r="B577" s="69">
        <v>3647</v>
      </c>
      <c r="C577" s="70">
        <f t="shared" si="80"/>
        <v>9.9917808219178088</v>
      </c>
      <c r="D577" s="71">
        <f>_xll.ISDAYieldCurve.ZeroRate($B$32, C577)</f>
        <v>2.0835299338817743E-2</v>
      </c>
      <c r="K577" s="69">
        <v>3647</v>
      </c>
      <c r="L577" s="70">
        <f t="shared" si="81"/>
        <v>9.9917808219178088</v>
      </c>
      <c r="M577" s="71">
        <f>_xll.ISDACreditCurve.HazardRate($K$25, L577)</f>
        <v>2.1286792920730067E-2</v>
      </c>
      <c r="U577" s="69">
        <v>3647</v>
      </c>
      <c r="V577" s="70">
        <f t="shared" si="82"/>
        <v>9.9917808219178088</v>
      </c>
      <c r="W577" s="71" t="e">
        <f>_xll.ISDAYieldCurve.ZeroRate(U$32, V577)</f>
        <v>#NULL!</v>
      </c>
      <c r="AD577" s="69">
        <v>3647</v>
      </c>
      <c r="AE577" s="70">
        <f t="shared" si="83"/>
        <v>9.9917808219178088</v>
      </c>
      <c r="AF577" s="71" t="e">
        <f>_xll.ISDACreditCurve.HazardRate(AD$25, AE577)</f>
        <v>#NULL!</v>
      </c>
      <c r="AN577" s="69">
        <v>3647</v>
      </c>
      <c r="AO577" s="70">
        <f t="shared" si="84"/>
        <v>9.9917808219178088</v>
      </c>
      <c r="AP577" s="71">
        <f>_xll.ISDAYieldCurve.ZeroRate(AN$32, AO577)</f>
        <v>4.0444624316546531E-2</v>
      </c>
      <c r="AW577" s="69">
        <v>3647</v>
      </c>
      <c r="AX577" s="70">
        <f t="shared" si="85"/>
        <v>9.9917808219178088</v>
      </c>
      <c r="AY577" s="71">
        <f>_xll.ISDACreditCurve.HazardRate($AW$25, AX577)</f>
        <v>1.5751970806778655E-2</v>
      </c>
      <c r="BG577" s="69">
        <v>3647</v>
      </c>
      <c r="BH577" s="70">
        <f t="shared" si="86"/>
        <v>9.9917808219178088</v>
      </c>
      <c r="BI577" s="71">
        <f>_xll.ISDAYieldCurve.ZeroRate(BG$32, BH577)</f>
        <v>2.2791283942275508E-3</v>
      </c>
      <c r="BP577" s="69">
        <v>3647</v>
      </c>
      <c r="BQ577" s="70">
        <f t="shared" si="87"/>
        <v>9.9917808219178088</v>
      </c>
      <c r="BR577" s="71">
        <f>_xll.ISDACreditCurve.HazardRate($BP$25, BQ577)</f>
        <v>1.1677966655952096E-2</v>
      </c>
      <c r="BZ577" s="69">
        <v>3647</v>
      </c>
      <c r="CA577" s="70">
        <f t="shared" si="88"/>
        <v>9.9917808219178088</v>
      </c>
      <c r="CB577" s="71">
        <f>_xll.ISDAYieldCurve.ZeroRate(BZ$32, CA577)</f>
        <v>2.1331126577715867E-2</v>
      </c>
      <c r="CI577" s="69">
        <v>3647</v>
      </c>
      <c r="CJ577" s="70">
        <f t="shared" si="89"/>
        <v>9.9917808219178088</v>
      </c>
      <c r="CK577" s="71">
        <f>_xll.ISDACreditCurve.HazardRate($CI$25, CJ577)</f>
        <v>1.6865882561018789E-2</v>
      </c>
    </row>
    <row r="578" spans="2:89" x14ac:dyDescent="0.25">
      <c r="B578" s="69">
        <v>3654</v>
      </c>
      <c r="C578" s="70">
        <f t="shared" si="80"/>
        <v>10.010958904109589</v>
      </c>
      <c r="D578" s="71">
        <f>_xll.ISDAYieldCurve.ZeroRate($B$32, C578)</f>
        <v>2.0843140076555036E-2</v>
      </c>
      <c r="K578" s="69">
        <v>3654</v>
      </c>
      <c r="L578" s="70">
        <f t="shared" si="81"/>
        <v>10.010958904109589</v>
      </c>
      <c r="M578" s="71">
        <f>_xll.ISDACreditCurve.HazardRate($K$25, L578)</f>
        <v>2.1290230328163386E-2</v>
      </c>
      <c r="U578" s="69">
        <v>3654</v>
      </c>
      <c r="V578" s="70">
        <f t="shared" si="82"/>
        <v>10.010958904109589</v>
      </c>
      <c r="W578" s="71" t="e">
        <f>_xll.ISDAYieldCurve.ZeroRate(U$32, V578)</f>
        <v>#NULL!</v>
      </c>
      <c r="AD578" s="69">
        <v>3654</v>
      </c>
      <c r="AE578" s="70">
        <f t="shared" si="83"/>
        <v>10.010958904109589</v>
      </c>
      <c r="AF578" s="71" t="e">
        <f>_xll.ISDACreditCurve.HazardRate(AD$25, AE578)</f>
        <v>#NULL!</v>
      </c>
      <c r="AN578" s="69">
        <v>3654</v>
      </c>
      <c r="AO578" s="70">
        <f t="shared" si="84"/>
        <v>10.010958904109589</v>
      </c>
      <c r="AP578" s="71">
        <f>_xll.ISDAYieldCurve.ZeroRate(AN$32, AO578)</f>
        <v>4.0463652247374728E-2</v>
      </c>
      <c r="AW578" s="69">
        <v>3654</v>
      </c>
      <c r="AX578" s="70">
        <f t="shared" si="85"/>
        <v>10.010958904109589</v>
      </c>
      <c r="AY578" s="71">
        <f>_xll.ISDACreditCurve.HazardRate($AW$25, AX578)</f>
        <v>1.5746886881704055E-2</v>
      </c>
      <c r="BG578" s="69">
        <v>3654</v>
      </c>
      <c r="BH578" s="70">
        <f t="shared" si="86"/>
        <v>10.010958904109589</v>
      </c>
      <c r="BI578" s="71">
        <f>_xll.ISDAYieldCurve.ZeroRate(BG$32, BH578)</f>
        <v>2.2841004743838441E-3</v>
      </c>
      <c r="BP578" s="69">
        <v>3654</v>
      </c>
      <c r="BQ578" s="70">
        <f t="shared" si="87"/>
        <v>10.010958904109589</v>
      </c>
      <c r="BR578" s="71">
        <f>_xll.ISDACreditCurve.HazardRate($BP$25, BQ578)</f>
        <v>1.1679012434407754E-2</v>
      </c>
      <c r="BZ578" s="69">
        <v>3654</v>
      </c>
      <c r="CA578" s="70">
        <f t="shared" si="88"/>
        <v>10.010958904109589</v>
      </c>
      <c r="CB578" s="71">
        <f>_xll.ISDAYieldCurve.ZeroRate(BZ$32, CA578)</f>
        <v>2.1339410560418704E-2</v>
      </c>
      <c r="CI578" s="69">
        <v>3654</v>
      </c>
      <c r="CJ578" s="70">
        <f t="shared" si="89"/>
        <v>10.010958904109589</v>
      </c>
      <c r="CK578" s="71">
        <f>_xll.ISDACreditCurve.HazardRate($CI$25, CJ578)</f>
        <v>1.686583512434555E-2</v>
      </c>
    </row>
    <row r="579" spans="2:89" x14ac:dyDescent="0.25">
      <c r="B579" s="69">
        <v>3661</v>
      </c>
      <c r="C579" s="70">
        <f t="shared" si="80"/>
        <v>10.03013698630137</v>
      </c>
      <c r="D579" s="71">
        <f>_xll.ISDAYieldCurve.ZeroRate($B$32, C579)</f>
        <v>2.0853913528479241E-2</v>
      </c>
      <c r="K579" s="69">
        <v>3661</v>
      </c>
      <c r="L579" s="70">
        <f t="shared" si="81"/>
        <v>10.03013698630137</v>
      </c>
      <c r="M579" s="71">
        <f>_xll.ISDACreditCurve.HazardRate($K$25, L579)</f>
        <v>2.1293654590635203E-2</v>
      </c>
      <c r="U579" s="69">
        <v>3661</v>
      </c>
      <c r="V579" s="70">
        <f t="shared" si="82"/>
        <v>10.03013698630137</v>
      </c>
      <c r="W579" s="71" t="e">
        <f>_xll.ISDAYieldCurve.ZeroRate(U$32, V579)</f>
        <v>#NULL!</v>
      </c>
      <c r="AD579" s="69">
        <v>3661</v>
      </c>
      <c r="AE579" s="70">
        <f t="shared" si="83"/>
        <v>10.03013698630137</v>
      </c>
      <c r="AF579" s="71" t="e">
        <f>_xll.ISDACreditCurve.HazardRate(AD$25, AE579)</f>
        <v>#NULL!</v>
      </c>
      <c r="AN579" s="69">
        <v>3661</v>
      </c>
      <c r="AO579" s="70">
        <f t="shared" si="84"/>
        <v>10.03013698630137</v>
      </c>
      <c r="AP579" s="71">
        <f>_xll.ISDAYieldCurve.ZeroRate(AN$32, AO579)</f>
        <v>4.0517444230098357E-2</v>
      </c>
      <c r="AW579" s="69">
        <v>3661</v>
      </c>
      <c r="AX579" s="70">
        <f t="shared" si="85"/>
        <v>10.03013698630137</v>
      </c>
      <c r="AY579" s="71">
        <f>_xll.ISDACreditCurve.HazardRate($AW$25, AX579)</f>
        <v>1.5741822398025532E-2</v>
      </c>
      <c r="BG579" s="69">
        <v>3661</v>
      </c>
      <c r="BH579" s="70">
        <f t="shared" si="86"/>
        <v>10.03013698630137</v>
      </c>
      <c r="BI579" s="71">
        <f>_xll.ISDAYieldCurve.ZeroRate(BG$32, BH579)</f>
        <v>2.3013994805911979E-3</v>
      </c>
      <c r="BP579" s="69">
        <v>3661</v>
      </c>
      <c r="BQ579" s="70">
        <f t="shared" si="87"/>
        <v>10.03013698630137</v>
      </c>
      <c r="BR579" s="71">
        <f>_xll.ISDACreditCurve.HazardRate($BP$25, BQ579)</f>
        <v>1.1680054213710616E-2</v>
      </c>
      <c r="BZ579" s="69">
        <v>3661</v>
      </c>
      <c r="CA579" s="70">
        <f t="shared" si="88"/>
        <v>10.03013698630137</v>
      </c>
      <c r="CB579" s="71">
        <f>_xll.ISDAYieldCurve.ZeroRate(BZ$32, CA579)</f>
        <v>2.1355560336922368E-2</v>
      </c>
      <c r="CI579" s="69">
        <v>3661</v>
      </c>
      <c r="CJ579" s="70">
        <f t="shared" si="89"/>
        <v>10.03013698630137</v>
      </c>
      <c r="CK579" s="71">
        <f>_xll.ISDACreditCurve.HazardRate($CI$25, CJ579)</f>
        <v>1.6865787869074503E-2</v>
      </c>
    </row>
    <row r="580" spans="2:89" x14ac:dyDescent="0.25">
      <c r="B580" s="69">
        <v>3668</v>
      </c>
      <c r="C580" s="70">
        <f t="shared" si="80"/>
        <v>10.049315068493151</v>
      </c>
      <c r="D580" s="71">
        <f>_xll.ISDAYieldCurve.ZeroRate($B$32, C580)</f>
        <v>2.0864645860357939E-2</v>
      </c>
      <c r="K580" s="69">
        <v>3668</v>
      </c>
      <c r="L580" s="70">
        <f t="shared" si="81"/>
        <v>10.049315068493151</v>
      </c>
      <c r="M580" s="71">
        <f>_xll.ISDACreditCurve.HazardRate($K$25, L580)</f>
        <v>2.1297065783402919E-2</v>
      </c>
      <c r="U580" s="69">
        <v>3668</v>
      </c>
      <c r="V580" s="70">
        <f t="shared" si="82"/>
        <v>10.049315068493151</v>
      </c>
      <c r="W580" s="71" t="e">
        <f>_xll.ISDAYieldCurve.ZeroRate(U$32, V580)</f>
        <v>#NULL!</v>
      </c>
      <c r="AD580" s="69">
        <v>3668</v>
      </c>
      <c r="AE580" s="70">
        <f t="shared" si="83"/>
        <v>10.049315068493151</v>
      </c>
      <c r="AF580" s="71" t="e">
        <f>_xll.ISDACreditCurve.HazardRate(AD$25, AE580)</f>
        <v>#NULL!</v>
      </c>
      <c r="AN580" s="69">
        <v>3668</v>
      </c>
      <c r="AO580" s="70">
        <f t="shared" si="84"/>
        <v>10.049315068493151</v>
      </c>
      <c r="AP580" s="71">
        <f>_xll.ISDAYieldCurve.ZeroRate(AN$32, AO580)</f>
        <v>4.0571030899910834E-2</v>
      </c>
      <c r="AW580" s="69">
        <v>3668</v>
      </c>
      <c r="AX580" s="70">
        <f t="shared" si="85"/>
        <v>10.049315068493151</v>
      </c>
      <c r="AY580" s="71">
        <f>_xll.ISDACreditCurve.HazardRate($AW$25, AX580)</f>
        <v>1.5736777244437384E-2</v>
      </c>
      <c r="BG580" s="69">
        <v>3668</v>
      </c>
      <c r="BH580" s="70">
        <f t="shared" si="86"/>
        <v>10.049315068493151</v>
      </c>
      <c r="BI580" s="71">
        <f>_xll.ISDAYieldCurve.ZeroRate(BG$32, BH580)</f>
        <v>2.3186324600573027E-3</v>
      </c>
      <c r="BP580" s="69">
        <v>3668</v>
      </c>
      <c r="BQ580" s="70">
        <f t="shared" si="87"/>
        <v>10.049315068493151</v>
      </c>
      <c r="BR580" s="71">
        <f>_xll.ISDACreditCurve.HazardRate($BP$25, BQ580)</f>
        <v>1.1681092016756597E-2</v>
      </c>
      <c r="BZ580" s="69">
        <v>3668</v>
      </c>
      <c r="CA580" s="70">
        <f t="shared" si="88"/>
        <v>10.049315068493151</v>
      </c>
      <c r="CB580" s="71">
        <f>_xll.ISDAYieldCurve.ZeroRate(BZ$32, CA580)</f>
        <v>2.137164847305769E-2</v>
      </c>
      <c r="CI580" s="69">
        <v>3668</v>
      </c>
      <c r="CJ580" s="70">
        <f t="shared" si="89"/>
        <v>10.049315068493151</v>
      </c>
      <c r="CK580" s="71">
        <f>_xll.ISDACreditCurve.HazardRate($CI$25, CJ580)</f>
        <v>1.6865740794167087E-2</v>
      </c>
    </row>
    <row r="581" spans="2:89" x14ac:dyDescent="0.25">
      <c r="B581" s="69">
        <v>3675</v>
      </c>
      <c r="C581" s="70">
        <f t="shared" si="80"/>
        <v>10.068493150684931</v>
      </c>
      <c r="D581" s="71">
        <f>_xll.ISDAYieldCurve.ZeroRate($B$32, C581)</f>
        <v>2.087533730716281E-2</v>
      </c>
      <c r="K581" s="69">
        <v>3675</v>
      </c>
      <c r="L581" s="70">
        <f t="shared" si="81"/>
        <v>10.068493150684931</v>
      </c>
      <c r="M581" s="71">
        <f>_xll.ISDACreditCurve.HazardRate($K$25, L581)</f>
        <v>2.1300463981150573E-2</v>
      </c>
      <c r="U581" s="69">
        <v>3675</v>
      </c>
      <c r="V581" s="70">
        <f t="shared" si="82"/>
        <v>10.068493150684931</v>
      </c>
      <c r="W581" s="71" t="e">
        <f>_xll.ISDAYieldCurve.ZeroRate(U$32, V581)</f>
        <v>#NULL!</v>
      </c>
      <c r="AD581" s="69">
        <v>3675</v>
      </c>
      <c r="AE581" s="70">
        <f t="shared" si="83"/>
        <v>10.068493150684931</v>
      </c>
      <c r="AF581" s="71" t="e">
        <f>_xll.ISDACreditCurve.HazardRate(AD$25, AE581)</f>
        <v>#NULL!</v>
      </c>
      <c r="AN581" s="69">
        <v>3675</v>
      </c>
      <c r="AO581" s="70">
        <f t="shared" si="84"/>
        <v>10.068493150684931</v>
      </c>
      <c r="AP581" s="71">
        <f>_xll.ISDAYieldCurve.ZeroRate(AN$32, AO581)</f>
        <v>4.0624413430028788E-2</v>
      </c>
      <c r="AW581" s="69">
        <v>3675</v>
      </c>
      <c r="AX581" s="70">
        <f t="shared" si="85"/>
        <v>10.068493150684931</v>
      </c>
      <c r="AY581" s="71">
        <f>_xll.ISDACreditCurve.HazardRate($AW$25, AX581)</f>
        <v>1.5731751310481955E-2</v>
      </c>
      <c r="BG581" s="69">
        <v>3675</v>
      </c>
      <c r="BH581" s="70">
        <f t="shared" si="86"/>
        <v>10.068493150684931</v>
      </c>
      <c r="BI581" s="71">
        <f>_xll.ISDAYieldCurve.ZeroRate(BG$32, BH581)</f>
        <v>2.3357997900778221E-3</v>
      </c>
      <c r="BP581" s="69">
        <v>3675</v>
      </c>
      <c r="BQ581" s="70">
        <f t="shared" si="87"/>
        <v>10.068493150684931</v>
      </c>
      <c r="BR581" s="71">
        <f>_xll.ISDACreditCurve.HazardRate($BP$25, BQ581)</f>
        <v>1.1682125866267169E-2</v>
      </c>
      <c r="BZ581" s="69">
        <v>3675</v>
      </c>
      <c r="CA581" s="70">
        <f t="shared" si="88"/>
        <v>10.068493150684931</v>
      </c>
      <c r="CB581" s="71">
        <f>_xll.ISDAYieldCurve.ZeroRate(BZ$32, CA581)</f>
        <v>2.1387675321055361E-2</v>
      </c>
      <c r="CI581" s="69">
        <v>3675</v>
      </c>
      <c r="CJ581" s="70">
        <f t="shared" si="89"/>
        <v>10.068493150684931</v>
      </c>
      <c r="CK581" s="71">
        <f>_xll.ISDACreditCurve.HazardRate($CI$25, CJ581)</f>
        <v>1.6865693898592646E-2</v>
      </c>
    </row>
    <row r="582" spans="2:89" x14ac:dyDescent="0.25">
      <c r="B582" s="69">
        <v>3682</v>
      </c>
      <c r="C582" s="70">
        <f t="shared" si="80"/>
        <v>10.087671232876712</v>
      </c>
      <c r="D582" s="71">
        <f>_xll.ISDAYieldCurve.ZeroRate($B$32, C582)</f>
        <v>2.0885988102078683E-2</v>
      </c>
      <c r="K582" s="69">
        <v>3682</v>
      </c>
      <c r="L582" s="70">
        <f t="shared" si="81"/>
        <v>10.087671232876712</v>
      </c>
      <c r="M582" s="71">
        <f>_xll.ISDACreditCurve.HazardRate($K$25, L582)</f>
        <v>2.1303849257994244E-2</v>
      </c>
      <c r="U582" s="69">
        <v>3682</v>
      </c>
      <c r="V582" s="70">
        <f t="shared" si="82"/>
        <v>10.087671232876712</v>
      </c>
      <c r="W582" s="71" t="e">
        <f>_xll.ISDAYieldCurve.ZeroRate(U$32, V582)</f>
        <v>#NULL!</v>
      </c>
      <c r="AD582" s="69">
        <v>3682</v>
      </c>
      <c r="AE582" s="70">
        <f t="shared" si="83"/>
        <v>10.087671232876712</v>
      </c>
      <c r="AF582" s="71" t="e">
        <f>_xll.ISDACreditCurve.HazardRate(AD$25, AE582)</f>
        <v>#NULL!</v>
      </c>
      <c r="AN582" s="69">
        <v>3682</v>
      </c>
      <c r="AO582" s="70">
        <f t="shared" si="84"/>
        <v>10.087671232876712</v>
      </c>
      <c r="AP582" s="71">
        <f>_xll.ISDAYieldCurve.ZeroRate(AN$32, AO582)</f>
        <v>4.0677592984747046E-2</v>
      </c>
      <c r="AW582" s="69">
        <v>3682</v>
      </c>
      <c r="AX582" s="70">
        <f t="shared" si="85"/>
        <v>10.087671232876712</v>
      </c>
      <c r="AY582" s="71">
        <f>_xll.ISDACreditCurve.HazardRate($AW$25, AX582)</f>
        <v>1.5726744486541565E-2</v>
      </c>
      <c r="BG582" s="69">
        <v>3682</v>
      </c>
      <c r="BH582" s="70">
        <f t="shared" si="86"/>
        <v>10.087671232876712</v>
      </c>
      <c r="BI582" s="71">
        <f>_xll.ISDAYieldCurve.ZeroRate(BG$32, BH582)</f>
        <v>2.3529018450792519E-3</v>
      </c>
      <c r="BP582" s="69">
        <v>3682</v>
      </c>
      <c r="BQ582" s="70">
        <f t="shared" si="87"/>
        <v>10.087671232876712</v>
      </c>
      <c r="BR582" s="71">
        <f>_xll.ISDACreditCurve.HazardRate($BP$25, BQ582)</f>
        <v>1.1683155784791005E-2</v>
      </c>
      <c r="BZ582" s="69">
        <v>3682</v>
      </c>
      <c r="CA582" s="70">
        <f t="shared" si="88"/>
        <v>10.087671232876712</v>
      </c>
      <c r="CB582" s="71">
        <f>_xll.ISDAYieldCurve.ZeroRate(BZ$32, CA582)</f>
        <v>2.1403641230467493E-2</v>
      </c>
      <c r="CI582" s="69">
        <v>3682</v>
      </c>
      <c r="CJ582" s="70">
        <f t="shared" si="89"/>
        <v>10.087671232876712</v>
      </c>
      <c r="CK582" s="71">
        <f>_xll.ISDACreditCurve.HazardRate($CI$25, CJ582)</f>
        <v>1.6865647181328384E-2</v>
      </c>
    </row>
    <row r="583" spans="2:89" x14ac:dyDescent="0.25">
      <c r="B583" s="69">
        <v>3689</v>
      </c>
      <c r="C583" s="70">
        <f t="shared" si="80"/>
        <v>10.106849315068493</v>
      </c>
      <c r="D583" s="71">
        <f>_xll.ISDAYieldCurve.ZeroRate($B$32, C583)</f>
        <v>2.0896598476520496E-2</v>
      </c>
      <c r="K583" s="69">
        <v>3689</v>
      </c>
      <c r="L583" s="70">
        <f t="shared" si="81"/>
        <v>10.106849315068493</v>
      </c>
      <c r="M583" s="71">
        <f>_xll.ISDACreditCurve.HazardRate($K$25, L583)</f>
        <v>2.1307221687487464E-2</v>
      </c>
      <c r="U583" s="69">
        <v>3689</v>
      </c>
      <c r="V583" s="70">
        <f t="shared" si="82"/>
        <v>10.106849315068493</v>
      </c>
      <c r="W583" s="71" t="e">
        <f>_xll.ISDAYieldCurve.ZeroRate(U$32, V583)</f>
        <v>#NULL!</v>
      </c>
      <c r="AD583" s="69">
        <v>3689</v>
      </c>
      <c r="AE583" s="70">
        <f t="shared" si="83"/>
        <v>10.106849315068493</v>
      </c>
      <c r="AF583" s="71" t="e">
        <f>_xll.ISDACreditCurve.HazardRate(AD$25, AE583)</f>
        <v>#NULL!</v>
      </c>
      <c r="AN583" s="69">
        <v>3689</v>
      </c>
      <c r="AO583" s="70">
        <f t="shared" si="84"/>
        <v>10.106849315068493</v>
      </c>
      <c r="AP583" s="71">
        <f>_xll.ISDAYieldCurve.ZeroRate(AN$32, AO583)</f>
        <v>4.0730570719523303E-2</v>
      </c>
      <c r="AW583" s="69">
        <v>3689</v>
      </c>
      <c r="AX583" s="70">
        <f t="shared" si="85"/>
        <v>10.106849315068493</v>
      </c>
      <c r="AY583" s="71">
        <f>_xll.ISDACreditCurve.HazardRate($AW$25, AX583)</f>
        <v>1.5721756663830549E-2</v>
      </c>
      <c r="BG583" s="69">
        <v>3689</v>
      </c>
      <c r="BH583" s="70">
        <f t="shared" si="86"/>
        <v>10.106849315068493</v>
      </c>
      <c r="BI583" s="71">
        <f>_xll.ISDAYieldCurve.ZeroRate(BG$32, BH583)</f>
        <v>2.3699389966461413E-3</v>
      </c>
      <c r="BP583" s="69">
        <v>3689</v>
      </c>
      <c r="BQ583" s="70">
        <f t="shared" si="87"/>
        <v>10.106849315068493</v>
      </c>
      <c r="BR583" s="71">
        <f>_xll.ISDACreditCurve.HazardRate($BP$25, BQ583)</f>
        <v>1.1684181794705643E-2</v>
      </c>
      <c r="BZ583" s="69">
        <v>3689</v>
      </c>
      <c r="CA583" s="70">
        <f t="shared" si="88"/>
        <v>10.106849315068493</v>
      </c>
      <c r="CB583" s="71">
        <f>_xll.ISDAYieldCurve.ZeroRate(BZ$32, CA583)</f>
        <v>2.1419546548193041E-2</v>
      </c>
      <c r="CI583" s="69">
        <v>3689</v>
      </c>
      <c r="CJ583" s="70">
        <f t="shared" si="89"/>
        <v>10.106849315068493</v>
      </c>
      <c r="CK583" s="71">
        <f>_xll.ISDACreditCurve.HazardRate($CI$25, CJ583)</f>
        <v>1.6865600641359235E-2</v>
      </c>
    </row>
    <row r="584" spans="2:89" x14ac:dyDescent="0.25">
      <c r="B584" s="69">
        <v>3696</v>
      </c>
      <c r="C584" s="70">
        <f t="shared" si="80"/>
        <v>10.126027397260273</v>
      </c>
      <c r="D584" s="71">
        <f>_xll.ISDAYieldCurve.ZeroRate($B$32, C584)</f>
        <v>2.0907168660150036E-2</v>
      </c>
      <c r="K584" s="69">
        <v>3696</v>
      </c>
      <c r="L584" s="70">
        <f t="shared" si="81"/>
        <v>10.126027397260273</v>
      </c>
      <c r="M584" s="71">
        <f>_xll.ISDACreditCurve.HazardRate($K$25, L584)</f>
        <v>2.131058134262654E-2</v>
      </c>
      <c r="U584" s="69">
        <v>3696</v>
      </c>
      <c r="V584" s="70">
        <f t="shared" si="82"/>
        <v>10.126027397260273</v>
      </c>
      <c r="W584" s="71" t="e">
        <f>_xll.ISDAYieldCurve.ZeroRate(U$32, V584)</f>
        <v>#NULL!</v>
      </c>
      <c r="AD584" s="69">
        <v>3696</v>
      </c>
      <c r="AE584" s="70">
        <f t="shared" si="83"/>
        <v>10.126027397260273</v>
      </c>
      <c r="AF584" s="71" t="e">
        <f>_xll.ISDACreditCurve.HazardRate(AD$25, AE584)</f>
        <v>#NULL!</v>
      </c>
      <c r="AN584" s="69">
        <v>3696</v>
      </c>
      <c r="AO584" s="70">
        <f t="shared" si="84"/>
        <v>10.126027397260273</v>
      </c>
      <c r="AP584" s="71">
        <f>_xll.ISDAYieldCurve.ZeroRate(AN$32, AO584)</f>
        <v>4.0783347781061775E-2</v>
      </c>
      <c r="AW584" s="69">
        <v>3696</v>
      </c>
      <c r="AX584" s="70">
        <f t="shared" si="85"/>
        <v>10.126027397260273</v>
      </c>
      <c r="AY584" s="71">
        <f>_xll.ISDACreditCurve.HazardRate($AW$25, AX584)</f>
        <v>1.571678773438738E-2</v>
      </c>
      <c r="BG584" s="69">
        <v>3696</v>
      </c>
      <c r="BH584" s="70">
        <f t="shared" si="86"/>
        <v>10.126027397260273</v>
      </c>
      <c r="BI584" s="71">
        <f>_xll.ISDAYieldCurve.ZeroRate(BG$32, BH584)</f>
        <v>2.3869116135480043E-3</v>
      </c>
      <c r="BP584" s="69">
        <v>3696</v>
      </c>
      <c r="BQ584" s="70">
        <f t="shared" si="87"/>
        <v>10.126027397260273</v>
      </c>
      <c r="BR584" s="71">
        <f>_xll.ISDACreditCurve.HazardRate($BP$25, BQ584)</f>
        <v>1.1685203918219089E-2</v>
      </c>
      <c r="BZ584" s="69">
        <v>3696</v>
      </c>
      <c r="CA584" s="70">
        <f t="shared" si="88"/>
        <v>10.126027397260273</v>
      </c>
      <c r="CB584" s="71">
        <f>_xll.ISDAYieldCurve.ZeroRate(BZ$32, CA584)</f>
        <v>2.1435391618502969E-2</v>
      </c>
      <c r="CI584" s="69">
        <v>3696</v>
      </c>
      <c r="CJ584" s="70">
        <f t="shared" si="89"/>
        <v>10.126027397260273</v>
      </c>
      <c r="CK584" s="71">
        <f>_xll.ISDACreditCurve.HazardRate($CI$25, CJ584)</f>
        <v>1.6865554277677851E-2</v>
      </c>
    </row>
    <row r="585" spans="2:89" x14ac:dyDescent="0.25">
      <c r="B585" s="69">
        <v>3703</v>
      </c>
      <c r="C585" s="70">
        <f t="shared" si="80"/>
        <v>10.145205479452056</v>
      </c>
      <c r="D585" s="71">
        <f>_xll.ISDAYieldCurve.ZeroRate($B$32, C585)</f>
        <v>2.09176988808925E-2</v>
      </c>
      <c r="K585" s="69">
        <v>3703</v>
      </c>
      <c r="L585" s="70">
        <f t="shared" si="81"/>
        <v>10.145205479452056</v>
      </c>
      <c r="M585" s="71">
        <f>_xll.ISDACreditCurve.HazardRate($K$25, L585)</f>
        <v>2.1313928295855829E-2</v>
      </c>
      <c r="U585" s="69">
        <v>3703</v>
      </c>
      <c r="V585" s="70">
        <f t="shared" si="82"/>
        <v>10.145205479452056</v>
      </c>
      <c r="W585" s="71" t="e">
        <f>_xll.ISDAYieldCurve.ZeroRate(U$32, V585)</f>
        <v>#NULL!</v>
      </c>
      <c r="AD585" s="69">
        <v>3703</v>
      </c>
      <c r="AE585" s="70">
        <f t="shared" si="83"/>
        <v>10.145205479452056</v>
      </c>
      <c r="AF585" s="71" t="e">
        <f>_xll.ISDACreditCurve.HazardRate(AD$25, AE585)</f>
        <v>#NULL!</v>
      </c>
      <c r="AN585" s="69">
        <v>3703</v>
      </c>
      <c r="AO585" s="70">
        <f t="shared" si="84"/>
        <v>10.145205479452056</v>
      </c>
      <c r="AP585" s="71">
        <f>_xll.ISDAYieldCurve.ZeroRate(AN$32, AO585)</f>
        <v>4.0835925307395937E-2</v>
      </c>
      <c r="AW585" s="69">
        <v>3703</v>
      </c>
      <c r="AX585" s="70">
        <f t="shared" si="85"/>
        <v>10.145205479452056</v>
      </c>
      <c r="AY585" s="71">
        <f>_xll.ISDACreditCurve.HazardRate($AW$25, AX585)</f>
        <v>1.5711837591066868E-2</v>
      </c>
      <c r="BG585" s="69">
        <v>3703</v>
      </c>
      <c r="BH585" s="70">
        <f t="shared" si="86"/>
        <v>10.145205479452056</v>
      </c>
      <c r="BI585" s="71">
        <f>_xll.ISDAYieldCurve.ZeroRate(BG$32, BH585)</f>
        <v>2.4038200617659306E-3</v>
      </c>
      <c r="BP585" s="69">
        <v>3703</v>
      </c>
      <c r="BQ585" s="70">
        <f t="shared" si="87"/>
        <v>10.145205479452056</v>
      </c>
      <c r="BR585" s="71">
        <f>_xll.ISDACreditCurve.HazardRate($BP$25, BQ585)</f>
        <v>1.1686222177371426E-2</v>
      </c>
      <c r="BZ585" s="69">
        <v>3703</v>
      </c>
      <c r="CA585" s="70">
        <f t="shared" si="88"/>
        <v>10.145205479452056</v>
      </c>
      <c r="CB585" s="71">
        <f>_xll.ISDAYieldCurve.ZeroRate(BZ$32, CA585)</f>
        <v>2.1451176783065039E-2</v>
      </c>
      <c r="CI585" s="69">
        <v>3703</v>
      </c>
      <c r="CJ585" s="70">
        <f t="shared" si="89"/>
        <v>10.145205479452056</v>
      </c>
      <c r="CK585" s="71">
        <f>_xll.ISDACreditCurve.HazardRate($CI$25, CJ585)</f>
        <v>1.6865508089284484E-2</v>
      </c>
    </row>
    <row r="586" spans="2:89" x14ac:dyDescent="0.25">
      <c r="B586" s="69">
        <v>3710</v>
      </c>
      <c r="C586" s="70">
        <f t="shared" si="80"/>
        <v>10.164383561643836</v>
      </c>
      <c r="D586" s="71">
        <f>_xll.ISDAYieldCurve.ZeroRate($B$32, C586)</f>
        <v>2.0928189364952922E-2</v>
      </c>
      <c r="K586" s="69">
        <v>3710</v>
      </c>
      <c r="L586" s="70">
        <f t="shared" si="81"/>
        <v>10.164383561643836</v>
      </c>
      <c r="M586" s="71">
        <f>_xll.ISDACreditCurve.HazardRate($K$25, L586)</f>
        <v>2.1317262619072932E-2</v>
      </c>
      <c r="U586" s="69">
        <v>3710</v>
      </c>
      <c r="V586" s="70">
        <f t="shared" si="82"/>
        <v>10.164383561643836</v>
      </c>
      <c r="W586" s="71" t="e">
        <f>_xll.ISDAYieldCurve.ZeroRate(U$32, V586)</f>
        <v>#NULL!</v>
      </c>
      <c r="AD586" s="69">
        <v>3710</v>
      </c>
      <c r="AE586" s="70">
        <f t="shared" si="83"/>
        <v>10.164383561643836</v>
      </c>
      <c r="AF586" s="71" t="e">
        <f>_xll.ISDACreditCurve.HazardRate(AD$25, AE586)</f>
        <v>#NULL!</v>
      </c>
      <c r="AN586" s="69">
        <v>3710</v>
      </c>
      <c r="AO586" s="70">
        <f t="shared" si="84"/>
        <v>10.164383561643836</v>
      </c>
      <c r="AP586" s="71">
        <f>_xll.ISDAYieldCurve.ZeroRate(AN$32, AO586)</f>
        <v>4.0888304427970361E-2</v>
      </c>
      <c r="AW586" s="69">
        <v>3710</v>
      </c>
      <c r="AX586" s="70">
        <f t="shared" si="85"/>
        <v>10.164383561643836</v>
      </c>
      <c r="AY586" s="71">
        <f>_xll.ISDACreditCurve.HazardRate($AW$25, AX586)</f>
        <v>1.570690612753247E-2</v>
      </c>
      <c r="BG586" s="69">
        <v>3710</v>
      </c>
      <c r="BH586" s="70">
        <f t="shared" si="86"/>
        <v>10.164383561643836</v>
      </c>
      <c r="BI586" s="71">
        <f>_xll.ISDAYieldCurve.ZeroRate(BG$32, BH586)</f>
        <v>2.4206647045188811E-3</v>
      </c>
      <c r="BP586" s="69">
        <v>3710</v>
      </c>
      <c r="BQ586" s="70">
        <f t="shared" si="87"/>
        <v>10.164383561643836</v>
      </c>
      <c r="BR586" s="71">
        <f>_xll.ISDACreditCurve.HazardRate($BP$25, BQ586)</f>
        <v>1.1687236594036397E-2</v>
      </c>
      <c r="BZ586" s="69">
        <v>3710</v>
      </c>
      <c r="CA586" s="70">
        <f t="shared" si="88"/>
        <v>10.164383561643836</v>
      </c>
      <c r="CB586" s="71">
        <f>_xll.ISDAYieldCurve.ZeroRate(BZ$32, CA586)</f>
        <v>2.1466902380968371E-2</v>
      </c>
      <c r="CI586" s="69">
        <v>3710</v>
      </c>
      <c r="CJ586" s="70">
        <f t="shared" si="89"/>
        <v>10.164383561643836</v>
      </c>
      <c r="CK586" s="71">
        <f>_xll.ISDACreditCurve.HazardRate($CI$25, CJ586)</f>
        <v>1.6865462075186945E-2</v>
      </c>
    </row>
    <row r="587" spans="2:89" x14ac:dyDescent="0.25">
      <c r="B587" s="69">
        <v>3717</v>
      </c>
      <c r="C587" s="70">
        <f t="shared" si="80"/>
        <v>10.183561643835617</v>
      </c>
      <c r="D587" s="71">
        <f>_xll.ISDAYieldCurve.ZeroRate($B$32, C587)</f>
        <v>2.093864033683232E-2</v>
      </c>
      <c r="K587" s="69">
        <v>3717</v>
      </c>
      <c r="L587" s="70">
        <f t="shared" si="81"/>
        <v>10.183561643835617</v>
      </c>
      <c r="M587" s="71">
        <f>_xll.ISDACreditCurve.HazardRate($K$25, L587)</f>
        <v>2.1320584383633854E-2</v>
      </c>
      <c r="U587" s="69">
        <v>3717</v>
      </c>
      <c r="V587" s="70">
        <f t="shared" si="82"/>
        <v>10.183561643835617</v>
      </c>
      <c r="W587" s="71" t="e">
        <f>_xll.ISDAYieldCurve.ZeroRate(U$32, V587)</f>
        <v>#NULL!</v>
      </c>
      <c r="AD587" s="69">
        <v>3717</v>
      </c>
      <c r="AE587" s="70">
        <f t="shared" si="83"/>
        <v>10.183561643835617</v>
      </c>
      <c r="AF587" s="71" t="e">
        <f>_xll.ISDACreditCurve.HazardRate(AD$25, AE587)</f>
        <v>#NULL!</v>
      </c>
      <c r="AN587" s="69">
        <v>3717</v>
      </c>
      <c r="AO587" s="70">
        <f t="shared" si="84"/>
        <v>10.183561643835617</v>
      </c>
      <c r="AP587" s="71">
        <f>_xll.ISDAYieldCurve.ZeroRate(AN$32, AO587)</f>
        <v>4.0940486263721508E-2</v>
      </c>
      <c r="AW587" s="69">
        <v>3717</v>
      </c>
      <c r="AX587" s="70">
        <f t="shared" si="85"/>
        <v>10.183561643835617</v>
      </c>
      <c r="AY587" s="71">
        <f>_xll.ISDACreditCurve.HazardRate($AW$25, AX587)</f>
        <v>1.5701993238248675E-2</v>
      </c>
      <c r="BG587" s="69">
        <v>3717</v>
      </c>
      <c r="BH587" s="70">
        <f t="shared" si="86"/>
        <v>10.183561643835617</v>
      </c>
      <c r="BI587" s="71">
        <f>_xll.ISDAYieldCurve.ZeroRate(BG$32, BH587)</f>
        <v>2.437445902289712E-3</v>
      </c>
      <c r="BP587" s="69">
        <v>3717</v>
      </c>
      <c r="BQ587" s="70">
        <f t="shared" si="87"/>
        <v>10.183561643835617</v>
      </c>
      <c r="BR587" s="71">
        <f>_xll.ISDACreditCurve.HazardRate($BP$25, BQ587)</f>
        <v>1.1688247189922967E-2</v>
      </c>
      <c r="BZ587" s="69">
        <v>3717</v>
      </c>
      <c r="CA587" s="70">
        <f t="shared" si="88"/>
        <v>10.183561643835617</v>
      </c>
      <c r="CB587" s="71">
        <f>_xll.ISDAYieldCurve.ZeroRate(BZ$32, CA587)</f>
        <v>2.148256874874778E-2</v>
      </c>
      <c r="CI587" s="69">
        <v>3717</v>
      </c>
      <c r="CJ587" s="70">
        <f t="shared" si="89"/>
        <v>10.183561643835617</v>
      </c>
      <c r="CK587" s="71">
        <f>_xll.ISDACreditCurve.HazardRate($CI$25, CJ587)</f>
        <v>1.6865416234400507E-2</v>
      </c>
    </row>
    <row r="588" spans="2:89" x14ac:dyDescent="0.25">
      <c r="B588" s="69">
        <v>3724</v>
      </c>
      <c r="C588" s="70">
        <f t="shared" si="80"/>
        <v>10.202739726027398</v>
      </c>
      <c r="D588" s="71">
        <f>_xll.ISDAYieldCurve.ZeroRate($B$32, C588)</f>
        <v>2.0949052019343755E-2</v>
      </c>
      <c r="K588" s="69">
        <v>3724</v>
      </c>
      <c r="L588" s="70">
        <f t="shared" si="81"/>
        <v>10.202739726027398</v>
      </c>
      <c r="M588" s="71">
        <f>_xll.ISDACreditCurve.HazardRate($K$25, L588)</f>
        <v>2.1323893660358081E-2</v>
      </c>
      <c r="U588" s="69">
        <v>3724</v>
      </c>
      <c r="V588" s="70">
        <f t="shared" si="82"/>
        <v>10.202739726027398</v>
      </c>
      <c r="W588" s="71" t="e">
        <f>_xll.ISDAYieldCurve.ZeroRate(U$32, V588)</f>
        <v>#NULL!</v>
      </c>
      <c r="AD588" s="69">
        <v>3724</v>
      </c>
      <c r="AE588" s="70">
        <f t="shared" si="83"/>
        <v>10.202739726027398</v>
      </c>
      <c r="AF588" s="71" t="e">
        <f>_xll.ISDACreditCurve.HazardRate(AD$25, AE588)</f>
        <v>#NULL!</v>
      </c>
      <c r="AN588" s="69">
        <v>3724</v>
      </c>
      <c r="AO588" s="70">
        <f t="shared" si="84"/>
        <v>10.202739726027398</v>
      </c>
      <c r="AP588" s="71">
        <f>_xll.ISDAYieldCurve.ZeroRate(AN$32, AO588)</f>
        <v>4.0992471927157811E-2</v>
      </c>
      <c r="AW588" s="69">
        <v>3724</v>
      </c>
      <c r="AX588" s="70">
        <f t="shared" si="85"/>
        <v>10.202739726027398</v>
      </c>
      <c r="AY588" s="71">
        <f>_xll.ISDACreditCurve.HazardRate($AW$25, AX588)</f>
        <v>1.5697098818473466E-2</v>
      </c>
      <c r="BG588" s="69">
        <v>3724</v>
      </c>
      <c r="BH588" s="70">
        <f t="shared" si="86"/>
        <v>10.202739726027398</v>
      </c>
      <c r="BI588" s="71">
        <f>_xll.ISDAYieldCurve.ZeroRate(BG$32, BH588)</f>
        <v>2.4541640128508779E-3</v>
      </c>
      <c r="BP588" s="69">
        <v>3724</v>
      </c>
      <c r="BQ588" s="70">
        <f t="shared" si="87"/>
        <v>10.202739726027398</v>
      </c>
      <c r="BR588" s="71">
        <f>_xll.ISDACreditCurve.HazardRate($BP$25, BQ588)</f>
        <v>1.1689253986576879E-2</v>
      </c>
      <c r="BZ588" s="69">
        <v>3724</v>
      </c>
      <c r="CA588" s="70">
        <f t="shared" si="88"/>
        <v>10.202739726027398</v>
      </c>
      <c r="CB588" s="71">
        <f>_xll.ISDAYieldCurve.ZeroRate(BZ$32, CA588)</f>
        <v>2.1498176220407717E-2</v>
      </c>
      <c r="CI588" s="69">
        <v>3724</v>
      </c>
      <c r="CJ588" s="70">
        <f t="shared" si="89"/>
        <v>10.202739726027398</v>
      </c>
      <c r="CK588" s="71">
        <f>_xll.ISDACreditCurve.HazardRate($CI$25, CJ588)</f>
        <v>1.6865370565947849E-2</v>
      </c>
    </row>
    <row r="589" spans="2:89" x14ac:dyDescent="0.25">
      <c r="B589" s="69">
        <v>3731</v>
      </c>
      <c r="C589" s="70">
        <f t="shared" si="80"/>
        <v>10.221917808219178</v>
      </c>
      <c r="D589" s="71">
        <f>_xll.ISDAYieldCurve.ZeroRate($B$32, C589)</f>
        <v>2.0959424633628126E-2</v>
      </c>
      <c r="K589" s="69">
        <v>3731</v>
      </c>
      <c r="L589" s="70">
        <f t="shared" si="81"/>
        <v>10.221917808219178</v>
      </c>
      <c r="M589" s="71">
        <f>_xll.ISDACreditCurve.HazardRate($K$25, L589)</f>
        <v>2.1327190519533617E-2</v>
      </c>
      <c r="U589" s="69">
        <v>3731</v>
      </c>
      <c r="V589" s="70">
        <f t="shared" si="82"/>
        <v>10.221917808219178</v>
      </c>
      <c r="W589" s="71" t="e">
        <f>_xll.ISDAYieldCurve.ZeroRate(U$32, V589)</f>
        <v>#NULL!</v>
      </c>
      <c r="AD589" s="69">
        <v>3731</v>
      </c>
      <c r="AE589" s="70">
        <f t="shared" si="83"/>
        <v>10.221917808219178</v>
      </c>
      <c r="AF589" s="71" t="e">
        <f>_xll.ISDACreditCurve.HazardRate(AD$25, AE589)</f>
        <v>#NULL!</v>
      </c>
      <c r="AN589" s="69">
        <v>3731</v>
      </c>
      <c r="AO589" s="70">
        <f t="shared" si="84"/>
        <v>10.221917808219178</v>
      </c>
      <c r="AP589" s="71">
        <f>_xll.ISDAYieldCurve.ZeroRate(AN$32, AO589)</f>
        <v>4.1044262522438639E-2</v>
      </c>
      <c r="AW589" s="69">
        <v>3731</v>
      </c>
      <c r="AX589" s="70">
        <f t="shared" si="85"/>
        <v>10.221917808219178</v>
      </c>
      <c r="AY589" s="71">
        <f>_xll.ISDACreditCurve.HazardRate($AW$25, AX589)</f>
        <v>1.569222276425088E-2</v>
      </c>
      <c r="BG589" s="69">
        <v>3731</v>
      </c>
      <c r="BH589" s="70">
        <f t="shared" si="86"/>
        <v>10.221917808219178</v>
      </c>
      <c r="BI589" s="71">
        <f>_xll.ISDAYieldCurve.ZeroRate(BG$32, BH589)</f>
        <v>2.4708193912898633E-3</v>
      </c>
      <c r="BP589" s="69">
        <v>3731</v>
      </c>
      <c r="BQ589" s="70">
        <f t="shared" si="87"/>
        <v>10.221917808219178</v>
      </c>
      <c r="BR589" s="71">
        <f>_xll.ISDACreditCurve.HazardRate($BP$25, BQ589)</f>
        <v>1.1690257005382187E-2</v>
      </c>
      <c r="BZ589" s="69">
        <v>3731</v>
      </c>
      <c r="CA589" s="70">
        <f t="shared" si="88"/>
        <v>10.221917808219178</v>
      </c>
      <c r="CB589" s="71">
        <f>_xll.ISDAYieldCurve.ZeroRate(BZ$32, CA589)</f>
        <v>2.1513725127446037E-2</v>
      </c>
      <c r="CI589" s="69">
        <v>3731</v>
      </c>
      <c r="CJ589" s="70">
        <f t="shared" si="89"/>
        <v>10.221917808219178</v>
      </c>
      <c r="CK589" s="71">
        <f>_xll.ISDACreditCurve.HazardRate($CI$25, CJ589)</f>
        <v>1.6865325068858995E-2</v>
      </c>
    </row>
    <row r="590" spans="2:89" x14ac:dyDescent="0.25">
      <c r="B590" s="69">
        <v>3738</v>
      </c>
      <c r="C590" s="70">
        <f t="shared" si="80"/>
        <v>10.241095890410959</v>
      </c>
      <c r="D590" s="71">
        <f>_xll.ISDAYieldCurve.ZeroRate($B$32, C590)</f>
        <v>2.0969758399169858E-2</v>
      </c>
      <c r="K590" s="69">
        <v>3738</v>
      </c>
      <c r="L590" s="70">
        <f t="shared" si="81"/>
        <v>10.241095890410959</v>
      </c>
      <c r="M590" s="71">
        <f>_xll.ISDACreditCurve.HazardRate($K$25, L590)</f>
        <v>2.1330475030921985E-2</v>
      </c>
      <c r="U590" s="69">
        <v>3738</v>
      </c>
      <c r="V590" s="70">
        <f t="shared" si="82"/>
        <v>10.241095890410959</v>
      </c>
      <c r="W590" s="71" t="e">
        <f>_xll.ISDAYieldCurve.ZeroRate(U$32, V590)</f>
        <v>#NULL!</v>
      </c>
      <c r="AD590" s="69">
        <v>3738</v>
      </c>
      <c r="AE590" s="70">
        <f t="shared" si="83"/>
        <v>10.241095890410959</v>
      </c>
      <c r="AF590" s="71" t="e">
        <f>_xll.ISDACreditCurve.HazardRate(AD$25, AE590)</f>
        <v>#NULL!</v>
      </c>
      <c r="AN590" s="69">
        <v>3738</v>
      </c>
      <c r="AO590" s="70">
        <f t="shared" si="84"/>
        <v>10.241095890410959</v>
      </c>
      <c r="AP590" s="71">
        <f>_xll.ISDAYieldCurve.ZeroRate(AN$32, AO590)</f>
        <v>4.1095859145452489E-2</v>
      </c>
      <c r="AW590" s="69">
        <v>3738</v>
      </c>
      <c r="AX590" s="70">
        <f t="shared" si="85"/>
        <v>10.241095890410959</v>
      </c>
      <c r="AY590" s="71">
        <f>_xll.ISDACreditCurve.HazardRate($AW$25, AX590)</f>
        <v>1.5687364972403663E-2</v>
      </c>
      <c r="BG590" s="69">
        <v>3738</v>
      </c>
      <c r="BH590" s="70">
        <f t="shared" si="86"/>
        <v>10.241095890410959</v>
      </c>
      <c r="BI590" s="71">
        <f>_xll.ISDAYieldCurve.ZeroRate(BG$32, BH590)</f>
        <v>2.48741239003432E-3</v>
      </c>
      <c r="BP590" s="69">
        <v>3738</v>
      </c>
      <c r="BQ590" s="70">
        <f t="shared" si="87"/>
        <v>10.241095890410959</v>
      </c>
      <c r="BR590" s="71">
        <f>_xll.ISDACreditCurve.HazardRate($BP$25, BQ590)</f>
        <v>1.1691256267562754E-2</v>
      </c>
      <c r="BZ590" s="69">
        <v>3738</v>
      </c>
      <c r="CA590" s="70">
        <f t="shared" si="88"/>
        <v>10.241095890410959</v>
      </c>
      <c r="CB590" s="71">
        <f>_xll.ISDAYieldCurve.ZeroRate(BZ$32, CA590)</f>
        <v>2.1529215798877479E-2</v>
      </c>
      <c r="CI590" s="69">
        <v>3738</v>
      </c>
      <c r="CJ590" s="70">
        <f t="shared" si="89"/>
        <v>10.241095890410959</v>
      </c>
      <c r="CK590" s="71">
        <f>_xll.ISDACreditCurve.HazardRate($CI$25, CJ590)</f>
        <v>1.6865279742171224E-2</v>
      </c>
    </row>
    <row r="591" spans="2:89" x14ac:dyDescent="0.25">
      <c r="B591" s="69">
        <v>3745</v>
      </c>
      <c r="C591" s="70">
        <f t="shared" si="80"/>
        <v>10.260273972602739</v>
      </c>
      <c r="D591" s="71">
        <f>_xll.ISDAYieldCurve.ZeroRate($B$32, C591)</f>
        <v>2.0980053533812371E-2</v>
      </c>
      <c r="K591" s="69">
        <v>3745</v>
      </c>
      <c r="L591" s="70">
        <f t="shared" si="81"/>
        <v>10.260273972602739</v>
      </c>
      <c r="M591" s="71">
        <f>_xll.ISDACreditCurve.HazardRate($K$25, L591)</f>
        <v>2.1333747263763105E-2</v>
      </c>
      <c r="U591" s="69">
        <v>3745</v>
      </c>
      <c r="V591" s="70">
        <f t="shared" si="82"/>
        <v>10.260273972602739</v>
      </c>
      <c r="W591" s="71" t="e">
        <f>_xll.ISDAYieldCurve.ZeroRate(U$32, V591)</f>
        <v>#NULL!</v>
      </c>
      <c r="AD591" s="69">
        <v>3745</v>
      </c>
      <c r="AE591" s="70">
        <f t="shared" si="83"/>
        <v>10.260273972602739</v>
      </c>
      <c r="AF591" s="71" t="e">
        <f>_xll.ISDACreditCurve.HazardRate(AD$25, AE591)</f>
        <v>#NULL!</v>
      </c>
      <c r="AN591" s="69">
        <v>3745</v>
      </c>
      <c r="AO591" s="70">
        <f t="shared" si="84"/>
        <v>10.260273972602739</v>
      </c>
      <c r="AP591" s="71">
        <f>_xll.ISDAYieldCurve.ZeroRate(AN$32, AO591)</f>
        <v>4.1147262883894323E-2</v>
      </c>
      <c r="AW591" s="69">
        <v>3745</v>
      </c>
      <c r="AX591" s="70">
        <f t="shared" si="85"/>
        <v>10.260273972602739</v>
      </c>
      <c r="AY591" s="71">
        <f>_xll.ISDACreditCurve.HazardRate($AW$25, AX591)</f>
        <v>1.5682525340525968E-2</v>
      </c>
      <c r="BG591" s="69">
        <v>3745</v>
      </c>
      <c r="BH591" s="70">
        <f t="shared" si="86"/>
        <v>10.260273972602739</v>
      </c>
      <c r="BI591" s="71">
        <f>_xll.ISDAYieldCurve.ZeroRate(BG$32, BH591)</f>
        <v>2.5039433588769284E-3</v>
      </c>
      <c r="BP591" s="69">
        <v>3745</v>
      </c>
      <c r="BQ591" s="70">
        <f t="shared" si="87"/>
        <v>10.260273972602739</v>
      </c>
      <c r="BR591" s="71">
        <f>_xll.ISDACreditCurve.HazardRate($BP$25, BQ591)</f>
        <v>1.169225179418377E-2</v>
      </c>
      <c r="BZ591" s="69">
        <v>3745</v>
      </c>
      <c r="CA591" s="70">
        <f t="shared" si="88"/>
        <v>10.260273972602739</v>
      </c>
      <c r="CB591" s="71">
        <f>_xll.ISDAYieldCurve.ZeroRate(BZ$32, CA591)</f>
        <v>2.1544648561256836E-2</v>
      </c>
      <c r="CI591" s="69">
        <v>3745</v>
      </c>
      <c r="CJ591" s="70">
        <f t="shared" si="89"/>
        <v>10.260273972602739</v>
      </c>
      <c r="CK591" s="71">
        <f>_xll.ISDACreditCurve.HazardRate($CI$25, CJ591)</f>
        <v>1.6865234584929008E-2</v>
      </c>
    </row>
    <row r="592" spans="2:89" x14ac:dyDescent="0.25">
      <c r="B592" s="69">
        <v>3752</v>
      </c>
      <c r="C592" s="70">
        <f t="shared" si="80"/>
        <v>10.27945205479452</v>
      </c>
      <c r="D592" s="71">
        <f>_xll.ISDAYieldCurve.ZeroRate($B$32, C592)</f>
        <v>2.0990310253773389E-2</v>
      </c>
      <c r="K592" s="69">
        <v>3752</v>
      </c>
      <c r="L592" s="70">
        <f t="shared" si="81"/>
        <v>10.27945205479452</v>
      </c>
      <c r="M592" s="71">
        <f>_xll.ISDACreditCurve.HazardRate($K$25, L592)</f>
        <v>2.1337007286780191E-2</v>
      </c>
      <c r="U592" s="69">
        <v>3752</v>
      </c>
      <c r="V592" s="70">
        <f t="shared" si="82"/>
        <v>10.27945205479452</v>
      </c>
      <c r="W592" s="71" t="e">
        <f>_xll.ISDAYieldCurve.ZeroRate(U$32, V592)</f>
        <v>#NULL!</v>
      </c>
      <c r="AD592" s="69">
        <v>3752</v>
      </c>
      <c r="AE592" s="70">
        <f t="shared" si="83"/>
        <v>10.27945205479452</v>
      </c>
      <c r="AF592" s="71" t="e">
        <f>_xll.ISDACreditCurve.HazardRate(AD$25, AE592)</f>
        <v>#NULL!</v>
      </c>
      <c r="AN592" s="69">
        <v>3752</v>
      </c>
      <c r="AO592" s="70">
        <f t="shared" si="84"/>
        <v>10.27945205479452</v>
      </c>
      <c r="AP592" s="71">
        <f>_xll.ISDAYieldCurve.ZeroRate(AN$32, AO592)</f>
        <v>4.1198474817341971E-2</v>
      </c>
      <c r="AW592" s="69">
        <v>3752</v>
      </c>
      <c r="AX592" s="70">
        <f t="shared" si="85"/>
        <v>10.27945205479452</v>
      </c>
      <c r="AY592" s="71">
        <f>_xll.ISDACreditCurve.HazardRate($AW$25, AX592)</f>
        <v>1.5677703766976178E-2</v>
      </c>
      <c r="BG592" s="69">
        <v>3752</v>
      </c>
      <c r="BH592" s="70">
        <f t="shared" si="86"/>
        <v>10.27945205479452</v>
      </c>
      <c r="BI592" s="71">
        <f>_xll.ISDAYieldCurve.ZeroRate(BG$32, BH592)</f>
        <v>2.5204126449999754E-3</v>
      </c>
      <c r="BP592" s="69">
        <v>3752</v>
      </c>
      <c r="BQ592" s="70">
        <f t="shared" si="87"/>
        <v>10.27945205479452</v>
      </c>
      <c r="BR592" s="71">
        <f>_xll.ISDACreditCurve.HazardRate($BP$25, BQ592)</f>
        <v>1.169324360615321E-2</v>
      </c>
      <c r="BZ592" s="69">
        <v>3752</v>
      </c>
      <c r="CA592" s="70">
        <f t="shared" si="88"/>
        <v>10.27945205479452</v>
      </c>
      <c r="CB592" s="71">
        <f>_xll.ISDAYieldCurve.ZeroRate(BZ$32, CA592)</f>
        <v>2.1560023738701941E-2</v>
      </c>
      <c r="CI592" s="69">
        <v>3752</v>
      </c>
      <c r="CJ592" s="70">
        <f t="shared" si="89"/>
        <v>10.27945205479452</v>
      </c>
      <c r="CK592" s="71">
        <f>_xll.ISDACreditCurve.HazardRate($CI$25, CJ592)</f>
        <v>1.6865189596183969E-2</v>
      </c>
    </row>
    <row r="593" spans="2:89" x14ac:dyDescent="0.25">
      <c r="B593" s="69">
        <v>3759</v>
      </c>
      <c r="C593" s="70">
        <f t="shared" si="80"/>
        <v>10.298630136986301</v>
      </c>
      <c r="D593" s="71">
        <f>_xll.ISDAYieldCurve.ZeroRate($B$32, C593)</f>
        <v>2.1000528773660057E-2</v>
      </c>
      <c r="K593" s="69">
        <v>3759</v>
      </c>
      <c r="L593" s="70">
        <f t="shared" si="81"/>
        <v>10.298630136986301</v>
      </c>
      <c r="M593" s="71">
        <f>_xll.ISDACreditCurve.HazardRate($K$25, L593)</f>
        <v>2.1340255168184552E-2</v>
      </c>
      <c r="U593" s="69">
        <v>3759</v>
      </c>
      <c r="V593" s="70">
        <f t="shared" si="82"/>
        <v>10.298630136986301</v>
      </c>
      <c r="W593" s="71" t="e">
        <f>_xll.ISDAYieldCurve.ZeroRate(U$32, V593)</f>
        <v>#NULL!</v>
      </c>
      <c r="AD593" s="69">
        <v>3759</v>
      </c>
      <c r="AE593" s="70">
        <f t="shared" si="83"/>
        <v>10.298630136986301</v>
      </c>
      <c r="AF593" s="71" t="e">
        <f>_xll.ISDACreditCurve.HazardRate(AD$25, AE593)</f>
        <v>#NULL!</v>
      </c>
      <c r="AN593" s="69">
        <v>3759</v>
      </c>
      <c r="AO593" s="70">
        <f t="shared" si="84"/>
        <v>10.298630136986301</v>
      </c>
      <c r="AP593" s="71">
        <f>_xll.ISDAYieldCurve.ZeroRate(AN$32, AO593)</f>
        <v>4.1249496017331716E-2</v>
      </c>
      <c r="AW593" s="69">
        <v>3759</v>
      </c>
      <c r="AX593" s="70">
        <f t="shared" si="85"/>
        <v>10.298630136986301</v>
      </c>
      <c r="AY593" s="71">
        <f>_xll.ISDACreditCurve.HazardRate($AW$25, AX593)</f>
        <v>1.5672900150869772E-2</v>
      </c>
      <c r="BG593" s="69">
        <v>3759</v>
      </c>
      <c r="BH593" s="70">
        <f t="shared" si="86"/>
        <v>10.298630136986301</v>
      </c>
      <c r="BI593" s="71">
        <f>_xll.ISDAYieldCurve.ZeroRate(BG$32, BH593)</f>
        <v>2.5368205929996585E-3</v>
      </c>
      <c r="BP593" s="69">
        <v>3759</v>
      </c>
      <c r="BQ593" s="70">
        <f t="shared" si="87"/>
        <v>10.298630136986301</v>
      </c>
      <c r="BR593" s="71">
        <f>_xll.ISDACreditCurve.HazardRate($BP$25, BQ593)</f>
        <v>1.1694231724223325E-2</v>
      </c>
      <c r="BZ593" s="69">
        <v>3759</v>
      </c>
      <c r="CA593" s="70">
        <f t="shared" si="88"/>
        <v>10.298630136986301</v>
      </c>
      <c r="CB593" s="71">
        <f>_xll.ISDAYieldCurve.ZeroRate(BZ$32, CA593)</f>
        <v>2.1575341652916344E-2</v>
      </c>
      <c r="CI593" s="69">
        <v>3759</v>
      </c>
      <c r="CJ593" s="70">
        <f t="shared" si="89"/>
        <v>10.298630136986301</v>
      </c>
      <c r="CK593" s="71">
        <f>_xll.ISDACreditCurve.HazardRate($CI$25, CJ593)</f>
        <v>1.6865144774994779E-2</v>
      </c>
    </row>
    <row r="594" spans="2:89" x14ac:dyDescent="0.25">
      <c r="B594" s="69">
        <v>3766</v>
      </c>
      <c r="C594" s="70">
        <f t="shared" si="80"/>
        <v>10.317808219178081</v>
      </c>
      <c r="D594" s="71">
        <f>_xll.ISDAYieldCurve.ZeroRate($B$32, C594)</f>
        <v>2.1010709306483948E-2</v>
      </c>
      <c r="K594" s="69">
        <v>3766</v>
      </c>
      <c r="L594" s="70">
        <f t="shared" si="81"/>
        <v>10.317808219178081</v>
      </c>
      <c r="M594" s="71">
        <f>_xll.ISDACreditCurve.HazardRate($K$25, L594)</f>
        <v>2.1343490975680338E-2</v>
      </c>
      <c r="U594" s="69">
        <v>3766</v>
      </c>
      <c r="V594" s="70">
        <f t="shared" si="82"/>
        <v>10.317808219178081</v>
      </c>
      <c r="W594" s="71" t="e">
        <f>_xll.ISDAYieldCurve.ZeroRate(U$32, V594)</f>
        <v>#NULL!</v>
      </c>
      <c r="AD594" s="69">
        <v>3766</v>
      </c>
      <c r="AE594" s="70">
        <f t="shared" si="83"/>
        <v>10.317808219178081</v>
      </c>
      <c r="AF594" s="71" t="e">
        <f>_xll.ISDACreditCurve.HazardRate(AD$25, AE594)</f>
        <v>#NULL!</v>
      </c>
      <c r="AN594" s="69">
        <v>3766</v>
      </c>
      <c r="AO594" s="70">
        <f t="shared" si="84"/>
        <v>10.317808219178081</v>
      </c>
      <c r="AP594" s="71">
        <f>_xll.ISDAYieldCurve.ZeroRate(AN$32, AO594)</f>
        <v>4.130032754743302E-2</v>
      </c>
      <c r="AW594" s="69">
        <v>3766</v>
      </c>
      <c r="AX594" s="70">
        <f t="shared" si="85"/>
        <v>10.317808219178081</v>
      </c>
      <c r="AY594" s="71">
        <f>_xll.ISDACreditCurve.HazardRate($AW$25, AX594)</f>
        <v>1.5668114392072312E-2</v>
      </c>
      <c r="BG594" s="69">
        <v>3766</v>
      </c>
      <c r="BH594" s="70">
        <f t="shared" si="86"/>
        <v>10.317808219178081</v>
      </c>
      <c r="BI594" s="71">
        <f>_xll.ISDAYieldCurve.ZeroRate(BG$32, BH594)</f>
        <v>2.5531675449101243E-3</v>
      </c>
      <c r="BP594" s="69">
        <v>3766</v>
      </c>
      <c r="BQ594" s="70">
        <f t="shared" si="87"/>
        <v>10.317808219178081</v>
      </c>
      <c r="BR594" s="71">
        <f>_xll.ISDACreditCurve.HazardRate($BP$25, BQ594)</f>
        <v>1.1695216168992066E-2</v>
      </c>
      <c r="BZ594" s="69">
        <v>3766</v>
      </c>
      <c r="CA594" s="70">
        <f t="shared" si="88"/>
        <v>10.317808219178081</v>
      </c>
      <c r="CB594" s="71">
        <f>_xll.ISDAYieldCurve.ZeroRate(BZ$32, CA594)</f>
        <v>2.1590602623211729E-2</v>
      </c>
      <c r="CI594" s="69">
        <v>3766</v>
      </c>
      <c r="CJ594" s="70">
        <f t="shared" si="89"/>
        <v>10.317808219178081</v>
      </c>
      <c r="CK594" s="71">
        <f>_xll.ISDACreditCurve.HazardRate($CI$25, CJ594)</f>
        <v>1.6865100120427107E-2</v>
      </c>
    </row>
    <row r="595" spans="2:89" x14ac:dyDescent="0.25">
      <c r="B595" s="69">
        <v>3773</v>
      </c>
      <c r="C595" s="70">
        <f t="shared" si="80"/>
        <v>10.336986301369864</v>
      </c>
      <c r="D595" s="71">
        <f>_xll.ISDAYieldCurve.ZeroRate($B$32, C595)</f>
        <v>2.1020852063675849E-2</v>
      </c>
      <c r="K595" s="69">
        <v>3773</v>
      </c>
      <c r="L595" s="70">
        <f t="shared" si="81"/>
        <v>10.336986301369864</v>
      </c>
      <c r="M595" s="71">
        <f>_xll.ISDACreditCurve.HazardRate($K$25, L595)</f>
        <v>2.1346714776469284E-2</v>
      </c>
      <c r="U595" s="69">
        <v>3773</v>
      </c>
      <c r="V595" s="70">
        <f t="shared" si="82"/>
        <v>10.336986301369864</v>
      </c>
      <c r="W595" s="71" t="e">
        <f>_xll.ISDAYieldCurve.ZeroRate(U$32, V595)</f>
        <v>#NULL!</v>
      </c>
      <c r="AD595" s="69">
        <v>3773</v>
      </c>
      <c r="AE595" s="70">
        <f t="shared" si="83"/>
        <v>10.336986301369864</v>
      </c>
      <c r="AF595" s="71" t="e">
        <f>_xll.ISDACreditCurve.HazardRate(AD$25, AE595)</f>
        <v>#NULL!</v>
      </c>
      <c r="AN595" s="69">
        <v>3773</v>
      </c>
      <c r="AO595" s="70">
        <f t="shared" si="84"/>
        <v>10.336986301369864</v>
      </c>
      <c r="AP595" s="71">
        <f>_xll.ISDAYieldCurve.ZeroRate(AN$32, AO595)</f>
        <v>4.1350970463322451E-2</v>
      </c>
      <c r="AW595" s="69">
        <v>3773</v>
      </c>
      <c r="AX595" s="70">
        <f t="shared" si="85"/>
        <v>10.336986301369864</v>
      </c>
      <c r="AY595" s="71">
        <f>_xll.ISDACreditCurve.HazardRate($AW$25, AX595)</f>
        <v>1.5663346391192465E-2</v>
      </c>
      <c r="BG595" s="69">
        <v>3773</v>
      </c>
      <c r="BH595" s="70">
        <f t="shared" si="86"/>
        <v>10.336986301369864</v>
      </c>
      <c r="BI595" s="71">
        <f>_xll.ISDAYieldCurve.ZeroRate(BG$32, BH595)</f>
        <v>2.5694538402272313E-3</v>
      </c>
      <c r="BP595" s="69">
        <v>3773</v>
      </c>
      <c r="BQ595" s="70">
        <f t="shared" si="87"/>
        <v>10.336986301369864</v>
      </c>
      <c r="BR595" s="71">
        <f>_xll.ISDACreditCurve.HazardRate($BP$25, BQ595)</f>
        <v>1.169619696090452E-2</v>
      </c>
      <c r="BZ595" s="69">
        <v>3773</v>
      </c>
      <c r="CA595" s="70">
        <f t="shared" si="88"/>
        <v>10.336986301369864</v>
      </c>
      <c r="CB595" s="71">
        <f>_xll.ISDAYieldCurve.ZeroRate(BZ$32, CA595)</f>
        <v>2.1605806966530139E-2</v>
      </c>
      <c r="CI595" s="69">
        <v>3773</v>
      </c>
      <c r="CJ595" s="70">
        <f t="shared" si="89"/>
        <v>10.336986301369864</v>
      </c>
      <c r="CK595" s="71">
        <f>_xll.ISDACreditCurve.HazardRate($CI$25, CJ595)</f>
        <v>1.6865055631553567E-2</v>
      </c>
    </row>
    <row r="596" spans="2:89" x14ac:dyDescent="0.25">
      <c r="B596" s="69">
        <v>3780</v>
      </c>
      <c r="C596" s="70">
        <f t="shared" si="80"/>
        <v>10.356164383561644</v>
      </c>
      <c r="D596" s="71">
        <f>_xll.ISDAYieldCurve.ZeroRate($B$32, C596)</f>
        <v>2.1030957255100364E-2</v>
      </c>
      <c r="K596" s="69">
        <v>3780</v>
      </c>
      <c r="L596" s="70">
        <f t="shared" si="81"/>
        <v>10.356164383561644</v>
      </c>
      <c r="M596" s="71">
        <f>_xll.ISDACreditCurve.HazardRate($K$25, L596)</f>
        <v>2.1349926637255302E-2</v>
      </c>
      <c r="U596" s="69">
        <v>3780</v>
      </c>
      <c r="V596" s="70">
        <f t="shared" si="82"/>
        <v>10.356164383561644</v>
      </c>
      <c r="W596" s="71" t="e">
        <f>_xll.ISDAYieldCurve.ZeroRate(U$32, V596)</f>
        <v>#NULL!</v>
      </c>
      <c r="AD596" s="69">
        <v>3780</v>
      </c>
      <c r="AE596" s="70">
        <f t="shared" si="83"/>
        <v>10.356164383561644</v>
      </c>
      <c r="AF596" s="71" t="e">
        <f>_xll.ISDACreditCurve.HazardRate(AD$25, AE596)</f>
        <v>#NULL!</v>
      </c>
      <c r="AN596" s="69">
        <v>3780</v>
      </c>
      <c r="AO596" s="70">
        <f t="shared" si="84"/>
        <v>10.356164383561644</v>
      </c>
      <c r="AP596" s="71">
        <f>_xll.ISDAYieldCurve.ZeroRate(AN$32, AO596)</f>
        <v>4.1401425812856739E-2</v>
      </c>
      <c r="AW596" s="69">
        <v>3780</v>
      </c>
      <c r="AX596" s="70">
        <f t="shared" si="85"/>
        <v>10.356164383561644</v>
      </c>
      <c r="AY596" s="71">
        <f>_xll.ISDACreditCurve.HazardRate($AW$25, AX596)</f>
        <v>1.5658596049575143E-2</v>
      </c>
      <c r="BG596" s="69">
        <v>3780</v>
      </c>
      <c r="BH596" s="70">
        <f t="shared" si="86"/>
        <v>10.356164383561644</v>
      </c>
      <c r="BI596" s="71">
        <f>_xll.ISDAYieldCurve.ZeroRate(BG$32, BH596)</f>
        <v>2.5856798159320507E-3</v>
      </c>
      <c r="BP596" s="69">
        <v>3780</v>
      </c>
      <c r="BQ596" s="70">
        <f t="shared" si="87"/>
        <v>10.356164383561644</v>
      </c>
      <c r="BR596" s="71">
        <f>_xll.ISDACreditCurve.HazardRate($BP$25, BQ596)</f>
        <v>1.1697174120254339E-2</v>
      </c>
      <c r="BZ596" s="69">
        <v>3780</v>
      </c>
      <c r="CA596" s="70">
        <f t="shared" si="88"/>
        <v>10.356164383561644</v>
      </c>
      <c r="CB596" s="71">
        <f>_xll.ISDAYieldCurve.ZeroRate(BZ$32, CA596)</f>
        <v>2.1620954997465885E-2</v>
      </c>
      <c r="CI596" s="69">
        <v>3780</v>
      </c>
      <c r="CJ596" s="70">
        <f t="shared" si="89"/>
        <v>10.356164383561644</v>
      </c>
      <c r="CK596" s="71">
        <f>_xll.ISDACreditCurve.HazardRate($CI$25, CJ596)</f>
        <v>1.6865011307453628E-2</v>
      </c>
    </row>
    <row r="597" spans="2:89" x14ac:dyDescent="0.25">
      <c r="B597" s="69">
        <v>3787</v>
      </c>
      <c r="C597" s="70">
        <f t="shared" si="80"/>
        <v>10.375342465753425</v>
      </c>
      <c r="D597" s="71">
        <f>_xll.ISDAYieldCurve.ZeroRate($B$32, C597)</f>
        <v>2.1041025089070443E-2</v>
      </c>
      <c r="K597" s="69">
        <v>3787</v>
      </c>
      <c r="L597" s="70">
        <f t="shared" si="81"/>
        <v>10.375342465753425</v>
      </c>
      <c r="M597" s="71">
        <f>_xll.ISDACreditCurve.HazardRate($K$25, L597)</f>
        <v>2.1353126624249145E-2</v>
      </c>
      <c r="U597" s="69">
        <v>3787</v>
      </c>
      <c r="V597" s="70">
        <f t="shared" si="82"/>
        <v>10.375342465753425</v>
      </c>
      <c r="W597" s="71" t="e">
        <f>_xll.ISDAYieldCurve.ZeroRate(U$32, V597)</f>
        <v>#NULL!</v>
      </c>
      <c r="AD597" s="69">
        <v>3787</v>
      </c>
      <c r="AE597" s="70">
        <f t="shared" si="83"/>
        <v>10.375342465753425</v>
      </c>
      <c r="AF597" s="71" t="e">
        <f>_xll.ISDACreditCurve.HazardRate(AD$25, AE597)</f>
        <v>#NULL!</v>
      </c>
      <c r="AN597" s="69">
        <v>3787</v>
      </c>
      <c r="AO597" s="70">
        <f t="shared" si="84"/>
        <v>10.375342465753425</v>
      </c>
      <c r="AP597" s="71">
        <f>_xll.ISDAYieldCurve.ZeroRate(AN$32, AO597)</f>
        <v>4.1451694636145058E-2</v>
      </c>
      <c r="AW597" s="69">
        <v>3787</v>
      </c>
      <c r="AX597" s="70">
        <f t="shared" si="85"/>
        <v>10.375342465753425</v>
      </c>
      <c r="AY597" s="71">
        <f>_xll.ISDACreditCurve.HazardRate($AW$25, AX597)</f>
        <v>1.5653863269294663E-2</v>
      </c>
      <c r="BG597" s="69">
        <v>3787</v>
      </c>
      <c r="BH597" s="70">
        <f t="shared" si="86"/>
        <v>10.375342465753425</v>
      </c>
      <c r="BI597" s="71">
        <f>_xll.ISDAYieldCurve.ZeroRate(BG$32, BH597)</f>
        <v>2.6018458065141174E-3</v>
      </c>
      <c r="BP597" s="69">
        <v>3787</v>
      </c>
      <c r="BQ597" s="70">
        <f t="shared" si="87"/>
        <v>10.375342465753425</v>
      </c>
      <c r="BR597" s="71">
        <f>_xll.ISDACreditCurve.HazardRate($BP$25, BQ597)</f>
        <v>1.1698147667185115E-2</v>
      </c>
      <c r="BZ597" s="69">
        <v>3787</v>
      </c>
      <c r="CA597" s="70">
        <f t="shared" si="88"/>
        <v>10.375342465753425</v>
      </c>
      <c r="CB597" s="71">
        <f>_xll.ISDAYieldCurve.ZeroRate(BZ$32, CA597)</f>
        <v>2.163604702828727E-2</v>
      </c>
      <c r="CI597" s="69">
        <v>3787</v>
      </c>
      <c r="CJ597" s="70">
        <f t="shared" si="89"/>
        <v>10.375342465753425</v>
      </c>
      <c r="CK597" s="71">
        <f>_xll.ISDACreditCurve.HazardRate($CI$25, CJ597)</f>
        <v>1.686496714721358E-2</v>
      </c>
    </row>
    <row r="598" spans="2:89" x14ac:dyDescent="0.25">
      <c r="B598" s="69">
        <v>3794</v>
      </c>
      <c r="C598" s="70">
        <f t="shared" si="80"/>
        <v>10.394520547945206</v>
      </c>
      <c r="D598" s="71">
        <f>_xll.ISDAYieldCurve.ZeroRate($B$32, C598)</f>
        <v>2.1051055772361667E-2</v>
      </c>
      <c r="K598" s="69">
        <v>3794</v>
      </c>
      <c r="L598" s="70">
        <f t="shared" si="81"/>
        <v>10.394520547945206</v>
      </c>
      <c r="M598" s="71">
        <f>_xll.ISDACreditCurve.HazardRate($K$25, L598)</f>
        <v>2.1356314803172891E-2</v>
      </c>
      <c r="U598" s="69">
        <v>3794</v>
      </c>
      <c r="V598" s="70">
        <f t="shared" si="82"/>
        <v>10.394520547945206</v>
      </c>
      <c r="W598" s="71" t="e">
        <f>_xll.ISDAYieldCurve.ZeroRate(U$32, V598)</f>
        <v>#NULL!</v>
      </c>
      <c r="AD598" s="69">
        <v>3794</v>
      </c>
      <c r="AE598" s="70">
        <f t="shared" si="83"/>
        <v>10.394520547945206</v>
      </c>
      <c r="AF598" s="71" t="e">
        <f>_xll.ISDACreditCurve.HazardRate(AD$25, AE598)</f>
        <v>#NULL!</v>
      </c>
      <c r="AN598" s="69">
        <v>3794</v>
      </c>
      <c r="AO598" s="70">
        <f t="shared" si="84"/>
        <v>10.394520547945206</v>
      </c>
      <c r="AP598" s="71">
        <f>_xll.ISDAYieldCurve.ZeroRate(AN$32, AO598)</f>
        <v>4.1501777965620497E-2</v>
      </c>
      <c r="AW598" s="69">
        <v>3794</v>
      </c>
      <c r="AX598" s="70">
        <f t="shared" si="85"/>
        <v>10.394520547945206</v>
      </c>
      <c r="AY598" s="71">
        <f>_xll.ISDACreditCurve.HazardRate($AW$25, AX598)</f>
        <v>1.5649147953148063E-2</v>
      </c>
      <c r="BG598" s="69">
        <v>3794</v>
      </c>
      <c r="BH598" s="70">
        <f t="shared" si="86"/>
        <v>10.394520547945206</v>
      </c>
      <c r="BI598" s="71">
        <f>_xll.ISDAYieldCurve.ZeroRate(BG$32, BH598)</f>
        <v>2.6179521439944047E-3</v>
      </c>
      <c r="BP598" s="69">
        <v>3794</v>
      </c>
      <c r="BQ598" s="70">
        <f t="shared" si="87"/>
        <v>10.394520547945206</v>
      </c>
      <c r="BR598" s="71">
        <f>_xll.ISDACreditCurve.HazardRate($BP$25, BQ598)</f>
        <v>1.1699117621691794E-2</v>
      </c>
      <c r="BZ598" s="69">
        <v>3794</v>
      </c>
      <c r="CA598" s="70">
        <f t="shared" si="88"/>
        <v>10.394520547945206</v>
      </c>
      <c r="CB598" s="71">
        <f>_xll.ISDAYieldCurve.ZeroRate(BZ$32, CA598)</f>
        <v>2.1651083368958022E-2</v>
      </c>
      <c r="CI598" s="69">
        <v>3794</v>
      </c>
      <c r="CJ598" s="70">
        <f t="shared" si="89"/>
        <v>10.394520547945206</v>
      </c>
      <c r="CK598" s="71">
        <f>_xll.ISDACreditCurve.HazardRate($CI$25, CJ598)</f>
        <v>1.686492314992645E-2</v>
      </c>
    </row>
    <row r="599" spans="2:89" x14ac:dyDescent="0.25">
      <c r="B599" s="69">
        <v>3801</v>
      </c>
      <c r="C599" s="70">
        <f t="shared" si="80"/>
        <v>10.413698630136986</v>
      </c>
      <c r="D599" s="71">
        <f>_xll.ISDAYieldCurve.ZeroRate($B$32, C599)</f>
        <v>2.1061049510226405E-2</v>
      </c>
      <c r="K599" s="69">
        <v>3801</v>
      </c>
      <c r="L599" s="70">
        <f t="shared" si="81"/>
        <v>10.413698630136986</v>
      </c>
      <c r="M599" s="71">
        <f>_xll.ISDACreditCurve.HazardRate($K$25, L599)</f>
        <v>2.1359491239264509E-2</v>
      </c>
      <c r="U599" s="69">
        <v>3801</v>
      </c>
      <c r="V599" s="70">
        <f t="shared" si="82"/>
        <v>10.413698630136986</v>
      </c>
      <c r="W599" s="71" t="e">
        <f>_xll.ISDAYieldCurve.ZeroRate(U$32, V599)</f>
        <v>#NULL!</v>
      </c>
      <c r="AD599" s="69">
        <v>3801</v>
      </c>
      <c r="AE599" s="70">
        <f t="shared" si="83"/>
        <v>10.413698630136986</v>
      </c>
      <c r="AF599" s="71" t="e">
        <f>_xll.ISDACreditCurve.HazardRate(AD$25, AE599)</f>
        <v>#NULL!</v>
      </c>
      <c r="AN599" s="69">
        <v>3801</v>
      </c>
      <c r="AO599" s="70">
        <f t="shared" si="84"/>
        <v>10.413698630136986</v>
      </c>
      <c r="AP599" s="71">
        <f>_xll.ISDAYieldCurve.ZeroRate(AN$32, AO599)</f>
        <v>4.1551676826110759E-2</v>
      </c>
      <c r="AW599" s="69">
        <v>3801</v>
      </c>
      <c r="AX599" s="70">
        <f t="shared" si="85"/>
        <v>10.413698630136986</v>
      </c>
      <c r="AY599" s="71">
        <f>_xll.ISDACreditCurve.HazardRate($AW$25, AX599)</f>
        <v>1.5644450004648411E-2</v>
      </c>
      <c r="BG599" s="69">
        <v>3801</v>
      </c>
      <c r="BH599" s="70">
        <f t="shared" si="86"/>
        <v>10.413698630136986</v>
      </c>
      <c r="BI599" s="71">
        <f>_xll.ISDAYieldCurve.ZeroRate(BG$32, BH599)</f>
        <v>2.633999157948061E-3</v>
      </c>
      <c r="BP599" s="69">
        <v>3801</v>
      </c>
      <c r="BQ599" s="70">
        <f t="shared" si="87"/>
        <v>10.413698630136986</v>
      </c>
      <c r="BR599" s="71">
        <f>_xll.ISDACreditCurve.HazardRate($BP$25, BQ599)</f>
        <v>1.1700084003622022E-2</v>
      </c>
      <c r="BZ599" s="69">
        <v>3801</v>
      </c>
      <c r="CA599" s="70">
        <f t="shared" si="88"/>
        <v>10.413698630136986</v>
      </c>
      <c r="CB599" s="71">
        <f>_xll.ISDAYieldCurve.ZeroRate(BZ$32, CA599)</f>
        <v>2.1666064327158528E-2</v>
      </c>
      <c r="CI599" s="69">
        <v>3801</v>
      </c>
      <c r="CJ599" s="70">
        <f t="shared" si="89"/>
        <v>10.413698630136986</v>
      </c>
      <c r="CK599" s="71">
        <f>_xll.ISDACreditCurve.HazardRate($CI$25, CJ599)</f>
        <v>1.6864879314691938E-2</v>
      </c>
    </row>
    <row r="600" spans="2:89" x14ac:dyDescent="0.25">
      <c r="B600" s="69">
        <v>3808</v>
      </c>
      <c r="C600" s="70">
        <f t="shared" si="80"/>
        <v>10.432876712328767</v>
      </c>
      <c r="D600" s="71">
        <f>_xll.ISDAYieldCurve.ZeroRate($B$32, C600)</f>
        <v>2.1071006506407822E-2</v>
      </c>
      <c r="K600" s="69">
        <v>3808</v>
      </c>
      <c r="L600" s="70">
        <f t="shared" si="81"/>
        <v>10.432876712328767</v>
      </c>
      <c r="M600" s="71">
        <f>_xll.ISDACreditCurve.HazardRate($K$25, L600)</f>
        <v>2.1362655997282261E-2</v>
      </c>
      <c r="U600" s="69">
        <v>3808</v>
      </c>
      <c r="V600" s="70">
        <f t="shared" si="82"/>
        <v>10.432876712328767</v>
      </c>
      <c r="W600" s="71" t="e">
        <f>_xll.ISDAYieldCurve.ZeroRate(U$32, V600)</f>
        <v>#NULL!</v>
      </c>
      <c r="AD600" s="69">
        <v>3808</v>
      </c>
      <c r="AE600" s="70">
        <f t="shared" si="83"/>
        <v>10.432876712328767</v>
      </c>
      <c r="AF600" s="71" t="e">
        <f>_xll.ISDACreditCurve.HazardRate(AD$25, AE600)</f>
        <v>#NULL!</v>
      </c>
      <c r="AN600" s="69">
        <v>3808</v>
      </c>
      <c r="AO600" s="70">
        <f t="shared" si="84"/>
        <v>10.432876712328767</v>
      </c>
      <c r="AP600" s="71">
        <f>_xll.ISDAYieldCurve.ZeroRate(AN$32, AO600)</f>
        <v>4.1601392234908045E-2</v>
      </c>
      <c r="AW600" s="69">
        <v>3808</v>
      </c>
      <c r="AX600" s="70">
        <f t="shared" si="85"/>
        <v>10.432876712328767</v>
      </c>
      <c r="AY600" s="71">
        <f>_xll.ISDACreditCurve.HazardRate($AW$25, AX600)</f>
        <v>1.5639769328018242E-2</v>
      </c>
      <c r="BG600" s="69">
        <v>3808</v>
      </c>
      <c r="BH600" s="70">
        <f t="shared" si="86"/>
        <v>10.432876712328767</v>
      </c>
      <c r="BI600" s="71">
        <f>_xll.ISDAYieldCurve.ZeroRate(BG$32, BH600)</f>
        <v>2.6499871755268885E-3</v>
      </c>
      <c r="BP600" s="69">
        <v>3808</v>
      </c>
      <c r="BQ600" s="70">
        <f t="shared" si="87"/>
        <v>10.432876712328767</v>
      </c>
      <c r="BR600" s="71">
        <f>_xll.ISDACreditCurve.HazardRate($BP$25, BQ600)</f>
        <v>1.1701046832677506E-2</v>
      </c>
      <c r="BZ600" s="69">
        <v>3808</v>
      </c>
      <c r="CA600" s="70">
        <f t="shared" si="88"/>
        <v>10.432876712328767</v>
      </c>
      <c r="CB600" s="71">
        <f>_xll.ISDAYieldCurve.ZeroRate(BZ$32, CA600)</f>
        <v>2.1680990208306827E-2</v>
      </c>
      <c r="CI600" s="69">
        <v>3808</v>
      </c>
      <c r="CJ600" s="70">
        <f t="shared" si="89"/>
        <v>10.432876712328767</v>
      </c>
      <c r="CK600" s="71">
        <f>_xll.ISDACreditCurve.HazardRate($CI$25, CJ600)</f>
        <v>1.6864835640616384E-2</v>
      </c>
    </row>
    <row r="601" spans="2:89" x14ac:dyDescent="0.25">
      <c r="B601" s="69">
        <v>3815</v>
      </c>
      <c r="C601" s="70">
        <f t="shared" si="80"/>
        <v>10.452054794520548</v>
      </c>
      <c r="D601" s="71">
        <f>_xll.ISDAYieldCurve.ZeroRate($B$32, C601)</f>
        <v>2.1080926963153706E-2</v>
      </c>
      <c r="K601" s="69">
        <v>3815</v>
      </c>
      <c r="L601" s="70">
        <f t="shared" si="81"/>
        <v>10.452054794520548</v>
      </c>
      <c r="M601" s="71">
        <f>_xll.ISDACreditCurve.HazardRate($K$25, L601)</f>
        <v>2.136580914150912E-2</v>
      </c>
      <c r="U601" s="69">
        <v>3815</v>
      </c>
      <c r="V601" s="70">
        <f t="shared" si="82"/>
        <v>10.452054794520548</v>
      </c>
      <c r="W601" s="71" t="e">
        <f>_xll.ISDAYieldCurve.ZeroRate(U$32, V601)</f>
        <v>#NULL!</v>
      </c>
      <c r="AD601" s="69">
        <v>3815</v>
      </c>
      <c r="AE601" s="70">
        <f t="shared" si="83"/>
        <v>10.452054794520548</v>
      </c>
      <c r="AF601" s="71" t="e">
        <f>_xll.ISDACreditCurve.HazardRate(AD$25, AE601)</f>
        <v>#NULL!</v>
      </c>
      <c r="AN601" s="69">
        <v>3815</v>
      </c>
      <c r="AO601" s="70">
        <f t="shared" si="84"/>
        <v>10.452054794520548</v>
      </c>
      <c r="AP601" s="71">
        <f>_xll.ISDAYieldCurve.ZeroRate(AN$32, AO601)</f>
        <v>4.1650925201838183E-2</v>
      </c>
      <c r="AW601" s="69">
        <v>3815</v>
      </c>
      <c r="AX601" s="70">
        <f t="shared" si="85"/>
        <v>10.452054794520548</v>
      </c>
      <c r="AY601" s="71">
        <f>_xll.ISDACreditCurve.HazardRate($AW$25, AX601)</f>
        <v>1.563510582818305E-2</v>
      </c>
      <c r="BG601" s="69">
        <v>3815</v>
      </c>
      <c r="BH601" s="70">
        <f t="shared" si="86"/>
        <v>10.452054794520548</v>
      </c>
      <c r="BI601" s="71">
        <f>_xll.ISDAYieldCurve.ZeroRate(BG$32, BH601)</f>
        <v>2.6659165214815727E-3</v>
      </c>
      <c r="BP601" s="69">
        <v>3815</v>
      </c>
      <c r="BQ601" s="70">
        <f t="shared" si="87"/>
        <v>10.452054794520548</v>
      </c>
      <c r="BR601" s="71">
        <f>_xll.ISDACreditCurve.HazardRate($BP$25, BQ601)</f>
        <v>1.1702006128415357E-2</v>
      </c>
      <c r="BZ601" s="69">
        <v>3815</v>
      </c>
      <c r="CA601" s="70">
        <f t="shared" si="88"/>
        <v>10.452054794520548</v>
      </c>
      <c r="CB601" s="71">
        <f>_xll.ISDAYieldCurve.ZeroRate(BZ$32, CA601)</f>
        <v>2.1695861315579355E-2</v>
      </c>
      <c r="CI601" s="69">
        <v>3815</v>
      </c>
      <c r="CJ601" s="70">
        <f t="shared" si="89"/>
        <v>10.452054794520548</v>
      </c>
      <c r="CK601" s="71">
        <f>_xll.ISDACreditCurve.HazardRate($CI$25, CJ601)</f>
        <v>1.6864792126812658E-2</v>
      </c>
    </row>
    <row r="602" spans="2:89" x14ac:dyDescent="0.25">
      <c r="B602" s="69">
        <v>3822</v>
      </c>
      <c r="C602" s="70">
        <f t="shared" si="80"/>
        <v>10.471232876712328</v>
      </c>
      <c r="D602" s="71">
        <f>_xll.ISDAYieldCurve.ZeroRate($B$32, C602)</f>
        <v>2.109081108123019E-2</v>
      </c>
      <c r="K602" s="69">
        <v>3822</v>
      </c>
      <c r="L602" s="70">
        <f t="shared" si="81"/>
        <v>10.471232876712328</v>
      </c>
      <c r="M602" s="71">
        <f>_xll.ISDACreditCurve.HazardRate($K$25, L602)</f>
        <v>2.136895073575713E-2</v>
      </c>
      <c r="U602" s="69">
        <v>3822</v>
      </c>
      <c r="V602" s="70">
        <f t="shared" si="82"/>
        <v>10.471232876712328</v>
      </c>
      <c r="W602" s="71" t="e">
        <f>_xll.ISDAYieldCurve.ZeroRate(U$32, V602)</f>
        <v>#NULL!</v>
      </c>
      <c r="AD602" s="69">
        <v>3822</v>
      </c>
      <c r="AE602" s="70">
        <f t="shared" si="83"/>
        <v>10.471232876712328</v>
      </c>
      <c r="AF602" s="71" t="e">
        <f>_xll.ISDACreditCurve.HazardRate(AD$25, AE602)</f>
        <v>#NULL!</v>
      </c>
      <c r="AN602" s="69">
        <v>3822</v>
      </c>
      <c r="AO602" s="70">
        <f t="shared" si="84"/>
        <v>10.471232876712328</v>
      </c>
      <c r="AP602" s="71">
        <f>_xll.ISDAYieldCurve.ZeroRate(AN$32, AO602)</f>
        <v>4.1700276729329029E-2</v>
      </c>
      <c r="AW602" s="69">
        <v>3822</v>
      </c>
      <c r="AX602" s="70">
        <f t="shared" si="85"/>
        <v>10.471232876712328</v>
      </c>
      <c r="AY602" s="71">
        <f>_xll.ISDACreditCurve.HazardRate($AW$25, AX602)</f>
        <v>1.5630459410764831E-2</v>
      </c>
      <c r="BG602" s="69">
        <v>3822</v>
      </c>
      <c r="BH602" s="70">
        <f t="shared" si="86"/>
        <v>10.471232876712328</v>
      </c>
      <c r="BI602" s="71">
        <f>_xll.ISDAYieldCurve.ZeroRate(BG$32, BH602)</f>
        <v>2.6817875181836762E-3</v>
      </c>
      <c r="BP602" s="69">
        <v>3822</v>
      </c>
      <c r="BQ602" s="70">
        <f t="shared" si="87"/>
        <v>10.471232876712328</v>
      </c>
      <c r="BR602" s="71">
        <f>_xll.ISDACreditCurve.HazardRate($BP$25, BQ602)</f>
        <v>1.1702961910249405E-2</v>
      </c>
      <c r="BZ602" s="69">
        <v>3822</v>
      </c>
      <c r="CA602" s="70">
        <f t="shared" si="88"/>
        <v>10.471232876712328</v>
      </c>
      <c r="CB602" s="71">
        <f>_xll.ISDAYieldCurve.ZeroRate(BZ$32, CA602)</f>
        <v>2.1710677949931475E-2</v>
      </c>
      <c r="CI602" s="69">
        <v>3822</v>
      </c>
      <c r="CJ602" s="70">
        <f t="shared" si="89"/>
        <v>10.471232876712328</v>
      </c>
      <c r="CK602" s="71">
        <f>_xll.ISDACreditCurve.HazardRate($CI$25, CJ602)</f>
        <v>1.686474877240016E-2</v>
      </c>
    </row>
    <row r="603" spans="2:89" x14ac:dyDescent="0.25">
      <c r="B603" s="69">
        <v>3829</v>
      </c>
      <c r="C603" s="70">
        <f t="shared" si="80"/>
        <v>10.490410958904109</v>
      </c>
      <c r="D603" s="71">
        <f>_xll.ISDAYieldCurve.ZeroRate($B$32, C603)</f>
        <v>2.110065905993528E-2</v>
      </c>
      <c r="K603" s="69">
        <v>3829</v>
      </c>
      <c r="L603" s="70">
        <f t="shared" si="81"/>
        <v>10.490410958904109</v>
      </c>
      <c r="M603" s="71">
        <f>_xll.ISDACreditCurve.HazardRate($K$25, L603)</f>
        <v>2.1372080843371683E-2</v>
      </c>
      <c r="U603" s="69">
        <v>3829</v>
      </c>
      <c r="V603" s="70">
        <f t="shared" si="82"/>
        <v>10.490410958904109</v>
      </c>
      <c r="W603" s="71" t="e">
        <f>_xll.ISDAYieldCurve.ZeroRate(U$32, V603)</f>
        <v>#NULL!</v>
      </c>
      <c r="AD603" s="69">
        <v>3829</v>
      </c>
      <c r="AE603" s="70">
        <f t="shared" si="83"/>
        <v>10.490410958904109</v>
      </c>
      <c r="AF603" s="71" t="e">
        <f>_xll.ISDACreditCurve.HazardRate(AD$25, AE603)</f>
        <v>#NULL!</v>
      </c>
      <c r="AN603" s="69">
        <v>3829</v>
      </c>
      <c r="AO603" s="70">
        <f t="shared" si="84"/>
        <v>10.490410958904109</v>
      </c>
      <c r="AP603" s="71">
        <f>_xll.ISDAYieldCurve.ZeroRate(AN$32, AO603)</f>
        <v>4.1749447812478031E-2</v>
      </c>
      <c r="AW603" s="69">
        <v>3829</v>
      </c>
      <c r="AX603" s="70">
        <f t="shared" si="85"/>
        <v>10.490410958904109</v>
      </c>
      <c r="AY603" s="71">
        <f>_xll.ISDACreditCurve.HazardRate($AW$25, AX603)</f>
        <v>1.5625829982075748E-2</v>
      </c>
      <c r="BG603" s="69">
        <v>3829</v>
      </c>
      <c r="BH603" s="70">
        <f t="shared" si="86"/>
        <v>10.490410958904109</v>
      </c>
      <c r="BI603" s="71">
        <f>_xll.ISDAYieldCurve.ZeroRate(BG$32, BH603)</f>
        <v>2.69760048564738E-3</v>
      </c>
      <c r="BP603" s="69">
        <v>3829</v>
      </c>
      <c r="BQ603" s="70">
        <f t="shared" si="87"/>
        <v>10.490410958904109</v>
      </c>
      <c r="BR603" s="71">
        <f>_xll.ISDACreditCurve.HazardRate($BP$25, BQ603)</f>
        <v>1.1703914197451516E-2</v>
      </c>
      <c r="BZ603" s="69">
        <v>3829</v>
      </c>
      <c r="CA603" s="70">
        <f t="shared" si="88"/>
        <v>10.490410958904109</v>
      </c>
      <c r="CB603" s="71">
        <f>_xll.ISDAYieldCurve.ZeroRate(BZ$32, CA603)</f>
        <v>2.1725440410117765E-2</v>
      </c>
      <c r="CI603" s="69">
        <v>3829</v>
      </c>
      <c r="CJ603" s="70">
        <f t="shared" si="89"/>
        <v>10.490410958904109</v>
      </c>
      <c r="CK603" s="71">
        <f>_xll.ISDACreditCurve.HazardRate($CI$25, CJ603)</f>
        <v>1.6864705576504706E-2</v>
      </c>
    </row>
    <row r="604" spans="2:89" x14ac:dyDescent="0.25">
      <c r="B604" s="69">
        <v>3836</v>
      </c>
      <c r="C604" s="70">
        <f t="shared" si="80"/>
        <v>10.509589041095891</v>
      </c>
      <c r="D604" s="71">
        <f>_xll.ISDAYieldCurve.ZeroRate($B$32, C604)</f>
        <v>2.1110471097112248E-2</v>
      </c>
      <c r="K604" s="69">
        <v>3836</v>
      </c>
      <c r="L604" s="70">
        <f t="shared" si="81"/>
        <v>10.509589041095891</v>
      </c>
      <c r="M604" s="71">
        <f>_xll.ISDACreditCurve.HazardRate($K$25, L604)</f>
        <v>2.1375199527235825E-2</v>
      </c>
      <c r="U604" s="69">
        <v>3836</v>
      </c>
      <c r="V604" s="70">
        <f t="shared" si="82"/>
        <v>10.509589041095891</v>
      </c>
      <c r="W604" s="71" t="e">
        <f>_xll.ISDAYieldCurve.ZeroRate(U$32, V604)</f>
        <v>#NULL!</v>
      </c>
      <c r="AD604" s="69">
        <v>3836</v>
      </c>
      <c r="AE604" s="70">
        <f t="shared" si="83"/>
        <v>10.509589041095891</v>
      </c>
      <c r="AF604" s="71" t="e">
        <f>_xll.ISDACreditCurve.HazardRate(AD$25, AE604)</f>
        <v>#NULL!</v>
      </c>
      <c r="AN604" s="69">
        <v>3836</v>
      </c>
      <c r="AO604" s="70">
        <f t="shared" si="84"/>
        <v>10.509589041095891</v>
      </c>
      <c r="AP604" s="71">
        <f>_xll.ISDAYieldCurve.ZeroRate(AN$32, AO604)</f>
        <v>4.1798439439119199E-2</v>
      </c>
      <c r="AW604" s="69">
        <v>3836</v>
      </c>
      <c r="AX604" s="70">
        <f t="shared" si="85"/>
        <v>10.509589041095891</v>
      </c>
      <c r="AY604" s="71">
        <f>_xll.ISDACreditCurve.HazardRate($AW$25, AX604)</f>
        <v>1.5621217449111807E-2</v>
      </c>
      <c r="BG604" s="69">
        <v>3836</v>
      </c>
      <c r="BH604" s="70">
        <f t="shared" si="86"/>
        <v>10.509589041095891</v>
      </c>
      <c r="BI604" s="71">
        <f>_xll.ISDAYieldCurve.ZeroRate(BG$32, BH604)</f>
        <v>2.7133557415509996E-3</v>
      </c>
      <c r="BP604" s="69">
        <v>3836</v>
      </c>
      <c r="BQ604" s="70">
        <f t="shared" si="87"/>
        <v>10.509589041095891</v>
      </c>
      <c r="BR604" s="71">
        <f>_xll.ISDACreditCurve.HazardRate($BP$25, BQ604)</f>
        <v>1.1704863009152893E-2</v>
      </c>
      <c r="BZ604" s="69">
        <v>3836</v>
      </c>
      <c r="CA604" s="70">
        <f t="shared" si="88"/>
        <v>10.509589041095891</v>
      </c>
      <c r="CB604" s="71">
        <f>_xll.ISDAYieldCurve.ZeroRate(BZ$32, CA604)</f>
        <v>2.1740148992712139E-2</v>
      </c>
      <c r="CI604" s="69">
        <v>3836</v>
      </c>
      <c r="CJ604" s="70">
        <f t="shared" si="89"/>
        <v>10.509589041095891</v>
      </c>
      <c r="CK604" s="71">
        <f>_xll.ISDACreditCurve.HazardRate($CI$25, CJ604)</f>
        <v>1.6864662538258506E-2</v>
      </c>
    </row>
    <row r="605" spans="2:89" x14ac:dyDescent="0.25">
      <c r="B605" s="72">
        <v>3843</v>
      </c>
      <c r="C605" s="73">
        <f t="shared" si="80"/>
        <v>10.528767123287672</v>
      </c>
      <c r="D605" s="73">
        <f>_xll.ISDAYieldCurve.ZeroRate($B$32, C605)</f>
        <v>2.1120247389162891E-2</v>
      </c>
      <c r="K605" s="72">
        <v>3843</v>
      </c>
      <c r="L605" s="73">
        <f t="shared" si="81"/>
        <v>10.528767123287672</v>
      </c>
      <c r="M605" s="74">
        <f>_xll.ISDACreditCurve.HazardRate($K$25, L605)</f>
        <v>2.1378306849774417E-2</v>
      </c>
      <c r="U605" s="72">
        <v>3843</v>
      </c>
      <c r="V605" s="73">
        <f t="shared" si="82"/>
        <v>10.528767123287672</v>
      </c>
      <c r="W605" s="71" t="e">
        <f>_xll.ISDAYieldCurve.ZeroRate(U$32, V605)</f>
        <v>#NULL!</v>
      </c>
      <c r="AD605" s="72">
        <v>3843</v>
      </c>
      <c r="AE605" s="73">
        <f t="shared" si="83"/>
        <v>10.528767123287672</v>
      </c>
      <c r="AF605" s="71" t="e">
        <f>_xll.ISDACreditCurve.HazardRate(AD$25, AE605)</f>
        <v>#NULL!</v>
      </c>
      <c r="AN605" s="72">
        <v>3843</v>
      </c>
      <c r="AO605" s="73">
        <f t="shared" si="84"/>
        <v>10.528767123287672</v>
      </c>
      <c r="AP605" s="71">
        <f>_xll.ISDAYieldCurve.ZeroRate(AN$32, AO605)</f>
        <v>4.1847252589889174E-2</v>
      </c>
      <c r="AW605" s="72">
        <v>3843</v>
      </c>
      <c r="AX605" s="73">
        <f t="shared" si="85"/>
        <v>10.528767123287672</v>
      </c>
      <c r="AY605" s="71">
        <f>_xll.ISDACreditCurve.HazardRate($AW$25, AX605)</f>
        <v>1.5616621719546645E-2</v>
      </c>
      <c r="BG605" s="72">
        <v>3843</v>
      </c>
      <c r="BH605" s="73">
        <f t="shared" si="86"/>
        <v>10.528767123287672</v>
      </c>
      <c r="BI605" s="71">
        <f>_xll.ISDAYieldCurve.ZeroRate(BG$32, BH605)</f>
        <v>2.7290536012582476E-3</v>
      </c>
      <c r="BP605" s="72">
        <v>3843</v>
      </c>
      <c r="BQ605" s="73">
        <f t="shared" si="87"/>
        <v>10.528767123287672</v>
      </c>
      <c r="BR605" s="71">
        <f>_xll.ISDACreditCurve.HazardRate($BP$25, BQ605)</f>
        <v>1.1705808364345338E-2</v>
      </c>
      <c r="BZ605" s="72">
        <v>3843</v>
      </c>
      <c r="CA605" s="73">
        <f t="shared" si="88"/>
        <v>10.528767123287672</v>
      </c>
      <c r="CB605" s="71">
        <f>_xll.ISDAYieldCurve.ZeroRate(BZ$32, CA605)</f>
        <v>2.1754803992127664E-2</v>
      </c>
      <c r="CI605" s="72">
        <v>3843</v>
      </c>
      <c r="CJ605" s="73">
        <f t="shared" si="89"/>
        <v>10.528767123287672</v>
      </c>
      <c r="CK605" s="71">
        <f>_xll.ISDACreditCurve.HazardRate($CI$25, CJ605)</f>
        <v>1.6864619656800094E-2</v>
      </c>
    </row>
  </sheetData>
  <mergeCells count="10">
    <mergeCell ref="BG31:BJ31"/>
    <mergeCell ref="BG32:BJ32"/>
    <mergeCell ref="BZ31:CC31"/>
    <mergeCell ref="BZ32:CC32"/>
    <mergeCell ref="B32:E32"/>
    <mergeCell ref="B31:E31"/>
    <mergeCell ref="U31:X31"/>
    <mergeCell ref="U32:X32"/>
    <mergeCell ref="AN31:AQ31"/>
    <mergeCell ref="AN32:AQ3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0"/>
  <sheetViews>
    <sheetView tabSelected="1" workbookViewId="0">
      <selection activeCell="J2" sqref="J2"/>
    </sheetView>
  </sheetViews>
  <sheetFormatPr defaultRowHeight="15" x14ac:dyDescent="0.25"/>
  <cols>
    <col min="2" max="2" width="11" customWidth="1"/>
    <col min="3" max="3" width="24.28515625" customWidth="1"/>
    <col min="4" max="4" width="15.42578125" customWidth="1"/>
    <col min="5" max="5" width="23.85546875" customWidth="1"/>
    <col min="6" max="6" width="16.42578125" customWidth="1"/>
    <col min="7" max="7" width="23.85546875" customWidth="1"/>
    <col min="8" max="8" width="9.85546875" customWidth="1"/>
    <col min="9" max="9" width="3.42578125" customWidth="1"/>
    <col min="10" max="10" width="47.140625" customWidth="1"/>
    <col min="11" max="11" width="11" customWidth="1"/>
    <col min="12" max="12" width="19" customWidth="1"/>
    <col min="13" max="13" width="17.7109375" customWidth="1"/>
    <col min="14" max="14" width="25.28515625" customWidth="1"/>
    <col min="15" max="15" width="17.28515625" customWidth="1"/>
    <col min="16" max="16" width="39.85546875" bestFit="1" customWidth="1"/>
  </cols>
  <sheetData>
    <row r="2" spans="2:12" ht="46.5" x14ac:dyDescent="0.7">
      <c r="B2" s="119" t="s">
        <v>100</v>
      </c>
    </row>
    <row r="3" spans="2:12" ht="39" customHeight="1" x14ac:dyDescent="0.7">
      <c r="B3" s="119"/>
    </row>
    <row r="5" spans="2:12" ht="18.75" x14ac:dyDescent="0.3">
      <c r="B5" s="2" t="s">
        <v>76</v>
      </c>
    </row>
    <row r="6" spans="2:12" x14ac:dyDescent="0.25">
      <c r="B6" s="46" t="s">
        <v>33</v>
      </c>
      <c r="C6" s="47" t="s">
        <v>5</v>
      </c>
      <c r="D6" s="47" t="s">
        <v>6</v>
      </c>
      <c r="E6" s="47" t="s">
        <v>7</v>
      </c>
      <c r="F6" s="47" t="s">
        <v>8</v>
      </c>
      <c r="G6" s="47" t="s">
        <v>9</v>
      </c>
      <c r="H6" s="54" t="s">
        <v>10</v>
      </c>
      <c r="J6" s="62" t="s">
        <v>78</v>
      </c>
    </row>
    <row r="7" spans="2:12" x14ac:dyDescent="0.25">
      <c r="B7" s="44" t="s">
        <v>0</v>
      </c>
      <c r="C7" s="45" t="s">
        <v>11</v>
      </c>
      <c r="D7" s="45" t="s">
        <v>12</v>
      </c>
      <c r="E7" s="45" t="s">
        <v>13</v>
      </c>
      <c r="F7" s="45" t="s">
        <v>12</v>
      </c>
      <c r="G7" s="45" t="s">
        <v>15</v>
      </c>
      <c r="H7" s="53">
        <v>2</v>
      </c>
      <c r="I7" s="1" t="s">
        <v>66</v>
      </c>
      <c r="J7" s="61" t="str">
        <f>_xll.ISDAYieldCurveConvention(C7,D7,E7,F7,G7,H7)</f>
        <v>»IsdaYieldCurveConvention-17093111409574578944</v>
      </c>
    </row>
    <row r="8" spans="2:12" x14ac:dyDescent="0.25">
      <c r="B8" s="41" t="s">
        <v>1</v>
      </c>
      <c r="C8" s="38" t="s">
        <v>11</v>
      </c>
      <c r="D8" s="38" t="s">
        <v>12</v>
      </c>
      <c r="E8" s="38" t="s">
        <v>14</v>
      </c>
      <c r="F8" s="38" t="s">
        <v>12</v>
      </c>
      <c r="G8" s="38" t="s">
        <v>15</v>
      </c>
      <c r="H8" s="51">
        <v>2</v>
      </c>
      <c r="I8" s="1" t="s">
        <v>66</v>
      </c>
      <c r="J8" s="59" t="str">
        <f>_xll.ISDAYieldCurveConvention(C8,D8,E8,F8,G8,H8)</f>
        <v>»IsdaYieldCurveConvention-17093111409574578945</v>
      </c>
    </row>
    <row r="9" spans="2:12" x14ac:dyDescent="0.25">
      <c r="B9" s="40" t="s">
        <v>2</v>
      </c>
      <c r="C9" s="37" t="s">
        <v>11</v>
      </c>
      <c r="D9" s="37" t="s">
        <v>12</v>
      </c>
      <c r="E9" s="37" t="s">
        <v>14</v>
      </c>
      <c r="F9" s="37" t="s">
        <v>12</v>
      </c>
      <c r="G9" s="37" t="s">
        <v>15</v>
      </c>
      <c r="H9" s="50">
        <v>2</v>
      </c>
      <c r="I9" s="1" t="s">
        <v>66</v>
      </c>
      <c r="J9" s="58" t="str">
        <f>_xll.ISDAYieldCurveConvention(C9,D9,E9,F9,G9,H9)</f>
        <v>»IsdaYieldCurveConvention-17093111409574578963</v>
      </c>
    </row>
    <row r="10" spans="2:12" x14ac:dyDescent="0.25">
      <c r="B10" s="41" t="s">
        <v>3</v>
      </c>
      <c r="C10" s="38" t="s">
        <v>11</v>
      </c>
      <c r="D10" s="38" t="s">
        <v>12</v>
      </c>
      <c r="E10" s="38" t="s">
        <v>14</v>
      </c>
      <c r="F10" s="38" t="s">
        <v>12</v>
      </c>
      <c r="G10" s="38" t="s">
        <v>15</v>
      </c>
      <c r="H10" s="51">
        <v>2</v>
      </c>
      <c r="I10" s="1" t="s">
        <v>66</v>
      </c>
      <c r="J10" s="59" t="str">
        <f>_xll.ISDAYieldCurveConvention(C10,D10,E10,F10,G10,H10)</f>
        <v>»IsdaYieldCurveConvention-17093111409574578946</v>
      </c>
    </row>
    <row r="11" spans="2:12" x14ac:dyDescent="0.25">
      <c r="B11" s="42" t="s">
        <v>4</v>
      </c>
      <c r="C11" s="43" t="s">
        <v>11</v>
      </c>
      <c r="D11" s="43" t="s">
        <v>12</v>
      </c>
      <c r="E11" s="43" t="s">
        <v>14</v>
      </c>
      <c r="F11" s="43" t="s">
        <v>12</v>
      </c>
      <c r="G11" s="43" t="s">
        <v>15</v>
      </c>
      <c r="H11" s="52">
        <v>2</v>
      </c>
      <c r="I11" s="1" t="s">
        <v>66</v>
      </c>
      <c r="J11" s="60" t="str">
        <f>_xll.ISDAYieldCurveConvention(C11,D11,E11,F11,G11,H11)</f>
        <v>»IsdaYieldCurveConvention-17093111409574578959</v>
      </c>
    </row>
    <row r="12" spans="2:12" x14ac:dyDescent="0.25">
      <c r="I12" s="1"/>
    </row>
    <row r="13" spans="2:12" ht="18.75" x14ac:dyDescent="0.3">
      <c r="B13" s="2" t="s">
        <v>77</v>
      </c>
    </row>
    <row r="14" spans="2:12" x14ac:dyDescent="0.25">
      <c r="B14" s="46" t="s">
        <v>33</v>
      </c>
      <c r="C14" s="47" t="s">
        <v>16</v>
      </c>
      <c r="D14" s="47" t="s">
        <v>8</v>
      </c>
      <c r="E14" s="47" t="s">
        <v>9</v>
      </c>
      <c r="F14" s="47" t="s">
        <v>17</v>
      </c>
      <c r="G14" s="48"/>
      <c r="H14" s="49"/>
      <c r="J14" s="63" t="s">
        <v>78</v>
      </c>
      <c r="K14" s="39"/>
      <c r="L14" s="39"/>
    </row>
    <row r="15" spans="2:12" x14ac:dyDescent="0.25">
      <c r="B15" s="44" t="s">
        <v>0</v>
      </c>
      <c r="C15" s="45" t="s">
        <v>11</v>
      </c>
      <c r="D15" s="45" t="s">
        <v>12</v>
      </c>
      <c r="E15" s="45" t="s">
        <v>15</v>
      </c>
      <c r="F15" s="45" t="s">
        <v>13</v>
      </c>
      <c r="G15" s="6"/>
      <c r="H15" s="7"/>
      <c r="I15" s="1" t="s">
        <v>66</v>
      </c>
      <c r="J15" s="55" t="str">
        <f>_xll.ISDACDSConvention(C15,D15,E15,F15)</f>
        <v>»IsdaCdsConvention-17093111409574578947</v>
      </c>
      <c r="K15" s="39"/>
      <c r="L15" s="39"/>
    </row>
    <row r="16" spans="2:12" x14ac:dyDescent="0.25">
      <c r="B16" s="41" t="s">
        <v>1</v>
      </c>
      <c r="C16" s="38" t="s">
        <v>11</v>
      </c>
      <c r="D16" s="38" t="s">
        <v>12</v>
      </c>
      <c r="E16" s="38" t="s">
        <v>15</v>
      </c>
      <c r="F16" s="38" t="s">
        <v>13</v>
      </c>
      <c r="G16" s="6"/>
      <c r="H16" s="7"/>
      <c r="I16" s="1" t="s">
        <v>66</v>
      </c>
      <c r="J16" s="56" t="str">
        <f>_xll.ISDACDSConvention(C16,D16,E16,F16)</f>
        <v>»IsdaCdsConvention-17093111409574578957</v>
      </c>
      <c r="K16" s="39"/>
      <c r="L16" s="39"/>
    </row>
    <row r="17" spans="2:12" x14ac:dyDescent="0.25">
      <c r="B17" s="40" t="s">
        <v>2</v>
      </c>
      <c r="C17" s="37" t="s">
        <v>11</v>
      </c>
      <c r="D17" s="37" t="s">
        <v>12</v>
      </c>
      <c r="E17" s="37" t="s">
        <v>15</v>
      </c>
      <c r="F17" s="37" t="s">
        <v>13</v>
      </c>
      <c r="G17" s="6"/>
      <c r="H17" s="7"/>
      <c r="I17" s="1" t="s">
        <v>66</v>
      </c>
      <c r="J17" s="55" t="str">
        <f>_xll.ISDACDSConvention(C17,D17,E17,F17)</f>
        <v>»IsdaCdsConvention-17093111409574578952</v>
      </c>
      <c r="K17" s="39"/>
      <c r="L17" s="39"/>
    </row>
    <row r="18" spans="2:12" x14ac:dyDescent="0.25">
      <c r="B18" s="41" t="s">
        <v>3</v>
      </c>
      <c r="C18" s="38" t="s">
        <v>11</v>
      </c>
      <c r="D18" s="38" t="s">
        <v>12</v>
      </c>
      <c r="E18" s="38" t="s">
        <v>15</v>
      </c>
      <c r="F18" s="38" t="s">
        <v>13</v>
      </c>
      <c r="G18" s="6"/>
      <c r="H18" s="7"/>
      <c r="I18" s="1" t="s">
        <v>66</v>
      </c>
      <c r="J18" s="56" t="str">
        <f>_xll.ISDACDSConvention(C18,D18,E18,F18)</f>
        <v>»IsdaCdsConvention-17093111409574578951</v>
      </c>
      <c r="K18" s="39"/>
      <c r="L18" s="39"/>
    </row>
    <row r="19" spans="2:12" x14ac:dyDescent="0.25">
      <c r="B19" s="42" t="s">
        <v>4</v>
      </c>
      <c r="C19" s="43" t="s">
        <v>11</v>
      </c>
      <c r="D19" s="43" t="s">
        <v>12</v>
      </c>
      <c r="E19" s="43" t="s">
        <v>15</v>
      </c>
      <c r="F19" s="43" t="s">
        <v>13</v>
      </c>
      <c r="G19" s="8"/>
      <c r="H19" s="9"/>
      <c r="I19" s="1" t="s">
        <v>66</v>
      </c>
      <c r="J19" s="57" t="str">
        <f>_xll.ISDACDSConvention(C19,D19,E19,F19)</f>
        <v>»IsdaCdsConvention-17093111409574578950</v>
      </c>
      <c r="K19" s="39"/>
      <c r="L19" s="39"/>
    </row>
    <row r="20" spans="2:12" x14ac:dyDescent="0.25">
      <c r="I20"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94</vt:i4>
      </vt:variant>
    </vt:vector>
  </HeadingPairs>
  <TitlesOfParts>
    <vt:vector size="98" baseType="lpstr">
      <vt:lpstr>Dashboard</vt:lpstr>
      <vt:lpstr>Blotter &amp; Risk</vt:lpstr>
      <vt:lpstr>Curves</vt:lpstr>
      <vt:lpstr>Conventions</vt:lpstr>
      <vt:lpstr>CAD_CREDIT_CURVE</vt:lpstr>
      <vt:lpstr>CAD_CREDIT_CURVE_COUPONS</vt:lpstr>
      <vt:lpstr>CAD_CREDIT_CURVE_QUOTE_TYPES</vt:lpstr>
      <vt:lpstr>CAD_CREDIT_CURVE_RATES</vt:lpstr>
      <vt:lpstr>CAD_CREDIT_CURVE_RECOVERY_RATES</vt:lpstr>
      <vt:lpstr>CAD_CREDIT_CURVE_TENORS</vt:lpstr>
      <vt:lpstr>CAD_TOTAL_ACCRUED_INTEREST</vt:lpstr>
      <vt:lpstr>CAD_TOTAL_BUCKETED_CS01</vt:lpstr>
      <vt:lpstr>CAD_TOTAL_BUCKETED_IR01</vt:lpstr>
      <vt:lpstr>CAD_TOTAL_CLEAN_PRICE</vt:lpstr>
      <vt:lpstr>CAD_TOTAL_CS01</vt:lpstr>
      <vt:lpstr>CAD_TOTAL_DIRTY_PRICE</vt:lpstr>
      <vt:lpstr>CAD_TOTAL_IR01</vt:lpstr>
      <vt:lpstr>CAD_TOTAL_RR01</vt:lpstr>
      <vt:lpstr>CAD_TOTAL_VALUE_OF_DEFAULT</vt:lpstr>
      <vt:lpstr>CAD_YIELD_CURVE</vt:lpstr>
      <vt:lpstr>CAD_YIELD_CURVE_TENORS</vt:lpstr>
      <vt:lpstr>CDS_CONVENTION_CURRENCIES</vt:lpstr>
      <vt:lpstr>CDS_CONVENTION_OBJECTS</vt:lpstr>
      <vt:lpstr>CHF_CREDIT_CURVE</vt:lpstr>
      <vt:lpstr>CHF_CREDIT_CURVE_COUPONS</vt:lpstr>
      <vt:lpstr>CHF_CREDIT_CURVE_QUOTE_TYPES</vt:lpstr>
      <vt:lpstr>CHF_CREDIT_CURVE_RATES</vt:lpstr>
      <vt:lpstr>CHF_CREDIT_CURVE_RECOVERY_RATES</vt:lpstr>
      <vt:lpstr>CHF_CREDIT_CURVE_TENORS</vt:lpstr>
      <vt:lpstr>CHF_TOTAL_ACCRUED_INTEREST</vt:lpstr>
      <vt:lpstr>CHF_TOTAL_BUCKETED_CS01</vt:lpstr>
      <vt:lpstr>CHF_TOTAL_BUCKETED_IR01</vt:lpstr>
      <vt:lpstr>CHF_TOTAL_CLEAN_PRICE</vt:lpstr>
      <vt:lpstr>CHF_TOTAL_CS01</vt:lpstr>
      <vt:lpstr>CHF_TOTAL_DIRTY_PRICE</vt:lpstr>
      <vt:lpstr>CHF_TOTAL_IR01</vt:lpstr>
      <vt:lpstr>CHF_TOTAL_RR01</vt:lpstr>
      <vt:lpstr>CHF_TOTAL_VALUE_ON_DEFAULT</vt:lpstr>
      <vt:lpstr>CHF_YIELD_CURVE</vt:lpstr>
      <vt:lpstr>CHF_YIELD_CURVE_TENORS</vt:lpstr>
      <vt:lpstr>CREDIT_CURVE_OBJECTS</vt:lpstr>
      <vt:lpstr>Dashboard!Criteria</vt:lpstr>
      <vt:lpstr>CURVE_CURRENCIES</vt:lpstr>
      <vt:lpstr>EUR_CREDIT_CURVE</vt:lpstr>
      <vt:lpstr>EUR_CREDIT_CURVE_COUPONS</vt:lpstr>
      <vt:lpstr>EUR_CREDIT_CURVE_QUOTE_TYPES</vt:lpstr>
      <vt:lpstr>EUR_CREDIT_CURVE_RATES</vt:lpstr>
      <vt:lpstr>EUR_CREDIT_CURVE_RECOVERY_RATES</vt:lpstr>
      <vt:lpstr>EUR_CREDIT_CURVE_TENORS</vt:lpstr>
      <vt:lpstr>EUR_TOTAL_ACCRUED_INTEREST</vt:lpstr>
      <vt:lpstr>EUR_TOTAL_BUCKETED_CS01</vt:lpstr>
      <vt:lpstr>EUR_TOTAL_BUCKETED_IR01</vt:lpstr>
      <vt:lpstr>EUR_TOTAL_CLEAN_PRICE</vt:lpstr>
      <vt:lpstr>EUR_TOTAL_CS01</vt:lpstr>
      <vt:lpstr>EUR_TOTAL_DIRTY_PRICE</vt:lpstr>
      <vt:lpstr>EUR_TOTAL_IR01</vt:lpstr>
      <vt:lpstr>EUR_TOTAL_RR01</vt:lpstr>
      <vt:lpstr>EUR_TOTAL_VALUE_ON_DEFAULT</vt:lpstr>
      <vt:lpstr>EUR_YIELD_CURVE</vt:lpstr>
      <vt:lpstr>EUR_YIELD_CURVE_TENORS</vt:lpstr>
      <vt:lpstr>JPY_CREDIT_CURVE</vt:lpstr>
      <vt:lpstr>JPY_CREDIT_CURVE_COUPONS</vt:lpstr>
      <vt:lpstr>JPY_CREDIT_CURVE_QUOTE_TYPES</vt:lpstr>
      <vt:lpstr>JPY_CREDIT_CURVE_RATES</vt:lpstr>
      <vt:lpstr>JPY_CREDIT_CURVE_RECOVERY_RATES</vt:lpstr>
      <vt:lpstr>JPY_CREDIT_CURVE_TENORS</vt:lpstr>
      <vt:lpstr>JPY_TOTAL_ACCRUED_INTEREST</vt:lpstr>
      <vt:lpstr>JPY_TOTAL_BUCKETED_CS01</vt:lpstr>
      <vt:lpstr>JPY_TOTAL_BUCKETED_IR01</vt:lpstr>
      <vt:lpstr>JPY_TOTAL_CLEAN_PRICE</vt:lpstr>
      <vt:lpstr>JPY_TOTAL_CS01</vt:lpstr>
      <vt:lpstr>JPY_TOTAL_DIRTY_PRICE</vt:lpstr>
      <vt:lpstr>JPY_TOTAL_IR01</vt:lpstr>
      <vt:lpstr>JPY_TOTAL_RR01</vt:lpstr>
      <vt:lpstr>JPY_TOTAL_VALUE_ON_DEFAULT</vt:lpstr>
      <vt:lpstr>JPY_YIELD_CURVE</vt:lpstr>
      <vt:lpstr>JPY_YIELD_CURVE_TENORS</vt:lpstr>
      <vt:lpstr>USD_CREDIT_CURVE</vt:lpstr>
      <vt:lpstr>USD_CREDIT_CURVE_COUPONS</vt:lpstr>
      <vt:lpstr>USD_CREDIT_CURVE_QUOTE_TYPES</vt:lpstr>
      <vt:lpstr>USD_CREDIT_CURVE_RATES</vt:lpstr>
      <vt:lpstr>USD_CREDIT_CURVE_RECOVERY_RATES</vt:lpstr>
      <vt:lpstr>USD_CREDIT_CURVE_TENORS</vt:lpstr>
      <vt:lpstr>USD_TOTAL_ACCRUED_INTEREST</vt:lpstr>
      <vt:lpstr>USD_TOTAL_BUCKETED_CS01</vt:lpstr>
      <vt:lpstr>USD_TOTAL_BUCKETED_IR01</vt:lpstr>
      <vt:lpstr>USD_TOTAL_CLEAN_PRICE</vt:lpstr>
      <vt:lpstr>USD_TOTAL_CS01</vt:lpstr>
      <vt:lpstr>USD_TOTAL_DIRTY_PRICE</vt:lpstr>
      <vt:lpstr>USD_TOTAL_IR01</vt:lpstr>
      <vt:lpstr>USD_TOTAL_RR01</vt:lpstr>
      <vt:lpstr>USD_TOTAL_VALUE_ON_DEFAULT</vt:lpstr>
      <vt:lpstr>USD_YIELD_CURVE</vt:lpstr>
      <vt:lpstr>USD_YIELD_CURVE_TENORS</vt:lpstr>
      <vt:lpstr>YIELD_CURVE_CONVENTION_CURRENCIES</vt:lpstr>
      <vt:lpstr>YIELD_CURVE_CONVENTION_OBJECTS</vt:lpstr>
      <vt:lpstr>YIELD_CURVE_CURRENCIES</vt:lpstr>
      <vt:lpstr>YIELD_CURVE_OBJECTS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McLeod</dc:creator>
  <cp:lastModifiedBy>Jim Moores</cp:lastModifiedBy>
  <dcterms:created xsi:type="dcterms:W3CDTF">2016-11-10T18:14:05Z</dcterms:created>
  <dcterms:modified xsi:type="dcterms:W3CDTF">2017-09-07T18:40:17Z</dcterms:modified>
</cp:coreProperties>
</file>