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rum/Documents/Arduino/mechatronics-goats/Lab10Parent/"/>
    </mc:Choice>
  </mc:AlternateContent>
  <xr:revisionPtr revIDLastSave="0" documentId="13_ncr:1_{2CC5EC5A-7DC9-FE4A-BC2A-DB00611A5017}" xr6:coauthVersionLast="47" xr6:coauthVersionMax="47" xr10:uidLastSave="{00000000-0000-0000-0000-000000000000}"/>
  <bookViews>
    <workbookView xWindow="42140" yWindow="940" windowWidth="34460" windowHeight="26840" xr2:uid="{C2E33AD0-54CC-410B-984A-EA26CA656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G77" i="1"/>
  <c r="G78" i="1"/>
  <c r="G79" i="1"/>
  <c r="G76" i="1"/>
  <c r="F77" i="1"/>
  <c r="F78" i="1"/>
  <c r="F79" i="1"/>
  <c r="E77" i="1"/>
  <c r="E78" i="1"/>
  <c r="E79" i="1"/>
  <c r="E76" i="1"/>
  <c r="D77" i="1"/>
  <c r="D78" i="1"/>
  <c r="D79" i="1"/>
  <c r="D76" i="1"/>
  <c r="G38" i="1"/>
  <c r="D28" i="1"/>
  <c r="B39" i="1"/>
  <c r="B40" i="1"/>
  <c r="B41" i="1"/>
  <c r="B42" i="1"/>
  <c r="B43" i="1"/>
  <c r="B44" i="1"/>
  <c r="B45" i="1"/>
  <c r="B46" i="1"/>
  <c r="B47" i="1"/>
  <c r="B48" i="1"/>
  <c r="B49" i="1"/>
  <c r="B38" i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J47" i="1" s="1"/>
  <c r="G48" i="1"/>
  <c r="H48" i="1" s="1"/>
  <c r="G49" i="1"/>
  <c r="H49" i="1" s="1"/>
  <c r="H38" i="1"/>
  <c r="F39" i="1"/>
  <c r="I39" i="1" s="1"/>
  <c r="J39" i="1" s="1"/>
  <c r="F40" i="1"/>
  <c r="I40" i="1" s="1"/>
  <c r="J40" i="1" s="1"/>
  <c r="F41" i="1"/>
  <c r="I41" i="1" s="1"/>
  <c r="F42" i="1"/>
  <c r="I42" i="1" s="1"/>
  <c r="F43" i="1"/>
  <c r="I43" i="1" s="1"/>
  <c r="F44" i="1"/>
  <c r="I44" i="1" s="1"/>
  <c r="F45" i="1"/>
  <c r="F46" i="1"/>
  <c r="I46" i="1" s="1"/>
  <c r="F47" i="1"/>
  <c r="I47" i="1" s="1"/>
  <c r="F48" i="1"/>
  <c r="I48" i="1" s="1"/>
  <c r="J48" i="1" s="1"/>
  <c r="F49" i="1"/>
  <c r="I49" i="1" s="1"/>
  <c r="F38" i="1"/>
  <c r="I38" i="1" s="1"/>
  <c r="I45" i="1" l="1"/>
  <c r="J45" i="1" s="1"/>
  <c r="J43" i="1"/>
  <c r="J38" i="1"/>
  <c r="J49" i="1"/>
  <c r="J46" i="1"/>
  <c r="J42" i="1"/>
  <c r="J41" i="1"/>
  <c r="J44" i="1"/>
  <c r="B4" i="1"/>
  <c r="B5" i="1"/>
  <c r="B6" i="1"/>
  <c r="B7" i="1"/>
  <c r="B8" i="1"/>
  <c r="B9" i="1"/>
  <c r="B10" i="1"/>
  <c r="B11" i="1"/>
  <c r="B12" i="1"/>
  <c r="B13" i="1"/>
  <c r="B14" i="1"/>
  <c r="B3" i="1"/>
</calcChain>
</file>

<file path=xl/sharedStrings.xml><?xml version="1.0" encoding="utf-8"?>
<sst xmlns="http://schemas.openxmlformats.org/spreadsheetml/2006/main" count="40" uniqueCount="40">
  <si>
    <t>Force</t>
  </si>
  <si>
    <t>4.2.1</t>
  </si>
  <si>
    <t>4.2.2</t>
  </si>
  <si>
    <t>m</t>
  </si>
  <si>
    <t>b</t>
  </si>
  <si>
    <t>4.3.1</t>
  </si>
  <si>
    <t>Pully r</t>
  </si>
  <si>
    <t>4.3.2</t>
  </si>
  <si>
    <t>Number of black counts</t>
  </si>
  <si>
    <t>4.3.9</t>
  </si>
  <si>
    <t>Hanging Weight</t>
  </si>
  <si>
    <t>Encoder Frequency</t>
  </si>
  <si>
    <t>Motor Current</t>
  </si>
  <si>
    <t>Force Sensor Voltage</t>
  </si>
  <si>
    <t>Mass (g)</t>
  </si>
  <si>
    <t>Voltage (V)</t>
  </si>
  <si>
    <t>V_in = +-13.4</t>
  </si>
  <si>
    <t>10 white too</t>
  </si>
  <si>
    <t>Force (N)</t>
  </si>
  <si>
    <t>RPM</t>
  </si>
  <si>
    <t>Torque</t>
  </si>
  <si>
    <t>Motor Efficiency</t>
  </si>
  <si>
    <t>Rad/Sec</t>
  </si>
  <si>
    <t>Mass (kg)</t>
  </si>
  <si>
    <t>Pololu Gear ratios</t>
  </si>
  <si>
    <t>T_stall (kg-cm) @ 12V</t>
  </si>
  <si>
    <t>Ω_nl (RPM) @ 12V</t>
  </si>
  <si>
    <t>T_stall (kg-cm) @ 10V</t>
  </si>
  <si>
    <t>Ω_nl (RPM) @ 10V</t>
  </si>
  <si>
    <t>Max robot acceleration (cm/s²) @ 10V</t>
  </si>
  <si>
    <t>Max robot speed (cm/s) @ 10V</t>
  </si>
  <si>
    <t>50:1</t>
  </si>
  <si>
    <t>70:1</t>
  </si>
  <si>
    <t>100:1</t>
  </si>
  <si>
    <t>131:1</t>
  </si>
  <si>
    <t>Rogot Weight</t>
  </si>
  <si>
    <t>kg</t>
  </si>
  <si>
    <t>Wheel Radius</t>
  </si>
  <si>
    <t>cm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</si>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</sst>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OtherOne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92672790901137E-2"/>
                  <c:y val="1.79790026246727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Sheet1!$C$3:$C$14</c:f>
              <c:numCache>
                <c:formatCode>General</c:formatCode>
                <c:ptCount val="12"/>
                <c:pt idx="0">
                  <c:v>-8.1100000000000005E-2</c:v>
                </c:pt>
                <c:pt idx="1">
                  <c:v>-5.0799999999999998E-2</c:v>
                </c:pt>
                <c:pt idx="2">
                  <c:v>-1.7899999999999999E-2</c:v>
                </c:pt>
                <c:pt idx="3">
                  <c:v>1.9349999999999999E-2</c:v>
                </c:pt>
                <c:pt idx="4">
                  <c:v>5.4699999999999999E-2</c:v>
                </c:pt>
                <c:pt idx="5">
                  <c:v>0.222</c:v>
                </c:pt>
                <c:pt idx="6">
                  <c:v>0.56666000000000005</c:v>
                </c:pt>
                <c:pt idx="7">
                  <c:v>0.9143</c:v>
                </c:pt>
                <c:pt idx="8">
                  <c:v>1.2629999999999999</c:v>
                </c:pt>
                <c:pt idx="9">
                  <c:v>1.6120000000000001</c:v>
                </c:pt>
                <c:pt idx="10">
                  <c:v>2.4900000000000002</c:v>
                </c:pt>
                <c:pt idx="11">
                  <c:v>3.3490000000000002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9.8100000000000007E-2</c:v>
                </c:pt>
                <c:pt idx="1">
                  <c:v>0.19620000000000001</c:v>
                </c:pt>
                <c:pt idx="2">
                  <c:v>0.29430000000000001</c:v>
                </c:pt>
                <c:pt idx="3">
                  <c:v>0.39240000000000003</c:v>
                </c:pt>
                <c:pt idx="4">
                  <c:v>0.49049999999999999</c:v>
                </c:pt>
                <c:pt idx="5">
                  <c:v>0.98099999999999998</c:v>
                </c:pt>
                <c:pt idx="6">
                  <c:v>1.962</c:v>
                </c:pt>
                <c:pt idx="7">
                  <c:v>2.9430000000000001</c:v>
                </c:pt>
                <c:pt idx="8">
                  <c:v>3.9239999999999999</c:v>
                </c:pt>
                <c:pt idx="9">
                  <c:v>4.9050000000000002</c:v>
                </c:pt>
                <c:pt idx="10">
                  <c:v>7.3574999999999999</c:v>
                </c:pt>
                <c:pt idx="11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62C-4001-BABA-5C8A149A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03072"/>
        <c:axId val="1256004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Voltage (V)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9.8100000000000007E-2</c:v>
                      </c:pt>
                      <c:pt idx="1">
                        <c:v>0.19620000000000001</c:v>
                      </c:pt>
                      <c:pt idx="2">
                        <c:v>0.29430000000000001</c:v>
                      </c:pt>
                      <c:pt idx="3">
                        <c:v>0.39240000000000003</c:v>
                      </c:pt>
                      <c:pt idx="4">
                        <c:v>0.49049999999999999</c:v>
                      </c:pt>
                      <c:pt idx="5">
                        <c:v>0.98099999999999998</c:v>
                      </c:pt>
                      <c:pt idx="6">
                        <c:v>1.962</c:v>
                      </c:pt>
                      <c:pt idx="7">
                        <c:v>2.9430000000000001</c:v>
                      </c:pt>
                      <c:pt idx="8">
                        <c:v>3.9239999999999999</c:v>
                      </c:pt>
                      <c:pt idx="9">
                        <c:v>4.9050000000000002</c:v>
                      </c:pt>
                      <c:pt idx="10">
                        <c:v>7.3574999999999999</c:v>
                      </c:pt>
                      <c:pt idx="11">
                        <c:v>9.81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-8.1100000000000005E-2</c:v>
                      </c:pt>
                      <c:pt idx="1">
                        <c:v>-5.0799999999999998E-2</c:v>
                      </c:pt>
                      <c:pt idx="2">
                        <c:v>-1.7899999999999999E-2</c:v>
                      </c:pt>
                      <c:pt idx="3">
                        <c:v>1.9349999999999999E-2</c:v>
                      </c:pt>
                      <c:pt idx="4">
                        <c:v>5.4699999999999999E-2</c:v>
                      </c:pt>
                      <c:pt idx="5">
                        <c:v>0.222</c:v>
                      </c:pt>
                      <c:pt idx="6">
                        <c:v>0.56666000000000005</c:v>
                      </c:pt>
                      <c:pt idx="7">
                        <c:v>0.9143</c:v>
                      </c:pt>
                      <c:pt idx="8">
                        <c:v>1.2629999999999999</c:v>
                      </c:pt>
                      <c:pt idx="9">
                        <c:v>1.6120000000000001</c:v>
                      </c:pt>
                      <c:pt idx="10">
                        <c:v>2.4900000000000002</c:v>
                      </c:pt>
                      <c:pt idx="11">
                        <c:v>3.3490000000000002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62C-4001-BABA-5C8A149A22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Force (N)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9.8100000000000007E-2</c:v>
                      </c:pt>
                      <c:pt idx="1">
                        <c:v>0.19620000000000001</c:v>
                      </c:pt>
                      <c:pt idx="2">
                        <c:v>0.29430000000000001</c:v>
                      </c:pt>
                      <c:pt idx="3">
                        <c:v>0.39240000000000003</c:v>
                      </c:pt>
                      <c:pt idx="4">
                        <c:v>0.49049999999999999</c:v>
                      </c:pt>
                      <c:pt idx="5">
                        <c:v>0.98099999999999998</c:v>
                      </c:pt>
                      <c:pt idx="6">
                        <c:v>1.962</c:v>
                      </c:pt>
                      <c:pt idx="7">
                        <c:v>2.9430000000000001</c:v>
                      </c:pt>
                      <c:pt idx="8">
                        <c:v>3.9239999999999999</c:v>
                      </c:pt>
                      <c:pt idx="9">
                        <c:v>4.9050000000000002</c:v>
                      </c:pt>
                      <c:pt idx="10">
                        <c:v>7.3574999999999999</c:v>
                      </c:pt>
                      <c:pt idx="11">
                        <c:v>9.81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-8.1100000000000005E-2</c:v>
                      </c:pt>
                      <c:pt idx="1">
                        <c:v>-5.0799999999999998E-2</c:v>
                      </c:pt>
                      <c:pt idx="2">
                        <c:v>-1.7899999999999999E-2</c:v>
                      </c:pt>
                      <c:pt idx="3">
                        <c:v>1.9349999999999999E-2</c:v>
                      </c:pt>
                      <c:pt idx="4">
                        <c:v>5.4699999999999999E-2</c:v>
                      </c:pt>
                      <c:pt idx="5">
                        <c:v>0.222</c:v>
                      </c:pt>
                      <c:pt idx="6">
                        <c:v>0.56666000000000005</c:v>
                      </c:pt>
                      <c:pt idx="7">
                        <c:v>0.9143</c:v>
                      </c:pt>
                      <c:pt idx="8">
                        <c:v>1.2629999999999999</c:v>
                      </c:pt>
                      <c:pt idx="9">
                        <c:v>1.6120000000000001</c:v>
                      </c:pt>
                      <c:pt idx="10">
                        <c:v>2.4900000000000002</c:v>
                      </c:pt>
                      <c:pt idx="11">
                        <c:v>3.3490000000000002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862C-4001-BABA-5C8A149A2236}"/>
                  </c:ext>
                </c:extLst>
              </c15:ser>
            </c15:filteredScatterSeries>
          </c:ext>
        </c:extLst>
      </c:scatterChart>
      <c:valAx>
        <c:axId val="117970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04848"/>
        <c:crosses val="autoZero"/>
        <c:crossBetween val="midCat"/>
      </c:valAx>
      <c:valAx>
        <c:axId val="12560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0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221654882857669E-2"/>
                  <c:y val="1.20307702733973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Sheet1!$G$38:$G$49</c:f>
              <c:numCache>
                <c:formatCode>General</c:formatCode>
                <c:ptCount val="12"/>
                <c:pt idx="0">
                  <c:v>342</c:v>
                </c:pt>
                <c:pt idx="1">
                  <c:v>336</c:v>
                </c:pt>
                <c:pt idx="2">
                  <c:v>318</c:v>
                </c:pt>
                <c:pt idx="3">
                  <c:v>306</c:v>
                </c:pt>
                <c:pt idx="4">
                  <c:v>300</c:v>
                </c:pt>
                <c:pt idx="5">
                  <c:v>246</c:v>
                </c:pt>
                <c:pt idx="6">
                  <c:v>162</c:v>
                </c:pt>
                <c:pt idx="7">
                  <c:v>108</c:v>
                </c:pt>
                <c:pt idx="8">
                  <c:v>72</c:v>
                </c:pt>
                <c:pt idx="9">
                  <c:v>36</c:v>
                </c:pt>
                <c:pt idx="10">
                  <c:v>12</c:v>
                </c:pt>
                <c:pt idx="11">
                  <c:v>6</c:v>
                </c:pt>
              </c:numCache>
            </c:numRef>
          </c:xVal>
          <c:yVal>
            <c:numRef>
              <c:f>Sheet1!$I$38:$I$49</c:f>
              <c:numCache>
                <c:formatCode>General</c:formatCode>
                <c:ptCount val="12"/>
                <c:pt idx="0">
                  <c:v>2.8824707839999998E-2</c:v>
                </c:pt>
                <c:pt idx="1">
                  <c:v>3.6934054399999999E-2</c:v>
                </c:pt>
                <c:pt idx="2">
                  <c:v>4.3587600320000003E-2</c:v>
                </c:pt>
                <c:pt idx="3">
                  <c:v>5.168790463999999E-2</c:v>
                </c:pt>
                <c:pt idx="4">
                  <c:v>5.6343115520000001E-2</c:v>
                </c:pt>
                <c:pt idx="5">
                  <c:v>8.2349926399999995E-2</c:v>
                </c:pt>
                <c:pt idx="6">
                  <c:v>0.11886514879999997</c:v>
                </c:pt>
                <c:pt idx="7">
                  <c:v>0.144258416</c:v>
                </c:pt>
                <c:pt idx="8">
                  <c:v>0.15852972800000001</c:v>
                </c:pt>
                <c:pt idx="9">
                  <c:v>0.17587540160000001</c:v>
                </c:pt>
                <c:pt idx="10">
                  <c:v>0.18926456000000003</c:v>
                </c:pt>
                <c:pt idx="11">
                  <c:v>0.18945204799999998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6-4B39-BEAF-6A80C8F7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31103"/>
        <c:axId val="890809391"/>
      </c:scatterChart>
      <c:valAx>
        <c:axId val="88793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Speed (RPM)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09391"/>
        <c:crosses val="autoZero"/>
        <c:crossBetween val="midCat"/>
      </c:valAx>
      <c:valAx>
        <c:axId val="8908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3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Efficiency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Motor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Sheet1!$G$38:$G$49</c:f>
              <c:numCache>
                <c:formatCode>General</c:formatCode>
                <c:ptCount val="12"/>
                <c:pt idx="0">
                  <c:v>342</c:v>
                </c:pt>
                <c:pt idx="1">
                  <c:v>336</c:v>
                </c:pt>
                <c:pt idx="2">
                  <c:v>318</c:v>
                </c:pt>
                <c:pt idx="3">
                  <c:v>306</c:v>
                </c:pt>
                <c:pt idx="4">
                  <c:v>300</c:v>
                </c:pt>
                <c:pt idx="5">
                  <c:v>246</c:v>
                </c:pt>
                <c:pt idx="6">
                  <c:v>162</c:v>
                </c:pt>
                <c:pt idx="7">
                  <c:v>108</c:v>
                </c:pt>
                <c:pt idx="8">
                  <c:v>72</c:v>
                </c:pt>
                <c:pt idx="9">
                  <c:v>36</c:v>
                </c:pt>
                <c:pt idx="10">
                  <c:v>12</c:v>
                </c:pt>
                <c:pt idx="11">
                  <c:v>6</c:v>
                </c:pt>
              </c:numCache>
            </c:numRef>
          </c:xVal>
          <c:yVal>
            <c:numRef>
              <c:f>Sheet1!$J$38:$J$49</c:f>
              <c:numCache>
                <c:formatCode>General</c:formatCode>
                <c:ptCount val="12"/>
                <c:pt idx="0">
                  <c:v>0.44884025672564493</c:v>
                </c:pt>
                <c:pt idx="1">
                  <c:v>0.48131690535838834</c:v>
                </c:pt>
                <c:pt idx="2">
                  <c:v>0.47590345590195193</c:v>
                </c:pt>
                <c:pt idx="3">
                  <c:v>0.49441787560120365</c:v>
                </c:pt>
                <c:pt idx="4">
                  <c:v>0.49168643832775855</c:v>
                </c:pt>
                <c:pt idx="5">
                  <c:v>0.42856997478294567</c:v>
                </c:pt>
                <c:pt idx="6">
                  <c:v>0.29437952445034488</c:v>
                </c:pt>
                <c:pt idx="7">
                  <c:v>0.19539212547625881</c:v>
                </c:pt>
                <c:pt idx="8">
                  <c:v>0.12783807371817446</c:v>
                </c:pt>
                <c:pt idx="9">
                  <c:v>6.3753331109274752E-2</c:v>
                </c:pt>
                <c:pt idx="10">
                  <c:v>2.1235433974318024E-2</c:v>
                </c:pt>
                <c:pt idx="11">
                  <c:v>1.0350976733988536E-2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2-4E23-94E1-01C26B6A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77615"/>
        <c:axId val="996333695"/>
      </c:scatterChart>
      <c:valAx>
        <c:axId val="99637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3695"/>
        <c:crosses val="autoZero"/>
        <c:crossBetween val="midCat"/>
      </c:valAx>
      <c:valAx>
        <c:axId val="9963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7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1011236</xdr:colOff>
      <xdr:row>5</xdr:row>
      <xdr:rowOff>10584</xdr:rowOff>
    </xdr:from>
    <xdr:to>
      <xdr:col>12</xdr:col>
      <xdr:colOff>465665</xdr:colOff>
      <xdr:row>25</xdr:row>
      <xdr:rowOff>60854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E38F6-1D99-4AD1-A5F9-C04098F9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148166</xdr:colOff>
      <xdr:row>50</xdr:row>
      <xdr:rowOff>147636</xdr:rowOff>
    </xdr:from>
    <xdr:to>
      <xdr:col>5</xdr:col>
      <xdr:colOff>432858</xdr:colOff>
      <xdr:row>68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4D0E50-CC0C-4439-8B34-054229B4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200024</xdr:colOff>
      <xdr:row>49</xdr:row>
      <xdr:rowOff>109536</xdr:rowOff>
    </xdr:from>
    <xdr:to>
      <xdr:col>15</xdr:col>
      <xdr:colOff>435428</xdr:colOff>
      <xdr:row>69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3F52C-067C-48FD-9D6C-D0EAF2C3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3FB6-218E-46FE-99E2-D14D5A190009}">
  <dimension ref="A1:J86"/>
  <sheetViews>
    <sheetView tabSelected="1" topLeftCell="A35" zoomScale="120" zoomScaleNormal="120" workbookViewId="0">
      <selection activeCell="A73" sqref="A73"/>
    </sheetView>
  </sheetViews>
  <sheetFormatPr baseColWidth="10" defaultColWidth="8.83203125" defaultRowHeight="15" x14ac:dyDescent="0.2"/>
  <cols>
    <col min="1" max="1" width="26.1640625" customWidth="1"/>
    <col min="2" max="2" width="22.5" customWidth="1"/>
    <col min="3" max="3" width="21.83203125" customWidth="1"/>
    <col min="4" max="4" width="23.33203125" customWidth="1"/>
    <col min="5" max="5" width="23.5" customWidth="1"/>
    <col min="6" max="6" width="33.83203125" customWidth="1"/>
    <col min="7" max="7" width="30.6640625" customWidth="1"/>
    <col min="8" max="8" width="17.33203125" customWidth="1"/>
  </cols>
  <sheetData>
    <row r="1" spans="1:9" x14ac:dyDescent="0.2">
      <c r="A1" t="s">
        <v>1</v>
      </c>
      <c r="C1" t="s">
        <v>16</v>
      </c>
      <c r="G1" t="s">
        <v>2</v>
      </c>
    </row>
    <row r="2" spans="1:9" x14ac:dyDescent="0.2">
      <c r="A2" t="s">
        <v>14</v>
      </c>
      <c r="B2" t="s">
        <v>0</v>
      </c>
      <c r="C2" t="s">
        <v>15</v>
      </c>
      <c r="H2" t="s">
        <v>3</v>
      </c>
      <c r="I2">
        <v>2.8256999999999999</v>
      </c>
    </row>
    <row r="3" spans="1:9" x14ac:dyDescent="0.2">
      <c r="A3">
        <v>10</v>
      </c>
      <c r="B3">
        <f>A3*9.81 / 1000</f>
        <v>9.8100000000000007E-2</v>
      </c>
      <c r="C3">
        <v>-8.1100000000000005E-2</v>
      </c>
      <c r="H3" t="s">
        <v>4</v>
      </c>
      <c r="I3">
        <v>0.34444000000000002</v>
      </c>
    </row>
    <row r="4" spans="1:9" x14ac:dyDescent="0.2">
      <c r="A4">
        <v>20</v>
      </c>
      <c r="B4">
        <f t="shared" ref="B4:B14" si="0">A4*9.81 / 1000</f>
        <v>0.19620000000000001</v>
      </c>
      <c r="C4">
        <v>-5.0799999999999998E-2</v>
      </c>
    </row>
    <row r="5" spans="1:9" x14ac:dyDescent="0.2">
      <c r="A5">
        <v>30</v>
      </c>
      <c r="B5">
        <f t="shared" si="0"/>
        <v>0.29430000000000001</v>
      </c>
      <c r="C5">
        <v>-1.7899999999999999E-2</v>
      </c>
    </row>
    <row r="6" spans="1:9" x14ac:dyDescent="0.2">
      <c r="A6">
        <v>40</v>
      </c>
      <c r="B6">
        <f t="shared" si="0"/>
        <v>0.39240000000000003</v>
      </c>
      <c r="C6">
        <v>1.9349999999999999E-2</v>
      </c>
    </row>
    <row r="7" spans="1:9" x14ac:dyDescent="0.2">
      <c r="A7">
        <v>50</v>
      </c>
      <c r="B7">
        <f t="shared" si="0"/>
        <v>0.49049999999999999</v>
      </c>
      <c r="C7">
        <v>5.4699999999999999E-2</v>
      </c>
    </row>
    <row r="8" spans="1:9" x14ac:dyDescent="0.2">
      <c r="A8">
        <v>100</v>
      </c>
      <c r="B8">
        <f t="shared" si="0"/>
        <v>0.98099999999999998</v>
      </c>
      <c r="C8">
        <v>0.222</v>
      </c>
    </row>
    <row r="9" spans="1:9" x14ac:dyDescent="0.2">
      <c r="A9">
        <v>200</v>
      </c>
      <c r="B9">
        <f t="shared" si="0"/>
        <v>1.962</v>
      </c>
      <c r="C9">
        <v>0.56666000000000005</v>
      </c>
    </row>
    <row r="10" spans="1:9" x14ac:dyDescent="0.2">
      <c r="A10">
        <v>300</v>
      </c>
      <c r="B10">
        <f t="shared" si="0"/>
        <v>2.9430000000000001</v>
      </c>
      <c r="C10">
        <v>0.9143</v>
      </c>
    </row>
    <row r="11" spans="1:9" x14ac:dyDescent="0.2">
      <c r="A11">
        <v>400</v>
      </c>
      <c r="B11">
        <f t="shared" si="0"/>
        <v>3.9239999999999999</v>
      </c>
      <c r="C11">
        <v>1.2629999999999999</v>
      </c>
    </row>
    <row r="12" spans="1:9" x14ac:dyDescent="0.2">
      <c r="A12">
        <v>500</v>
      </c>
      <c r="B12">
        <f t="shared" si="0"/>
        <v>4.9050000000000002</v>
      </c>
      <c r="C12">
        <v>1.6120000000000001</v>
      </c>
    </row>
    <row r="13" spans="1:9" x14ac:dyDescent="0.2">
      <c r="A13">
        <v>750</v>
      </c>
      <c r="B13">
        <f t="shared" si="0"/>
        <v>7.3574999999999999</v>
      </c>
      <c r="C13">
        <v>2.4900000000000002</v>
      </c>
    </row>
    <row r="14" spans="1:9" x14ac:dyDescent="0.2">
      <c r="A14">
        <v>1000</v>
      </c>
      <c r="B14">
        <f t="shared" si="0"/>
        <v>9.81</v>
      </c>
      <c r="C14">
        <v>3.3490000000000002</v>
      </c>
    </row>
    <row r="28" spans="1:4" x14ac:dyDescent="0.2">
      <c r="A28" t="s">
        <v>5</v>
      </c>
      <c r="B28" t="s">
        <v>6</v>
      </c>
      <c r="C28">
        <v>32</v>
      </c>
      <c r="D28">
        <f>C28 / 1000</f>
        <v>3.2000000000000001E-2</v>
      </c>
    </row>
    <row r="30" spans="1:4" x14ac:dyDescent="0.2">
      <c r="A30" t="s">
        <v>7</v>
      </c>
      <c r="B30" t="s">
        <v>8</v>
      </c>
      <c r="C30">
        <v>10</v>
      </c>
      <c r="D30" t="s">
        <v>17</v>
      </c>
    </row>
    <row r="36" spans="1:10" x14ac:dyDescent="0.2">
      <c r="A36" t="s">
        <v>9</v>
      </c>
    </row>
    <row r="37" spans="1:10" x14ac:dyDescent="0.2">
      <c r="A37" t="s">
        <v>10</v>
      </c>
      <c r="B37" t="s">
        <v>23</v>
      </c>
      <c r="C37" t="s">
        <v>11</v>
      </c>
      <c r="D37" t="s">
        <v>12</v>
      </c>
      <c r="E37" t="s">
        <v>13</v>
      </c>
      <c r="F37" t="s">
        <v>18</v>
      </c>
      <c r="G37" t="s">
        <v>19</v>
      </c>
      <c r="H37" t="s">
        <v>22</v>
      </c>
      <c r="I37" t="s">
        <v>20</v>
      </c>
      <c r="J37" t="s">
        <v>21</v>
      </c>
    </row>
    <row r="38" spans="1:10" x14ac:dyDescent="0.2">
      <c r="A38">
        <v>10</v>
      </c>
      <c r="B38">
        <f xml:space="preserve"> A38 / 1000</f>
        <v>0.01</v>
      </c>
      <c r="C38">
        <v>57</v>
      </c>
      <c r="D38">
        <v>0.46</v>
      </c>
      <c r="E38">
        <v>0.2316</v>
      </c>
      <c r="F38">
        <f>$I$2*E38+$I$3</f>
        <v>0.99887211999999992</v>
      </c>
      <c r="G38">
        <f>C38*60/$C$30</f>
        <v>342</v>
      </c>
      <c r="H38">
        <f>(G38*2*PI()) / 60</f>
        <v>35.814156250923638</v>
      </c>
      <c r="I38">
        <f>(F38-B38*9.81)*$D$28</f>
        <v>2.8824707839999998E-2</v>
      </c>
      <c r="J38">
        <f>(H38*I38)/(5*D38)</f>
        <v>0.44884025672564493</v>
      </c>
    </row>
    <row r="39" spans="1:10" x14ac:dyDescent="0.2">
      <c r="A39">
        <v>20</v>
      </c>
      <c r="B39">
        <f t="shared" ref="B39:B49" si="1" xml:space="preserve"> A39 / 1000</f>
        <v>0.02</v>
      </c>
      <c r="C39">
        <v>56</v>
      </c>
      <c r="D39">
        <v>0.54</v>
      </c>
      <c r="E39">
        <v>0.35599999999999998</v>
      </c>
      <c r="F39">
        <f t="shared" ref="F39:F49" si="2">$I$2*E39+$I$3</f>
        <v>1.3503892</v>
      </c>
      <c r="G39">
        <f t="shared" ref="G39:G49" si="3">C39*60/$C$30</f>
        <v>336</v>
      </c>
      <c r="H39">
        <f t="shared" ref="H39:H49" si="4">(G39*2*PI()) / 60</f>
        <v>35.185837720205683</v>
      </c>
      <c r="I39">
        <f t="shared" ref="I39:I49" si="5">(F39-B39*9.81)*$D$28</f>
        <v>3.6934054399999999E-2</v>
      </c>
      <c r="J39">
        <f>(H39*I39)/(5*D39)</f>
        <v>0.48131690535838834</v>
      </c>
    </row>
    <row r="40" spans="1:10" x14ac:dyDescent="0.2">
      <c r="A40">
        <v>30</v>
      </c>
      <c r="B40">
        <f t="shared" si="1"/>
        <v>0.03</v>
      </c>
      <c r="C40">
        <v>53</v>
      </c>
      <c r="D40">
        <v>0.61</v>
      </c>
      <c r="E40">
        <v>0.46429999999999999</v>
      </c>
      <c r="F40">
        <f t="shared" si="2"/>
        <v>1.65641251</v>
      </c>
      <c r="G40">
        <f t="shared" si="3"/>
        <v>318</v>
      </c>
      <c r="H40">
        <f t="shared" si="4"/>
        <v>33.300882128051811</v>
      </c>
      <c r="I40">
        <f t="shared" si="5"/>
        <v>4.3587600320000003E-2</v>
      </c>
      <c r="J40">
        <f t="shared" ref="J40:J49" si="6">(H40*I40)/(5*D40)</f>
        <v>0.47590345590195193</v>
      </c>
    </row>
    <row r="41" spans="1:10" x14ac:dyDescent="0.2">
      <c r="A41">
        <v>40</v>
      </c>
      <c r="B41">
        <f t="shared" si="1"/>
        <v>0.04</v>
      </c>
      <c r="C41">
        <v>51</v>
      </c>
      <c r="D41">
        <v>0.67</v>
      </c>
      <c r="E41">
        <v>0.58860000000000001</v>
      </c>
      <c r="F41">
        <f t="shared" si="2"/>
        <v>2.0076470199999998</v>
      </c>
      <c r="G41">
        <f t="shared" si="3"/>
        <v>306</v>
      </c>
      <c r="H41">
        <f t="shared" si="4"/>
        <v>32.044245066615893</v>
      </c>
      <c r="I41">
        <f t="shared" si="5"/>
        <v>5.168790463999999E-2</v>
      </c>
      <c r="J41">
        <f t="shared" si="6"/>
        <v>0.49441787560120365</v>
      </c>
    </row>
    <row r="42" spans="1:10" x14ac:dyDescent="0.2">
      <c r="A42">
        <v>50</v>
      </c>
      <c r="B42">
        <f t="shared" si="1"/>
        <v>0.05</v>
      </c>
      <c r="C42">
        <v>50</v>
      </c>
      <c r="D42">
        <v>0.72</v>
      </c>
      <c r="E42">
        <v>0.67479999999999996</v>
      </c>
      <c r="F42">
        <f t="shared" si="2"/>
        <v>2.2512223599999999</v>
      </c>
      <c r="G42">
        <f t="shared" si="3"/>
        <v>300</v>
      </c>
      <c r="H42">
        <f t="shared" si="4"/>
        <v>31.415926535897931</v>
      </c>
      <c r="I42">
        <f t="shared" si="5"/>
        <v>5.6343115520000001E-2</v>
      </c>
      <c r="J42">
        <f t="shared" si="6"/>
        <v>0.49168643832775855</v>
      </c>
    </row>
    <row r="43" spans="1:10" x14ac:dyDescent="0.2">
      <c r="A43">
        <v>100</v>
      </c>
      <c r="B43">
        <f t="shared" si="1"/>
        <v>0.1</v>
      </c>
      <c r="C43">
        <v>41</v>
      </c>
      <c r="D43">
        <v>0.99</v>
      </c>
      <c r="E43">
        <v>1.1359999999999999</v>
      </c>
      <c r="F43">
        <f t="shared" si="2"/>
        <v>3.5544351999999995</v>
      </c>
      <c r="G43">
        <f t="shared" si="3"/>
        <v>246</v>
      </c>
      <c r="H43">
        <f t="shared" si="4"/>
        <v>25.761059759436304</v>
      </c>
      <c r="I43">
        <f t="shared" si="5"/>
        <v>8.2349926399999995E-2</v>
      </c>
      <c r="J43">
        <f t="shared" si="6"/>
        <v>0.42856997478294567</v>
      </c>
    </row>
    <row r="44" spans="1:10" x14ac:dyDescent="0.2">
      <c r="A44">
        <v>200</v>
      </c>
      <c r="B44">
        <f t="shared" si="1"/>
        <v>0.2</v>
      </c>
      <c r="C44">
        <v>27</v>
      </c>
      <c r="D44">
        <v>1.37</v>
      </c>
      <c r="E44">
        <v>1.887</v>
      </c>
      <c r="F44">
        <f t="shared" si="2"/>
        <v>5.6765358999999993</v>
      </c>
      <c r="G44">
        <f t="shared" si="3"/>
        <v>162</v>
      </c>
      <c r="H44">
        <f t="shared" si="4"/>
        <v>16.964600329384883</v>
      </c>
      <c r="I44">
        <f t="shared" si="5"/>
        <v>0.11886514879999997</v>
      </c>
      <c r="J44">
        <f t="shared" si="6"/>
        <v>0.29437952445034488</v>
      </c>
    </row>
    <row r="45" spans="1:10" x14ac:dyDescent="0.2">
      <c r="A45">
        <v>300</v>
      </c>
      <c r="B45">
        <f t="shared" si="1"/>
        <v>0.3</v>
      </c>
      <c r="C45">
        <v>18</v>
      </c>
      <c r="D45">
        <v>1.67</v>
      </c>
      <c r="E45">
        <v>2.5150000000000001</v>
      </c>
      <c r="F45">
        <f t="shared" si="2"/>
        <v>7.4510755</v>
      </c>
      <c r="G45">
        <f t="shared" si="3"/>
        <v>108</v>
      </c>
      <c r="H45">
        <f t="shared" si="4"/>
        <v>11.309733552923255</v>
      </c>
      <c r="I45">
        <f t="shared" si="5"/>
        <v>0.144258416</v>
      </c>
      <c r="J45">
        <f t="shared" si="6"/>
        <v>0.19539212547625881</v>
      </c>
    </row>
    <row r="46" spans="1:10" x14ac:dyDescent="0.2">
      <c r="A46">
        <v>400</v>
      </c>
      <c r="B46">
        <f t="shared" si="1"/>
        <v>0.4</v>
      </c>
      <c r="C46">
        <v>12</v>
      </c>
      <c r="D46">
        <v>1.87</v>
      </c>
      <c r="E46">
        <v>3.02</v>
      </c>
      <c r="F46">
        <f t="shared" si="2"/>
        <v>8.8780540000000006</v>
      </c>
      <c r="G46">
        <f t="shared" si="3"/>
        <v>72</v>
      </c>
      <c r="H46">
        <f t="shared" si="4"/>
        <v>7.5398223686155035</v>
      </c>
      <c r="I46">
        <f t="shared" si="5"/>
        <v>0.15852972800000001</v>
      </c>
      <c r="J46">
        <f t="shared" si="6"/>
        <v>0.12783807371817446</v>
      </c>
    </row>
    <row r="47" spans="1:10" x14ac:dyDescent="0.2">
      <c r="A47">
        <v>500</v>
      </c>
      <c r="B47">
        <f t="shared" si="1"/>
        <v>0.5</v>
      </c>
      <c r="C47">
        <v>6</v>
      </c>
      <c r="D47">
        <v>2.08</v>
      </c>
      <c r="E47">
        <v>3.5590000000000002</v>
      </c>
      <c r="F47">
        <f t="shared" si="2"/>
        <v>10.4011063</v>
      </c>
      <c r="G47">
        <f t="shared" si="3"/>
        <v>36</v>
      </c>
      <c r="H47">
        <f t="shared" si="4"/>
        <v>3.7699111843077517</v>
      </c>
      <c r="I47">
        <f t="shared" si="5"/>
        <v>0.17587540160000001</v>
      </c>
      <c r="J47">
        <f t="shared" si="6"/>
        <v>6.3753331109274752E-2</v>
      </c>
    </row>
    <row r="48" spans="1:10" x14ac:dyDescent="0.2">
      <c r="A48">
        <v>750</v>
      </c>
      <c r="B48">
        <f t="shared" si="1"/>
        <v>0.75</v>
      </c>
      <c r="C48">
        <v>2</v>
      </c>
      <c r="D48">
        <v>2.2400000000000002</v>
      </c>
      <c r="E48">
        <v>4.5750000000000002</v>
      </c>
      <c r="F48">
        <f t="shared" si="2"/>
        <v>13.2720175</v>
      </c>
      <c r="G48">
        <f t="shared" si="3"/>
        <v>12</v>
      </c>
      <c r="H48">
        <f t="shared" si="4"/>
        <v>1.2566370614359172</v>
      </c>
      <c r="I48">
        <f t="shared" si="5"/>
        <v>0.18926456000000003</v>
      </c>
      <c r="J48">
        <f t="shared" si="6"/>
        <v>2.1235433974318024E-2</v>
      </c>
    </row>
    <row r="49" spans="1:10" x14ac:dyDescent="0.2">
      <c r="A49">
        <v>1000</v>
      </c>
      <c r="B49">
        <f t="shared" si="1"/>
        <v>1</v>
      </c>
      <c r="C49">
        <v>1</v>
      </c>
      <c r="D49">
        <v>2.2999999999999998</v>
      </c>
      <c r="E49">
        <v>5.4450000000000003</v>
      </c>
      <c r="F49">
        <f t="shared" si="2"/>
        <v>15.7303765</v>
      </c>
      <c r="G49">
        <f t="shared" si="3"/>
        <v>6</v>
      </c>
      <c r="H49">
        <f t="shared" si="4"/>
        <v>0.62831853071795862</v>
      </c>
      <c r="I49">
        <f t="shared" si="5"/>
        <v>0.18945204799999998</v>
      </c>
      <c r="J49">
        <f t="shared" si="6"/>
        <v>1.0350976733988536E-2</v>
      </c>
    </row>
    <row r="75" spans="1:7" x14ac:dyDescent="0.2">
      <c r="A75" s="1" t="s">
        <v>24</v>
      </c>
      <c r="B75" s="1" t="s">
        <v>25</v>
      </c>
      <c r="C75" s="1" t="s">
        <v>26</v>
      </c>
      <c r="D75" s="1" t="s">
        <v>27</v>
      </c>
      <c r="E75" s="1" t="s">
        <v>28</v>
      </c>
      <c r="F75" s="1" t="s">
        <v>29</v>
      </c>
      <c r="G75" s="1" t="s">
        <v>30</v>
      </c>
    </row>
    <row r="76" spans="1:7" x14ac:dyDescent="0.2">
      <c r="A76" t="s">
        <v>31</v>
      </c>
      <c r="B76">
        <v>21</v>
      </c>
      <c r="C76">
        <v>200</v>
      </c>
      <c r="D76">
        <f>10/12*(B76)</f>
        <v>17.5</v>
      </c>
      <c r="E76">
        <f>10/12*(C76)</f>
        <v>166.66666666666669</v>
      </c>
      <c r="F76">
        <f>D76 / ($C$84*$C$85)</f>
        <v>1.5563856278904304</v>
      </c>
      <c r="G76">
        <f>(2*PI()*E76 / 60)*$C$85</f>
        <v>52.35987755982989</v>
      </c>
    </row>
    <row r="77" spans="1:7" x14ac:dyDescent="0.2">
      <c r="A77" t="s">
        <v>32</v>
      </c>
      <c r="B77">
        <v>27</v>
      </c>
      <c r="C77">
        <v>150</v>
      </c>
      <c r="D77">
        <f t="shared" ref="D77:D79" si="7">10/12*(B77)</f>
        <v>22.5</v>
      </c>
      <c r="E77">
        <f t="shared" ref="E77:E79" si="8">10/12*(C77)</f>
        <v>125</v>
      </c>
      <c r="F77">
        <f t="shared" ref="F77:F79" si="9">D77 / ($C$84*$C$85)</f>
        <v>2.001067235859125</v>
      </c>
      <c r="G77">
        <f t="shared" ref="G77:G79" si="10">(2*PI()*E77 / 60)*$C$85</f>
        <v>39.269908169872409</v>
      </c>
    </row>
    <row r="78" spans="1:7" x14ac:dyDescent="0.2">
      <c r="A78" t="s">
        <v>33</v>
      </c>
      <c r="B78">
        <v>34</v>
      </c>
      <c r="C78">
        <v>100</v>
      </c>
      <c r="D78">
        <f t="shared" si="7"/>
        <v>28.333333333333336</v>
      </c>
      <c r="E78">
        <f t="shared" si="8"/>
        <v>83.333333333333343</v>
      </c>
      <c r="F78">
        <f t="shared" si="9"/>
        <v>2.5198624451559355</v>
      </c>
      <c r="G78">
        <f t="shared" si="10"/>
        <v>26.179938779914945</v>
      </c>
    </row>
    <row r="79" spans="1:7" x14ac:dyDescent="0.2">
      <c r="A79" t="s">
        <v>34</v>
      </c>
      <c r="B79">
        <v>45</v>
      </c>
      <c r="C79">
        <v>76</v>
      </c>
      <c r="D79">
        <f t="shared" si="7"/>
        <v>37.5</v>
      </c>
      <c r="E79">
        <f t="shared" si="8"/>
        <v>63.333333333333336</v>
      </c>
      <c r="F79">
        <f t="shared" si="9"/>
        <v>3.335112059765208</v>
      </c>
      <c r="G79">
        <f t="shared" si="10"/>
        <v>19.896753472735359</v>
      </c>
    </row>
    <row r="83" spans="2:4" x14ac:dyDescent="0.2">
      <c r="B83" t="s">
        <v>35</v>
      </c>
    </row>
    <row r="84" spans="2:4" x14ac:dyDescent="0.2">
      <c r="B84">
        <v>8.2639999999999993</v>
      </c>
      <c r="C84">
        <v>3.7480000000000002</v>
      </c>
      <c r="D84" t="s">
        <v>36</v>
      </c>
    </row>
    <row r="85" spans="2:4" x14ac:dyDescent="0.2">
      <c r="B85" t="s">
        <v>37</v>
      </c>
      <c r="C85">
        <v>3</v>
      </c>
      <c r="D85" t="s">
        <v>38</v>
      </c>
    </row>
    <row r="86" spans="2:4" x14ac:dyDescent="0.2">
      <c r="D86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Mechatronics</dc:creator>
  <cp:lastModifiedBy>Microsoft Office User</cp:lastModifiedBy>
  <dcterms:created xsi:type="dcterms:W3CDTF">2024-03-20T20:30:25Z</dcterms:created>
  <dcterms:modified xsi:type="dcterms:W3CDTF">2024-03-24T15:23:42Z</dcterms:modified>
</cp:coreProperties>
</file>