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C:\Users\hyunsu.kim\Downloads\"/>
    </mc:Choice>
  </mc:AlternateContent>
  <xr:revisionPtr revIDLastSave="7" documentId="13_ncr:1_{F2B4D145-F16F-4BC8-B731-0057B9DF5754}" xr6:coauthVersionLast="47" xr6:coauthVersionMax="47" xr10:uidLastSave="{D7BBB0C5-0578-47C4-9FE0-BB9A982D0799}"/>
  <bookViews>
    <workbookView xWindow="-108" yWindow="-108" windowWidth="23256" windowHeight="12456" firstSheet="1" activeTab="1" xr2:uid="{5F4913DE-BB22-48F4-A57F-13BA89179192}"/>
  </bookViews>
  <sheets>
    <sheet name="Sheet1" sheetId="1" r:id="rId1"/>
    <sheet name="Magnet" sheetId="2" r:id="rId2"/>
    <sheet name="Console" sheetId="3" r:id="rId3"/>
    <sheet name="Auto" sheetId="4" r:id="rId4"/>
    <sheet name="CPP&amp;CRP" sheetId="5" r:id="rId5"/>
    <sheet name="ETC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C23" i="1"/>
  <c r="C22" i="1"/>
  <c r="F20" i="1"/>
  <c r="F19" i="1"/>
  <c r="C20" i="1"/>
  <c r="C19" i="1"/>
  <c r="C11" i="1"/>
  <c r="C10" i="1"/>
  <c r="F7" i="1"/>
  <c r="F14" i="1"/>
  <c r="C15" i="1"/>
  <c r="C14" i="1"/>
  <c r="C8" i="1"/>
  <c r="C7" i="1"/>
</calcChain>
</file>

<file path=xl/sharedStrings.xml><?xml version="1.0" encoding="utf-8"?>
<sst xmlns="http://schemas.openxmlformats.org/spreadsheetml/2006/main" count="175" uniqueCount="122">
  <si>
    <t>400 CORE</t>
  </si>
  <si>
    <t>자석패키지</t>
  </si>
  <si>
    <t>자석사이즈</t>
  </si>
  <si>
    <t>스탠드패키지</t>
  </si>
  <si>
    <t>최소 천장 높이+800</t>
  </si>
  <si>
    <t>최소 문 폭(magnet+50)</t>
  </si>
  <si>
    <t>자석 중량</t>
  </si>
  <si>
    <t>전체 중량</t>
  </si>
  <si>
    <t>스탠드 중량</t>
  </si>
  <si>
    <t>설치질소</t>
  </si>
  <si>
    <t>질소볼륨</t>
  </si>
  <si>
    <t>설치헬륨</t>
  </si>
  <si>
    <t>헬륨볼륨</t>
  </si>
  <si>
    <t>질소리필주기</t>
  </si>
  <si>
    <t>질소소모량</t>
  </si>
  <si>
    <t>헬륨리필주기</t>
  </si>
  <si>
    <t>헬륨소모량</t>
  </si>
  <si>
    <t>magnet</t>
  </si>
  <si>
    <t>최소 천장 높이+80</t>
  </si>
  <si>
    <t>최소 문 폭(magnet+5)</t>
  </si>
  <si>
    <t>400core</t>
  </si>
  <si>
    <t>1250*1040*1580</t>
  </si>
  <si>
    <t>790*760*1200</t>
  </si>
  <si>
    <t>1285*1154 (지름=1430)</t>
  </si>
  <si>
    <t>2178+800</t>
  </si>
  <si>
    <t>16days</t>
  </si>
  <si>
    <t>365days</t>
  </si>
  <si>
    <t>230ml/h</t>
  </si>
  <si>
    <t>13ml/h</t>
  </si>
  <si>
    <t>400evo</t>
  </si>
  <si>
    <t>1250*1040*1581</t>
  </si>
  <si>
    <t>790*760*1201</t>
  </si>
  <si>
    <t>500evo</t>
  </si>
  <si>
    <t>1250*1040*1582</t>
  </si>
  <si>
    <t>790*760*1202</t>
  </si>
  <si>
    <t>600evo</t>
  </si>
  <si>
    <t>1250*1040*1583</t>
  </si>
  <si>
    <t>790*760*1203</t>
  </si>
  <si>
    <t>2308+800</t>
  </si>
  <si>
    <t>700evo</t>
  </si>
  <si>
    <t>1250*1040*1584</t>
  </si>
  <si>
    <t>790*760*1204</t>
  </si>
  <si>
    <t>2508+800</t>
  </si>
  <si>
    <t>260ml/h</t>
  </si>
  <si>
    <t>17ml/h</t>
  </si>
  <si>
    <t>콘솔</t>
  </si>
  <si>
    <t>장비 사이즈</t>
  </si>
  <si>
    <t>장비 무게</t>
  </si>
  <si>
    <t>필요전기</t>
  </si>
  <si>
    <t>필요가스</t>
  </si>
  <si>
    <t>OneBay</t>
  </si>
  <si>
    <t>690*830*1300</t>
  </si>
  <si>
    <t>3.8kW</t>
  </si>
  <si>
    <t>60Nl/min</t>
  </si>
  <si>
    <t>TwoBay</t>
  </si>
  <si>
    <t>1310*830*130</t>
  </si>
  <si>
    <t>Nanobay</t>
  </si>
  <si>
    <t>450*880*710</t>
  </si>
  <si>
    <t>AutoSampler</t>
  </si>
  <si>
    <t>Sample Case 24</t>
  </si>
  <si>
    <t>45Nl/min</t>
  </si>
  <si>
    <t>Sample Case Plus</t>
  </si>
  <si>
    <t>Sample Case Heated &amp; Cooled</t>
  </si>
  <si>
    <t>Sample Jet</t>
  </si>
  <si>
    <t>전력소모</t>
  </si>
  <si>
    <t>추천</t>
  </si>
  <si>
    <t>차단기용량</t>
  </si>
  <si>
    <t>평상시</t>
  </si>
  <si>
    <t>가스소모</t>
  </si>
  <si>
    <t>쿨링라인</t>
  </si>
  <si>
    <t>플로우레이트</t>
  </si>
  <si>
    <t>쿨링워터온도</t>
  </si>
  <si>
    <t>Prodigy</t>
  </si>
  <si>
    <t>600*400*460</t>
  </si>
  <si>
    <t>0.6kW</t>
  </si>
  <si>
    <t>LN2dewar</t>
  </si>
  <si>
    <t>500*620*1350</t>
  </si>
  <si>
    <t>220V</t>
  </si>
  <si>
    <t>100L</t>
  </si>
  <si>
    <t>CU</t>
  </si>
  <si>
    <t>740*740*980</t>
  </si>
  <si>
    <t>1kW,0.3kW</t>
  </si>
  <si>
    <t>1L/min</t>
  </si>
  <si>
    <t>Outdoor</t>
  </si>
  <si>
    <t>930*390*950</t>
  </si>
  <si>
    <t>9.0kW, 8.0kW</t>
  </si>
  <si>
    <t>12kW</t>
  </si>
  <si>
    <t>13A</t>
  </si>
  <si>
    <t>3/4"</t>
  </si>
  <si>
    <t>indoor</t>
  </si>
  <si>
    <t>270*600*450</t>
  </si>
  <si>
    <t>20A~30A</t>
  </si>
  <si>
    <t>Water Cooled</t>
  </si>
  <si>
    <t>450*490*590</t>
  </si>
  <si>
    <t>8.5kW, 7.5kW</t>
  </si>
  <si>
    <t>17A~30A</t>
  </si>
  <si>
    <t>6~10L/Min</t>
  </si>
  <si>
    <t>20도 미만</t>
  </si>
  <si>
    <t>Helium Gas Transfer Lines</t>
  </si>
  <si>
    <t>Helium Gas Lines</t>
  </si>
  <si>
    <t>For Indoor Helium Compressors (3 Options)</t>
  </si>
  <si>
    <t>• 6 m / 10 m / 20 m</t>
  </si>
  <si>
    <t>• 10 m ~60 m</t>
  </si>
  <si>
    <t>For Outdoor Helium Compressors</t>
  </si>
  <si>
    <t>• 3 m indoor line / 10 m outdoor line</t>
  </si>
  <si>
    <t>• 3 m indoor line / 20 m outdoor line</t>
  </si>
  <si>
    <t>• 3 m indoor line / 30 m outdoor line</t>
  </si>
  <si>
    <t>• 6 m indoor line / 10 m outdoor line</t>
  </si>
  <si>
    <t>• 6 m indoor line / 20 m outdoor line</t>
  </si>
  <si>
    <t>• 6 m indoor line / 30 m outdoor line</t>
  </si>
  <si>
    <t>• 10 m indoor line / 10 m outdoor line</t>
  </si>
  <si>
    <t>• 10 m indoor line / 20 m outdoor line</t>
  </si>
  <si>
    <t>• 10 m indoor line / 30 m outdoor line</t>
  </si>
  <si>
    <t>• 20 m indoor line / 10 m outdoor line</t>
  </si>
  <si>
    <t>• 20 m indoor line / 20 m outdoor line</t>
  </si>
  <si>
    <t>• 30 m indoor line / 10 m outdoor line</t>
  </si>
  <si>
    <t>MAS</t>
  </si>
  <si>
    <t>250Nl/min</t>
  </si>
  <si>
    <t>BCU1</t>
  </si>
  <si>
    <t>480*350*430</t>
  </si>
  <si>
    <t>BCU2</t>
  </si>
  <si>
    <t>580*420*570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</si>
</sst>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29"/>
      <scheme val="minor"/>
    </font>
    <font>
      <b/>
      <sz val="24"/>
      <color theme="4" tint="-0.249977111117893"/>
      <name val="Aptos Narrow"/>
      <family val="2"/>
      <scheme val="minor"/>
    </font>
    <font>
      <sz val="8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6BF7-595B-42DE-B8D2-CDAF35B4DEFE}">
  <dimension ref="B4:R23"/>
  <sheetViews>
    <sheetView workbookViewId="0">
      <selection activeCell="F20" sqref="F20"/>
    </sheetView>
  </sheetViews>
  <sheetFormatPr defaultRowHeight="14.45"/>
  <cols>
    <col min="1" max="1" width="3.5" customWidth="1"/>
    <col min="2" max="2" width="23.75" style="1" customWidth="1"/>
    <col min="3" max="3" width="14.875" style="1" customWidth="1"/>
    <col min="4" max="4" width="1" style="1" customWidth="1"/>
    <col min="5" max="5" width="12" style="1" customWidth="1"/>
    <col min="6" max="6" width="24.75" style="1" customWidth="1"/>
    <col min="7" max="7" width="16.625" style="1" customWidth="1"/>
    <col min="8" max="9" width="9" style="1"/>
    <col min="10" max="10" width="19.375" style="1" customWidth="1"/>
    <col min="11" max="13" width="9" style="1"/>
    <col min="14" max="14" width="9.375" style="1" customWidth="1"/>
    <col min="15" max="15" width="14.875" style="1" customWidth="1"/>
    <col min="16" max="16" width="14.625" style="1" customWidth="1"/>
    <col min="17" max="17" width="11.875" style="1" customWidth="1"/>
    <col min="18" max="18" width="15.25" style="1" customWidth="1"/>
  </cols>
  <sheetData>
    <row r="4" spans="2:6" ht="31.15">
      <c r="B4" s="2" t="s">
        <v>0</v>
      </c>
      <c r="C4" s="2"/>
      <c r="D4" s="2"/>
      <c r="E4" s="2"/>
      <c r="F4" s="2"/>
    </row>
    <row r="7" spans="2:6">
      <c r="B7" s="1" t="s">
        <v>1</v>
      </c>
      <c r="C7" s="1" t="e">
        <f>VLOOKUP(B4,Magnet!A2:Q6,2,FALSE)</f>
        <v>#N/A</v>
      </c>
      <c r="E7" s="1" t="s">
        <v>2</v>
      </c>
      <c r="F7" s="1" t="e">
        <f>VLOOKUP(B4,Magnet!A2:Q6,7,FALSE)</f>
        <v>#N/A</v>
      </c>
    </row>
    <row r="8" spans="2:6">
      <c r="B8" s="1" t="s">
        <v>3</v>
      </c>
      <c r="C8" s="1" t="e">
        <f>VLOOKUP(B4,Magnet!A2:Q6,3,FALSE)</f>
        <v>#N/A</v>
      </c>
    </row>
    <row r="10" spans="2:6">
      <c r="B10" s="1" t="s">
        <v>4</v>
      </c>
      <c r="C10" s="1" t="e">
        <f>VLOOKUP(B4,Magnet!A2:Q6,8,FALSE)</f>
        <v>#N/A</v>
      </c>
    </row>
    <row r="11" spans="2:6">
      <c r="B11" s="1" t="s">
        <v>5</v>
      </c>
      <c r="C11" s="1" t="e">
        <f>VLOOKUP(B4,Magnet!A2:Q6,9,FALSE)</f>
        <v>#N/A</v>
      </c>
    </row>
    <row r="14" spans="2:6">
      <c r="B14" s="1" t="s">
        <v>6</v>
      </c>
      <c r="C14" s="1" t="e">
        <f>VLOOKUP(B4,Magnet!A2:Q6,4,FALSE)</f>
        <v>#N/A</v>
      </c>
      <c r="E14" s="1" t="s">
        <v>7</v>
      </c>
      <c r="F14" s="1" t="e">
        <f>VLOOKUP(B4,Magnet!A2:Q6,6,FALSE)</f>
        <v>#N/A</v>
      </c>
    </row>
    <row r="15" spans="2:6">
      <c r="B15" s="1" t="s">
        <v>8</v>
      </c>
      <c r="C15" s="1" t="e">
        <f>VLOOKUP(B4,Magnet!A2:Q6,5,FALSE)</f>
        <v>#N/A</v>
      </c>
    </row>
    <row r="19" spans="2:6">
      <c r="B19" s="1" t="s">
        <v>9</v>
      </c>
      <c r="C19" s="1" t="e">
        <f>VLOOKUP(B4,Magnet!A2:Q6,10,FALSE)</f>
        <v>#N/A</v>
      </c>
      <c r="E19" s="1" t="s">
        <v>10</v>
      </c>
      <c r="F19" s="1" t="e">
        <f>VLOOKUP(B4,Magnet!A2:Q6,12,FALSE)</f>
        <v>#N/A</v>
      </c>
    </row>
    <row r="20" spans="2:6">
      <c r="B20" s="1" t="s">
        <v>11</v>
      </c>
      <c r="C20" s="1" t="e">
        <f>VLOOKUP(B4,Magnet!A2:Q6,11,FALSE)</f>
        <v>#N/A</v>
      </c>
      <c r="E20" s="1" t="s">
        <v>12</v>
      </c>
      <c r="F20" s="1" t="e">
        <f>VLOOKUP(B4,Magnet!A2:Q6,13,FALSE)</f>
        <v>#N/A</v>
      </c>
    </row>
    <row r="22" spans="2:6">
      <c r="B22" s="1" t="s">
        <v>13</v>
      </c>
      <c r="C22" s="1" t="e">
        <f>VLOOKUP(B4,Magnet!A2:Q6,14,FALSE)</f>
        <v>#N/A</v>
      </c>
      <c r="E22" s="1" t="s">
        <v>14</v>
      </c>
      <c r="F22" s="1" t="e">
        <f>VLOOKUP(B4,Magnet!A2:Q6,16,FALSE)</f>
        <v>#N/A</v>
      </c>
    </row>
    <row r="23" spans="2:6">
      <c r="B23" s="1" t="s">
        <v>15</v>
      </c>
      <c r="C23" s="1" t="e">
        <f>VLOOKUP(B4,Magnet!A2:Q6,15,FALSE)</f>
        <v>#N/A</v>
      </c>
      <c r="E23" s="1" t="s">
        <v>16</v>
      </c>
      <c r="F23" s="1" t="e">
        <f>VLOOKUP(B4,Magnet!A2:Q6,17,FALSE)</f>
        <v>#N/A</v>
      </c>
    </row>
  </sheetData>
  <mergeCells count="1">
    <mergeCell ref="B4:F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6148E1-7CA7-4EC7-A47C-DB729B53407A}">
          <x14:formula1>
            <xm:f>Magnet!$A$2:$A$15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23D0-2CDC-4435-968B-9CB0EB689AB8}">
  <dimension ref="A1:Q38"/>
  <sheetViews>
    <sheetView tabSelected="1" workbookViewId="0">
      <selection activeCell="F11" sqref="F11"/>
    </sheetView>
  </sheetViews>
  <sheetFormatPr defaultRowHeight="14.45"/>
  <cols>
    <col min="2" max="2" width="14.625" customWidth="1"/>
    <col min="3" max="3" width="17.5" customWidth="1"/>
    <col min="4" max="4" width="10.75" customWidth="1"/>
    <col min="5" max="5" width="10" customWidth="1"/>
    <col min="6" max="6" width="12.75" customWidth="1"/>
    <col min="7" max="7" width="22.25" customWidth="1"/>
    <col min="8" max="8" width="17.25" customWidth="1"/>
    <col min="9" max="9" width="19.25" customWidth="1"/>
    <col min="10" max="10" width="11.125" customWidth="1"/>
    <col min="14" max="14" width="12.375" customWidth="1"/>
    <col min="15" max="15" width="11" customWidth="1"/>
    <col min="16" max="16" width="11.625" customWidth="1"/>
    <col min="17" max="17" width="12" customWidth="1"/>
  </cols>
  <sheetData>
    <row r="1" spans="1:17">
      <c r="A1" s="1" t="s">
        <v>17</v>
      </c>
      <c r="B1" s="1" t="s">
        <v>1</v>
      </c>
      <c r="C1" s="1" t="s">
        <v>3</v>
      </c>
      <c r="D1" s="1" t="s">
        <v>6</v>
      </c>
      <c r="E1" s="1" t="s">
        <v>8</v>
      </c>
      <c r="F1" s="1" t="s">
        <v>7</v>
      </c>
      <c r="G1" s="1" t="s">
        <v>2</v>
      </c>
      <c r="H1" s="1" t="s">
        <v>18</v>
      </c>
      <c r="I1" s="1" t="s">
        <v>19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14</v>
      </c>
      <c r="Q1" s="1" t="s">
        <v>16</v>
      </c>
    </row>
    <row r="2" spans="1:17">
      <c r="A2" s="1" t="s">
        <v>20</v>
      </c>
      <c r="B2" s="1" t="s">
        <v>21</v>
      </c>
      <c r="C2" s="1" t="s">
        <v>22</v>
      </c>
      <c r="D2" s="1">
        <v>508</v>
      </c>
      <c r="E2" s="1">
        <v>154</v>
      </c>
      <c r="F2" s="1">
        <v>590</v>
      </c>
      <c r="G2" s="1" t="s">
        <v>23</v>
      </c>
      <c r="H2" s="1" t="s">
        <v>24</v>
      </c>
      <c r="I2" s="1">
        <v>90</v>
      </c>
      <c r="J2" s="1">
        <v>450</v>
      </c>
      <c r="K2" s="1">
        <v>300</v>
      </c>
      <c r="L2" s="1">
        <v>102</v>
      </c>
      <c r="M2" s="1">
        <v>150</v>
      </c>
      <c r="N2" s="1" t="s">
        <v>25</v>
      </c>
      <c r="O2" s="1" t="s">
        <v>26</v>
      </c>
      <c r="P2" s="1" t="s">
        <v>27</v>
      </c>
      <c r="Q2" s="1" t="s">
        <v>28</v>
      </c>
    </row>
    <row r="3" spans="1:17">
      <c r="A3" s="1" t="s">
        <v>29</v>
      </c>
      <c r="B3" s="1" t="s">
        <v>30</v>
      </c>
      <c r="C3" s="1" t="s">
        <v>31</v>
      </c>
      <c r="D3" s="1">
        <v>508</v>
      </c>
      <c r="E3" s="1">
        <v>154</v>
      </c>
      <c r="F3" s="1">
        <v>590</v>
      </c>
      <c r="G3" s="1" t="s">
        <v>23</v>
      </c>
      <c r="H3" s="1" t="s">
        <v>24</v>
      </c>
      <c r="I3" s="1">
        <v>90</v>
      </c>
      <c r="J3" s="1">
        <v>450</v>
      </c>
      <c r="K3" s="1">
        <v>300</v>
      </c>
      <c r="L3" s="1">
        <v>102</v>
      </c>
      <c r="M3" s="1">
        <v>150</v>
      </c>
      <c r="N3" s="1" t="s">
        <v>25</v>
      </c>
      <c r="O3" s="1" t="s">
        <v>26</v>
      </c>
      <c r="P3" s="1" t="s">
        <v>27</v>
      </c>
      <c r="Q3" s="1" t="s">
        <v>28</v>
      </c>
    </row>
    <row r="4" spans="1:17">
      <c r="A4" s="1" t="s">
        <v>32</v>
      </c>
      <c r="B4" s="1" t="s">
        <v>33</v>
      </c>
      <c r="C4" s="1" t="s">
        <v>34</v>
      </c>
      <c r="D4" s="1">
        <v>588</v>
      </c>
      <c r="E4" s="1">
        <v>154</v>
      </c>
      <c r="F4" s="1">
        <v>660</v>
      </c>
      <c r="G4" s="1" t="s">
        <v>23</v>
      </c>
      <c r="H4" s="1" t="s">
        <v>24</v>
      </c>
      <c r="I4" s="1">
        <v>90</v>
      </c>
      <c r="J4" s="1">
        <v>500</v>
      </c>
      <c r="K4" s="1">
        <v>350</v>
      </c>
      <c r="L4" s="1">
        <v>102</v>
      </c>
      <c r="M4" s="1">
        <v>134</v>
      </c>
      <c r="N4" s="1" t="s">
        <v>25</v>
      </c>
      <c r="O4" s="1" t="s">
        <v>26</v>
      </c>
      <c r="P4" s="1" t="s">
        <v>27</v>
      </c>
      <c r="Q4" s="1" t="s">
        <v>28</v>
      </c>
    </row>
    <row r="5" spans="1:17">
      <c r="A5" s="1" t="s">
        <v>35</v>
      </c>
      <c r="B5" s="1" t="s">
        <v>36</v>
      </c>
      <c r="C5" s="1" t="s">
        <v>37</v>
      </c>
      <c r="D5" s="1">
        <v>612</v>
      </c>
      <c r="E5" s="1">
        <v>168</v>
      </c>
      <c r="F5" s="1">
        <v>700</v>
      </c>
      <c r="G5" s="1" t="s">
        <v>23</v>
      </c>
      <c r="H5" s="1" t="s">
        <v>38</v>
      </c>
      <c r="I5" s="1">
        <v>90</v>
      </c>
      <c r="J5" s="1">
        <v>500</v>
      </c>
      <c r="K5" s="1">
        <v>450</v>
      </c>
      <c r="L5" s="1">
        <v>102</v>
      </c>
      <c r="M5" s="1">
        <v>129</v>
      </c>
      <c r="N5" s="1" t="s">
        <v>25</v>
      </c>
      <c r="O5" s="1" t="s">
        <v>26</v>
      </c>
      <c r="P5" s="1" t="s">
        <v>27</v>
      </c>
      <c r="Q5" s="1" t="s">
        <v>28</v>
      </c>
    </row>
    <row r="6" spans="1:17">
      <c r="A6" s="1" t="s">
        <v>39</v>
      </c>
      <c r="B6" s="1" t="s">
        <v>40</v>
      </c>
      <c r="C6" s="1" t="s">
        <v>41</v>
      </c>
      <c r="D6" s="1">
        <v>882</v>
      </c>
      <c r="E6" s="1">
        <v>174</v>
      </c>
      <c r="F6" s="1">
        <v>950</v>
      </c>
      <c r="G6" s="1" t="s">
        <v>23</v>
      </c>
      <c r="H6" s="1" t="s">
        <v>42</v>
      </c>
      <c r="I6" s="1">
        <v>90</v>
      </c>
      <c r="J6" s="1">
        <v>600</v>
      </c>
      <c r="K6" s="1">
        <v>500</v>
      </c>
      <c r="L6" s="1">
        <v>128</v>
      </c>
      <c r="M6" s="1">
        <v>138</v>
      </c>
      <c r="N6" s="1" t="s">
        <v>25</v>
      </c>
      <c r="O6" s="1" t="s">
        <v>26</v>
      </c>
      <c r="P6" s="1" t="s">
        <v>43</v>
      </c>
      <c r="Q6" s="1" t="s">
        <v>44</v>
      </c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7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7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7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7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7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7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8" spans="2: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O19" s="1"/>
    </row>
    <row r="20" spans="2: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 s="1"/>
    </row>
    <row r="21" spans="2: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6" spans="2: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4" spans="2:1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3397-AA9D-40C0-8550-2B3B27B6F399}">
  <dimension ref="B4:F7"/>
  <sheetViews>
    <sheetView workbookViewId="0">
      <selection activeCell="F4" sqref="F4"/>
    </sheetView>
  </sheetViews>
  <sheetFormatPr defaultRowHeight="14.45"/>
  <cols>
    <col min="3" max="3" width="13.375" customWidth="1"/>
    <col min="4" max="4" width="10.25" customWidth="1"/>
    <col min="5" max="5" width="11" customWidth="1"/>
    <col min="6" max="6" width="10.25" customWidth="1"/>
  </cols>
  <sheetData>
    <row r="4" spans="2:6">
      <c r="B4" t="s">
        <v>45</v>
      </c>
      <c r="C4" t="s">
        <v>46</v>
      </c>
      <c r="D4" t="s">
        <v>47</v>
      </c>
      <c r="E4" t="s">
        <v>48</v>
      </c>
      <c r="F4" t="s">
        <v>49</v>
      </c>
    </row>
    <row r="5" spans="2:6">
      <c r="B5" t="s">
        <v>50</v>
      </c>
      <c r="C5" t="s">
        <v>51</v>
      </c>
      <c r="D5">
        <v>230</v>
      </c>
      <c r="E5" t="s">
        <v>52</v>
      </c>
      <c r="F5" t="s">
        <v>53</v>
      </c>
    </row>
    <row r="6" spans="2:6">
      <c r="B6" t="s">
        <v>54</v>
      </c>
      <c r="C6" t="s">
        <v>55</v>
      </c>
      <c r="D6">
        <v>340</v>
      </c>
      <c r="F6" t="s">
        <v>53</v>
      </c>
    </row>
    <row r="7" spans="2:6">
      <c r="B7" t="s">
        <v>56</v>
      </c>
      <c r="C7" t="s">
        <v>57</v>
      </c>
      <c r="D7">
        <v>130</v>
      </c>
      <c r="E7" t="s">
        <v>52</v>
      </c>
      <c r="F7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E1B4-3C0E-4F55-912A-5694C91E9C90}">
  <dimension ref="B2:G7"/>
  <sheetViews>
    <sheetView workbookViewId="0">
      <selection activeCell="G4" sqref="G4"/>
    </sheetView>
  </sheetViews>
  <sheetFormatPr defaultRowHeight="14.45"/>
  <cols>
    <col min="2" max="2" width="26.375" customWidth="1"/>
  </cols>
  <sheetData>
    <row r="2" spans="2:7">
      <c r="B2" t="s">
        <v>58</v>
      </c>
    </row>
    <row r="3" spans="2:7">
      <c r="D3" t="s">
        <v>46</v>
      </c>
      <c r="E3" t="s">
        <v>47</v>
      </c>
      <c r="F3" t="s">
        <v>48</v>
      </c>
      <c r="G3" t="s">
        <v>49</v>
      </c>
    </row>
    <row r="4" spans="2:7">
      <c r="B4" t="s">
        <v>59</v>
      </c>
      <c r="G4" t="s">
        <v>60</v>
      </c>
    </row>
    <row r="5" spans="2:7">
      <c r="B5" t="s">
        <v>61</v>
      </c>
      <c r="G5" t="s">
        <v>60</v>
      </c>
    </row>
    <row r="6" spans="2:7">
      <c r="B6" t="s">
        <v>62</v>
      </c>
      <c r="G6" t="s">
        <v>60</v>
      </c>
    </row>
    <row r="7" spans="2:7">
      <c r="B7" t="s">
        <v>63</v>
      </c>
      <c r="G7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F88B-7726-416A-9279-4322F43A0485}">
  <dimension ref="B2:M33"/>
  <sheetViews>
    <sheetView workbookViewId="0">
      <selection activeCell="B7" sqref="B7"/>
    </sheetView>
  </sheetViews>
  <sheetFormatPr defaultRowHeight="14.45"/>
  <cols>
    <col min="3" max="3" width="14.625" customWidth="1"/>
    <col min="5" max="6" width="10.875" customWidth="1"/>
  </cols>
  <sheetData>
    <row r="2" spans="2:13">
      <c r="C2" t="s">
        <v>46</v>
      </c>
      <c r="D2" t="s">
        <v>47</v>
      </c>
      <c r="E2" t="s">
        <v>64</v>
      </c>
      <c r="F2" t="s">
        <v>65</v>
      </c>
      <c r="G2" t="s">
        <v>48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</row>
    <row r="3" spans="2:13">
      <c r="B3" t="s">
        <v>72</v>
      </c>
      <c r="C3" t="s">
        <v>73</v>
      </c>
      <c r="D3">
        <v>68</v>
      </c>
      <c r="E3" t="s">
        <v>74</v>
      </c>
    </row>
    <row r="4" spans="2:13">
      <c r="B4" t="s">
        <v>75</v>
      </c>
      <c r="C4" t="s">
        <v>76</v>
      </c>
      <c r="G4" t="s">
        <v>77</v>
      </c>
      <c r="J4" t="s">
        <v>78</v>
      </c>
    </row>
    <row r="6" spans="2:13">
      <c r="B6" t="s">
        <v>79</v>
      </c>
      <c r="C6" t="s">
        <v>80</v>
      </c>
      <c r="D6">
        <v>250</v>
      </c>
      <c r="E6" t="s">
        <v>81</v>
      </c>
      <c r="G6" t="s">
        <v>77</v>
      </c>
      <c r="J6" t="s">
        <v>82</v>
      </c>
    </row>
    <row r="7" spans="2:13">
      <c r="B7" t="s">
        <v>83</v>
      </c>
      <c r="C7" t="s">
        <v>84</v>
      </c>
      <c r="D7">
        <v>142</v>
      </c>
      <c r="E7" t="s">
        <v>85</v>
      </c>
      <c r="F7" t="s">
        <v>86</v>
      </c>
      <c r="G7">
        <v>460</v>
      </c>
      <c r="I7" t="s">
        <v>87</v>
      </c>
      <c r="K7" t="s">
        <v>88</v>
      </c>
    </row>
    <row r="8" spans="2:13">
      <c r="B8" t="s">
        <v>89</v>
      </c>
      <c r="C8" t="s">
        <v>90</v>
      </c>
      <c r="D8">
        <v>46</v>
      </c>
      <c r="H8" t="s">
        <v>91</v>
      </c>
    </row>
    <row r="9" spans="2:13">
      <c r="B9" t="s">
        <v>92</v>
      </c>
      <c r="C9" t="s">
        <v>93</v>
      </c>
      <c r="E9" t="s">
        <v>94</v>
      </c>
      <c r="F9" t="s">
        <v>86</v>
      </c>
      <c r="G9">
        <v>460</v>
      </c>
      <c r="H9" t="s">
        <v>95</v>
      </c>
      <c r="L9" t="s">
        <v>96</v>
      </c>
      <c r="M9" t="s">
        <v>97</v>
      </c>
    </row>
    <row r="17" spans="2:6">
      <c r="B17" t="s">
        <v>98</v>
      </c>
      <c r="F17" t="s">
        <v>99</v>
      </c>
    </row>
    <row r="18" spans="2:6">
      <c r="B18" t="s">
        <v>100</v>
      </c>
    </row>
    <row r="19" spans="2:6">
      <c r="B19" t="s">
        <v>101</v>
      </c>
      <c r="F19" t="s">
        <v>102</v>
      </c>
    </row>
    <row r="21" spans="2:6">
      <c r="B21" t="s">
        <v>103</v>
      </c>
    </row>
    <row r="22" spans="2:6">
      <c r="B22" t="s">
        <v>104</v>
      </c>
    </row>
    <row r="23" spans="2:6">
      <c r="B23" t="s">
        <v>105</v>
      </c>
    </row>
    <row r="24" spans="2:6">
      <c r="B24" t="s">
        <v>106</v>
      </c>
    </row>
    <row r="25" spans="2:6">
      <c r="B25" t="s">
        <v>107</v>
      </c>
    </row>
    <row r="26" spans="2:6">
      <c r="B26" t="s">
        <v>108</v>
      </c>
    </row>
    <row r="27" spans="2:6">
      <c r="B27" t="s">
        <v>109</v>
      </c>
    </row>
    <row r="28" spans="2:6">
      <c r="B28" t="s">
        <v>110</v>
      </c>
    </row>
    <row r="29" spans="2:6">
      <c r="B29" t="s">
        <v>111</v>
      </c>
    </row>
    <row r="30" spans="2:6">
      <c r="B30" t="s">
        <v>112</v>
      </c>
    </row>
    <row r="31" spans="2:6">
      <c r="B31" t="s">
        <v>113</v>
      </c>
    </row>
    <row r="32" spans="2:6">
      <c r="B32" t="s">
        <v>114</v>
      </c>
    </row>
    <row r="33" spans="2:2">
      <c r="B33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5086-2AFF-4C5A-8407-115699131257}">
  <dimension ref="B2:F5"/>
  <sheetViews>
    <sheetView workbookViewId="0">
      <selection activeCell="G24" sqref="G24"/>
    </sheetView>
  </sheetViews>
  <sheetFormatPr defaultRowHeight="14.45"/>
  <cols>
    <col min="3" max="3" width="12.875" customWidth="1"/>
  </cols>
  <sheetData>
    <row r="2" spans="2:6">
      <c r="C2" t="s">
        <v>46</v>
      </c>
      <c r="D2" t="s">
        <v>47</v>
      </c>
      <c r="E2" t="s">
        <v>48</v>
      </c>
      <c r="F2" t="s">
        <v>49</v>
      </c>
    </row>
    <row r="3" spans="2:6">
      <c r="B3" t="s">
        <v>116</v>
      </c>
      <c r="F3" t="s">
        <v>117</v>
      </c>
    </row>
    <row r="4" spans="2:6">
      <c r="B4" t="s">
        <v>118</v>
      </c>
      <c r="C4" t="s">
        <v>119</v>
      </c>
      <c r="D4">
        <v>30</v>
      </c>
    </row>
    <row r="5" spans="2:6">
      <c r="B5" t="s">
        <v>120</v>
      </c>
      <c r="C5" t="s">
        <v>121</v>
      </c>
      <c r="D5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Oh, Chulmin</dc:creator>
  <cp:keywords/>
  <dc:description/>
  <cp:lastModifiedBy>Kim, Hyunsu</cp:lastModifiedBy>
  <cp:revision/>
  <dcterms:created xsi:type="dcterms:W3CDTF">2025-03-10T00:48:20Z</dcterms:created>
  <dcterms:modified xsi:type="dcterms:W3CDTF">2025-03-13T15:07:47Z</dcterms:modified>
  <cp:category/>
  <cp:contentStatus/>
</cp:coreProperties>
</file>