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oi\Coding\python\board_for_ffbe\board\"/>
    </mc:Choice>
  </mc:AlternateContent>
  <xr:revisionPtr revIDLastSave="0" documentId="13_ncr:1_{75649B64-4CB5-4799-87B2-2DCCE553AC88}" xr6:coauthVersionLast="47" xr6:coauthVersionMax="47" xr10:uidLastSave="{00000000-0000-0000-0000-000000000000}"/>
  <bookViews>
    <workbookView xWindow="-98" yWindow="-98" windowWidth="28996" windowHeight="15675" activeTab="14" xr2:uid="{22A6B02C-C23B-4629-9D20-3125872BB3F0}"/>
  </bookViews>
  <sheets>
    <sheet name="0906" sheetId="1" r:id="rId1"/>
    <sheet name="0907" sheetId="2" r:id="rId2"/>
    <sheet name="0908" sheetId="3" r:id="rId3"/>
    <sheet name="0909" sheetId="4" r:id="rId4"/>
    <sheet name="0910" sheetId="5" r:id="rId5"/>
    <sheet name="0911" sheetId="6" r:id="rId6"/>
    <sheet name="0913" sheetId="7" r:id="rId7"/>
    <sheet name="0914" sheetId="8" r:id="rId8"/>
    <sheet name="0915" sheetId="9" r:id="rId9"/>
    <sheet name="0916" sheetId="11" r:id="rId10"/>
    <sheet name="0917" sheetId="12" r:id="rId11"/>
    <sheet name="0918" sheetId="13" r:id="rId12"/>
    <sheet name="0919" sheetId="14" r:id="rId13"/>
    <sheet name="0920" sheetId="15" r:id="rId14"/>
    <sheet name="0921" sheetId="16" r:id="rId15"/>
    <sheet name="덱매칭" sheetId="10" r:id="rId16"/>
  </sheets>
  <definedNames>
    <definedName name="_xlnm._FilterDatabase" localSheetId="15" hidden="1">덱매칭!$C$2:$J$15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7" i="16" l="1"/>
  <c r="V27" i="16"/>
  <c r="L27" i="16"/>
  <c r="AQ27" i="16" s="1"/>
  <c r="K27" i="16"/>
  <c r="D27" i="16"/>
  <c r="AK27" i="16" s="1"/>
  <c r="C27" i="16"/>
  <c r="X26" i="16"/>
  <c r="V26" i="16"/>
  <c r="L26" i="16"/>
  <c r="Y26" i="16" s="1"/>
  <c r="K26" i="16"/>
  <c r="D26" i="16"/>
  <c r="AK26" i="16" s="1"/>
  <c r="C26" i="16"/>
  <c r="X25" i="16"/>
  <c r="V25" i="16"/>
  <c r="L25" i="16"/>
  <c r="AO25" i="16" s="1"/>
  <c r="K25" i="16"/>
  <c r="D25" i="16"/>
  <c r="W25" i="16" s="1"/>
  <c r="C25" i="16"/>
  <c r="AQ24" i="16"/>
  <c r="Y24" i="16"/>
  <c r="X24" i="16"/>
  <c r="W24" i="16"/>
  <c r="V24" i="16"/>
  <c r="L24" i="16"/>
  <c r="AO24" i="16" s="1"/>
  <c r="K24" i="16"/>
  <c r="D24" i="16"/>
  <c r="AK24" i="16" s="1"/>
  <c r="C24" i="16"/>
  <c r="AL23" i="16"/>
  <c r="X23" i="16"/>
  <c r="V23" i="16"/>
  <c r="L23" i="16"/>
  <c r="AQ23" i="16" s="1"/>
  <c r="K23" i="16"/>
  <c r="D23" i="16"/>
  <c r="AK23" i="16" s="1"/>
  <c r="C23" i="16"/>
  <c r="X22" i="16"/>
  <c r="V22" i="16"/>
  <c r="L22" i="16"/>
  <c r="Y22" i="16" s="1"/>
  <c r="K22" i="16"/>
  <c r="D22" i="16"/>
  <c r="W22" i="16" s="1"/>
  <c r="C22" i="16"/>
  <c r="Y21" i="16"/>
  <c r="X21" i="16"/>
  <c r="V21" i="16"/>
  <c r="L21" i="16"/>
  <c r="AO21" i="16" s="1"/>
  <c r="K21" i="16"/>
  <c r="D21" i="16"/>
  <c r="W21" i="16" s="1"/>
  <c r="C21" i="16"/>
  <c r="X20" i="16"/>
  <c r="V20" i="16"/>
  <c r="L20" i="16"/>
  <c r="AO20" i="16" s="1"/>
  <c r="K20" i="16"/>
  <c r="D20" i="16"/>
  <c r="AK20" i="16" s="1"/>
  <c r="C20" i="16"/>
  <c r="X19" i="16"/>
  <c r="W19" i="16"/>
  <c r="V19" i="16"/>
  <c r="L19" i="16"/>
  <c r="AP19" i="16" s="1"/>
  <c r="K19" i="16"/>
  <c r="D19" i="16"/>
  <c r="AK19" i="16" s="1"/>
  <c r="C19" i="16"/>
  <c r="X18" i="16"/>
  <c r="V18" i="16"/>
  <c r="L18" i="16"/>
  <c r="Y18" i="16" s="1"/>
  <c r="K18" i="16"/>
  <c r="D18" i="16"/>
  <c r="AL18" i="16" s="1"/>
  <c r="C18" i="16"/>
  <c r="X17" i="16"/>
  <c r="V17" i="16"/>
  <c r="L17" i="16"/>
  <c r="AO17" i="16" s="1"/>
  <c r="K17" i="16"/>
  <c r="D17" i="16"/>
  <c r="W17" i="16" s="1"/>
  <c r="C17" i="16"/>
  <c r="X16" i="16"/>
  <c r="V16" i="16"/>
  <c r="L16" i="16"/>
  <c r="AO16" i="16" s="1"/>
  <c r="K16" i="16"/>
  <c r="D16" i="16"/>
  <c r="AK16" i="16" s="1"/>
  <c r="C16" i="16"/>
  <c r="AL15" i="16"/>
  <c r="X15" i="16"/>
  <c r="V15" i="16"/>
  <c r="L15" i="16"/>
  <c r="Y15" i="16" s="1"/>
  <c r="K15" i="16"/>
  <c r="D15" i="16"/>
  <c r="AK15" i="16" s="1"/>
  <c r="C15" i="16"/>
  <c r="X14" i="16"/>
  <c r="V14" i="16"/>
  <c r="L14" i="16"/>
  <c r="Y14" i="16" s="1"/>
  <c r="K14" i="16"/>
  <c r="D14" i="16"/>
  <c r="C14" i="16"/>
  <c r="X13" i="16"/>
  <c r="V13" i="16"/>
  <c r="L13" i="16"/>
  <c r="AO13" i="16" s="1"/>
  <c r="K13" i="16"/>
  <c r="D13" i="16"/>
  <c r="W13" i="16" s="1"/>
  <c r="C13" i="16"/>
  <c r="L8" i="16"/>
  <c r="W6" i="16"/>
  <c r="W5" i="16"/>
  <c r="F5" i="16"/>
  <c r="L4" i="16"/>
  <c r="G4" i="16" s="1"/>
  <c r="AE3" i="16"/>
  <c r="AD3" i="16"/>
  <c r="AC3" i="16"/>
  <c r="AB3" i="16"/>
  <c r="X27" i="15"/>
  <c r="V27" i="15"/>
  <c r="L27" i="15"/>
  <c r="AQ27" i="15" s="1"/>
  <c r="K27" i="15"/>
  <c r="D27" i="15"/>
  <c r="W27" i="15" s="1"/>
  <c r="C27" i="15"/>
  <c r="AJ26" i="15"/>
  <c r="Y26" i="15"/>
  <c r="X26" i="15"/>
  <c r="W26" i="15"/>
  <c r="V26" i="15"/>
  <c r="L26" i="15"/>
  <c r="AO26" i="15" s="1"/>
  <c r="K26" i="15"/>
  <c r="D26" i="15"/>
  <c r="AK26" i="15" s="1"/>
  <c r="C26" i="15"/>
  <c r="X25" i="15"/>
  <c r="W25" i="15"/>
  <c r="V25" i="15"/>
  <c r="L25" i="15"/>
  <c r="Y25" i="15" s="1"/>
  <c r="K25" i="15"/>
  <c r="D25" i="15"/>
  <c r="AK25" i="15" s="1"/>
  <c r="C25" i="15"/>
  <c r="X24" i="15"/>
  <c r="V24" i="15"/>
  <c r="L24" i="15"/>
  <c r="Y24" i="15" s="1"/>
  <c r="K24" i="15"/>
  <c r="D24" i="15"/>
  <c r="W24" i="15" s="1"/>
  <c r="C24" i="15"/>
  <c r="AP23" i="15"/>
  <c r="AL23" i="15"/>
  <c r="AJ23" i="15"/>
  <c r="Y23" i="15"/>
  <c r="X23" i="15"/>
  <c r="V23" i="15"/>
  <c r="L23" i="15"/>
  <c r="AQ23" i="15" s="1"/>
  <c r="K23" i="15"/>
  <c r="D23" i="15"/>
  <c r="W23" i="15" s="1"/>
  <c r="C23" i="15"/>
  <c r="X22" i="15"/>
  <c r="W22" i="15"/>
  <c r="V22" i="15"/>
  <c r="L22" i="15"/>
  <c r="AO22" i="15" s="1"/>
  <c r="K22" i="15"/>
  <c r="D22" i="15"/>
  <c r="AK22" i="15" s="1"/>
  <c r="C22" i="15"/>
  <c r="X21" i="15"/>
  <c r="W21" i="15"/>
  <c r="V21" i="15"/>
  <c r="L21" i="15"/>
  <c r="Y21" i="15" s="1"/>
  <c r="K21" i="15"/>
  <c r="D21" i="15"/>
  <c r="AK21" i="15" s="1"/>
  <c r="C21" i="15"/>
  <c r="X20" i="15"/>
  <c r="V20" i="15"/>
  <c r="L20" i="15"/>
  <c r="Y20" i="15" s="1"/>
  <c r="K20" i="15"/>
  <c r="D20" i="15"/>
  <c r="W20" i="15" s="1"/>
  <c r="C20" i="15"/>
  <c r="AL19" i="15"/>
  <c r="Y19" i="15"/>
  <c r="X19" i="15"/>
  <c r="V19" i="15"/>
  <c r="L19" i="15"/>
  <c r="AQ19" i="15" s="1"/>
  <c r="K19" i="15"/>
  <c r="D19" i="15"/>
  <c r="W19" i="15" s="1"/>
  <c r="C19" i="15"/>
  <c r="AP18" i="15"/>
  <c r="X18" i="15"/>
  <c r="V18" i="15"/>
  <c r="L18" i="15"/>
  <c r="AO18" i="15" s="1"/>
  <c r="K18" i="15"/>
  <c r="D18" i="15"/>
  <c r="AK18" i="15" s="1"/>
  <c r="C18" i="15"/>
  <c r="AP17" i="15"/>
  <c r="AL17" i="15"/>
  <c r="AJ17" i="15"/>
  <c r="X17" i="15"/>
  <c r="V17" i="15"/>
  <c r="L17" i="15"/>
  <c r="Y17" i="15" s="1"/>
  <c r="K17" i="15"/>
  <c r="D17" i="15"/>
  <c r="AK17" i="15" s="1"/>
  <c r="C17" i="15"/>
  <c r="X16" i="15"/>
  <c r="V16" i="15"/>
  <c r="L16" i="15"/>
  <c r="Y16" i="15" s="1"/>
  <c r="K16" i="15"/>
  <c r="D16" i="15"/>
  <c r="W16" i="15" s="1"/>
  <c r="C16" i="15"/>
  <c r="Y15" i="15"/>
  <c r="X15" i="15"/>
  <c r="V15" i="15"/>
  <c r="L15" i="15"/>
  <c r="AQ15" i="15" s="1"/>
  <c r="K15" i="15"/>
  <c r="D15" i="15"/>
  <c r="W15" i="15" s="1"/>
  <c r="C15" i="15"/>
  <c r="AQ14" i="15"/>
  <c r="AJ14" i="15"/>
  <c r="X14" i="15"/>
  <c r="V14" i="15"/>
  <c r="L14" i="15"/>
  <c r="AO14" i="15" s="1"/>
  <c r="K14" i="15"/>
  <c r="D14" i="15"/>
  <c r="AK14" i="15" s="1"/>
  <c r="C14" i="15"/>
  <c r="X13" i="15"/>
  <c r="V13" i="15"/>
  <c r="L13" i="15"/>
  <c r="Y13" i="15" s="1"/>
  <c r="K13" i="15"/>
  <c r="D13" i="15"/>
  <c r="AK13" i="15" s="1"/>
  <c r="C13" i="15"/>
  <c r="L8" i="15"/>
  <c r="W6" i="15"/>
  <c r="W5" i="15"/>
  <c r="F5" i="15"/>
  <c r="L4" i="15"/>
  <c r="W4" i="15" s="1"/>
  <c r="AE3" i="15"/>
  <c r="AD3" i="15"/>
  <c r="AC3" i="15"/>
  <c r="AB3" i="15"/>
  <c r="X27" i="14"/>
  <c r="V27" i="14"/>
  <c r="L27" i="14"/>
  <c r="AO27" i="14" s="1"/>
  <c r="K27" i="14"/>
  <c r="D27" i="14"/>
  <c r="AL27" i="14" s="1"/>
  <c r="C27" i="14"/>
  <c r="X26" i="14"/>
  <c r="V26" i="14"/>
  <c r="L26" i="14"/>
  <c r="AO26" i="14" s="1"/>
  <c r="K26" i="14"/>
  <c r="D26" i="14"/>
  <c r="AK26" i="14" s="1"/>
  <c r="C26" i="14"/>
  <c r="X25" i="14"/>
  <c r="V25" i="14"/>
  <c r="L25" i="14"/>
  <c r="Y25" i="14" s="1"/>
  <c r="K25" i="14"/>
  <c r="D25" i="14"/>
  <c r="AK25" i="14" s="1"/>
  <c r="C25" i="14"/>
  <c r="AJ24" i="14"/>
  <c r="Y24" i="14"/>
  <c r="X24" i="14"/>
  <c r="V24" i="14"/>
  <c r="L24" i="14"/>
  <c r="AQ24" i="14" s="1"/>
  <c r="K24" i="14"/>
  <c r="D24" i="14"/>
  <c r="W24" i="14" s="1"/>
  <c r="C24" i="14"/>
  <c r="X23" i="14"/>
  <c r="V23" i="14"/>
  <c r="L23" i="14"/>
  <c r="AO23" i="14" s="1"/>
  <c r="K23" i="14"/>
  <c r="D23" i="14"/>
  <c r="AL23" i="14" s="1"/>
  <c r="C23" i="14"/>
  <c r="X22" i="14"/>
  <c r="V22" i="14"/>
  <c r="L22" i="14"/>
  <c r="AO22" i="14" s="1"/>
  <c r="K22" i="14"/>
  <c r="D22" i="14"/>
  <c r="AK22" i="14" s="1"/>
  <c r="C22" i="14"/>
  <c r="X21" i="14"/>
  <c r="V21" i="14"/>
  <c r="L21" i="14"/>
  <c r="Y21" i="14" s="1"/>
  <c r="K21" i="14"/>
  <c r="D21" i="14"/>
  <c r="AK21" i="14" s="1"/>
  <c r="C21" i="14"/>
  <c r="X20" i="14"/>
  <c r="V20" i="14"/>
  <c r="L20" i="14"/>
  <c r="AQ20" i="14" s="1"/>
  <c r="K20" i="14"/>
  <c r="D20" i="14"/>
  <c r="W20" i="14" s="1"/>
  <c r="C20" i="14"/>
  <c r="AQ19" i="14"/>
  <c r="X19" i="14"/>
  <c r="V19" i="14"/>
  <c r="L19" i="14"/>
  <c r="AO19" i="14" s="1"/>
  <c r="K19" i="14"/>
  <c r="D19" i="14"/>
  <c r="AL19" i="14" s="1"/>
  <c r="C19" i="14"/>
  <c r="AL18" i="14"/>
  <c r="X18" i="14"/>
  <c r="V18" i="14"/>
  <c r="L18" i="14"/>
  <c r="AO18" i="14" s="1"/>
  <c r="K18" i="14"/>
  <c r="D18" i="14"/>
  <c r="AK18" i="14" s="1"/>
  <c r="C18" i="14"/>
  <c r="X17" i="14"/>
  <c r="V17" i="14"/>
  <c r="L17" i="14"/>
  <c r="Y17" i="14" s="1"/>
  <c r="K17" i="14"/>
  <c r="D17" i="14"/>
  <c r="AK17" i="14" s="1"/>
  <c r="C17" i="14"/>
  <c r="X16" i="14"/>
  <c r="V16" i="14"/>
  <c r="L16" i="14"/>
  <c r="AQ16" i="14" s="1"/>
  <c r="K16" i="14"/>
  <c r="D16" i="14"/>
  <c r="W16" i="14" s="1"/>
  <c r="C16" i="14"/>
  <c r="X15" i="14"/>
  <c r="V15" i="14"/>
  <c r="L15" i="14"/>
  <c r="AO15" i="14" s="1"/>
  <c r="K15" i="14"/>
  <c r="D15" i="14"/>
  <c r="AL15" i="14" s="1"/>
  <c r="C15" i="14"/>
  <c r="X14" i="14"/>
  <c r="V14" i="14"/>
  <c r="L14" i="14"/>
  <c r="AO14" i="14" s="1"/>
  <c r="K14" i="14"/>
  <c r="D14" i="14"/>
  <c r="AK14" i="14" s="1"/>
  <c r="C14" i="14"/>
  <c r="X13" i="14"/>
  <c r="V13" i="14"/>
  <c r="L13" i="14"/>
  <c r="Y13" i="14" s="1"/>
  <c r="K13" i="14"/>
  <c r="D13" i="14"/>
  <c r="AK13" i="14" s="1"/>
  <c r="C13" i="14"/>
  <c r="L8" i="14"/>
  <c r="W6" i="14"/>
  <c r="W5" i="14"/>
  <c r="F5" i="14"/>
  <c r="L4" i="14"/>
  <c r="W4" i="14" s="1"/>
  <c r="AE3" i="14"/>
  <c r="AD3" i="14"/>
  <c r="AC3" i="14"/>
  <c r="AB3" i="14"/>
  <c r="X27" i="13"/>
  <c r="V27" i="13"/>
  <c r="L27" i="13"/>
  <c r="AP27" i="13" s="1"/>
  <c r="K27" i="13"/>
  <c r="D27" i="13"/>
  <c r="AL27" i="13" s="1"/>
  <c r="C27" i="13"/>
  <c r="Y26" i="13"/>
  <c r="X26" i="13"/>
  <c r="V26" i="13"/>
  <c r="L26" i="13"/>
  <c r="AQ26" i="13" s="1"/>
  <c r="K26" i="13"/>
  <c r="D26" i="13"/>
  <c r="AL26" i="13" s="1"/>
  <c r="C26" i="13"/>
  <c r="AL25" i="13"/>
  <c r="AJ25" i="13"/>
  <c r="X25" i="13"/>
  <c r="W25" i="13"/>
  <c r="V25" i="13"/>
  <c r="L25" i="13"/>
  <c r="AQ25" i="13" s="1"/>
  <c r="K25" i="13"/>
  <c r="D25" i="13"/>
  <c r="AK25" i="13" s="1"/>
  <c r="C25" i="13"/>
  <c r="Y24" i="13"/>
  <c r="X24" i="13"/>
  <c r="W24" i="13"/>
  <c r="V24" i="13"/>
  <c r="L24" i="13"/>
  <c r="AQ24" i="13" s="1"/>
  <c r="K24" i="13"/>
  <c r="D24" i="13"/>
  <c r="AL24" i="13" s="1"/>
  <c r="C24" i="13"/>
  <c r="X23" i="13"/>
  <c r="V23" i="13"/>
  <c r="L23" i="13"/>
  <c r="AP23" i="13" s="1"/>
  <c r="K23" i="13"/>
  <c r="D23" i="13"/>
  <c r="AK23" i="13" s="1"/>
  <c r="C23" i="13"/>
  <c r="X22" i="13"/>
  <c r="V22" i="13"/>
  <c r="L22" i="13"/>
  <c r="Y22" i="13" s="1"/>
  <c r="K22" i="13"/>
  <c r="D22" i="13"/>
  <c r="AL22" i="13" s="1"/>
  <c r="C22" i="13"/>
  <c r="Y21" i="13"/>
  <c r="X21" i="13"/>
  <c r="V21" i="13"/>
  <c r="L21" i="13"/>
  <c r="AQ21" i="13" s="1"/>
  <c r="K21" i="13"/>
  <c r="D21" i="13"/>
  <c r="AK21" i="13" s="1"/>
  <c r="C21" i="13"/>
  <c r="Y20" i="13"/>
  <c r="X20" i="13"/>
  <c r="V20" i="13"/>
  <c r="L20" i="13"/>
  <c r="AO20" i="13" s="1"/>
  <c r="K20" i="13"/>
  <c r="D20" i="13"/>
  <c r="AL20" i="13" s="1"/>
  <c r="C20" i="13"/>
  <c r="Y19" i="13"/>
  <c r="X19" i="13"/>
  <c r="W19" i="13"/>
  <c r="V19" i="13"/>
  <c r="L19" i="13"/>
  <c r="AQ19" i="13" s="1"/>
  <c r="K19" i="13"/>
  <c r="D19" i="13"/>
  <c r="AK19" i="13" s="1"/>
  <c r="C19" i="13"/>
  <c r="X18" i="13"/>
  <c r="V18" i="13"/>
  <c r="L18" i="13"/>
  <c r="AQ18" i="13" s="1"/>
  <c r="K18" i="13"/>
  <c r="D18" i="13"/>
  <c r="AK18" i="13" s="1"/>
  <c r="C18" i="13"/>
  <c r="Y17" i="13"/>
  <c r="X17" i="13"/>
  <c r="V17" i="13"/>
  <c r="L17" i="13"/>
  <c r="AO17" i="13" s="1"/>
  <c r="K17" i="13"/>
  <c r="D17" i="13"/>
  <c r="W17" i="13" s="1"/>
  <c r="C17" i="13"/>
  <c r="AJ16" i="13"/>
  <c r="X16" i="13"/>
  <c r="V16" i="13"/>
  <c r="L16" i="13"/>
  <c r="AO16" i="13" s="1"/>
  <c r="K16" i="13"/>
  <c r="D16" i="13"/>
  <c r="AK16" i="13" s="1"/>
  <c r="C16" i="13"/>
  <c r="Y15" i="13"/>
  <c r="X15" i="13"/>
  <c r="V15" i="13"/>
  <c r="L15" i="13"/>
  <c r="AO15" i="13" s="1"/>
  <c r="K15" i="13"/>
  <c r="D15" i="13"/>
  <c r="AK15" i="13" s="1"/>
  <c r="C15" i="13"/>
  <c r="AQ14" i="13"/>
  <c r="AP14" i="13"/>
  <c r="Y14" i="13"/>
  <c r="X14" i="13"/>
  <c r="W14" i="13"/>
  <c r="V14" i="13"/>
  <c r="L14" i="13"/>
  <c r="AO14" i="13" s="1"/>
  <c r="K14" i="13"/>
  <c r="D14" i="13"/>
  <c r="AL14" i="13" s="1"/>
  <c r="C14" i="13"/>
  <c r="X13" i="13"/>
  <c r="W13" i="13"/>
  <c r="V13" i="13"/>
  <c r="L13" i="13"/>
  <c r="AQ13" i="13" s="1"/>
  <c r="K13" i="13"/>
  <c r="D13" i="13"/>
  <c r="C13" i="13"/>
  <c r="L8" i="13"/>
  <c r="W6" i="13"/>
  <c r="W5" i="13"/>
  <c r="F5" i="13"/>
  <c r="L4" i="13"/>
  <c r="AE3" i="13"/>
  <c r="AD3" i="13"/>
  <c r="AC3" i="13"/>
  <c r="AB3" i="13"/>
  <c r="Y27" i="12"/>
  <c r="X27" i="12"/>
  <c r="V27" i="12"/>
  <c r="L27" i="12"/>
  <c r="AO27" i="12" s="1"/>
  <c r="K27" i="12"/>
  <c r="D27" i="12"/>
  <c r="AK27" i="12" s="1"/>
  <c r="C27" i="12"/>
  <c r="X26" i="12"/>
  <c r="V26" i="12"/>
  <c r="L26" i="12"/>
  <c r="AO26" i="12" s="1"/>
  <c r="K26" i="12"/>
  <c r="D26" i="12"/>
  <c r="AK26" i="12" s="1"/>
  <c r="C26" i="12"/>
  <c r="X25" i="12"/>
  <c r="V25" i="12"/>
  <c r="L25" i="12"/>
  <c r="Y25" i="12" s="1"/>
  <c r="K25" i="12"/>
  <c r="D25" i="12"/>
  <c r="AK25" i="12" s="1"/>
  <c r="C25" i="12"/>
  <c r="Y24" i="12"/>
  <c r="X24" i="12"/>
  <c r="V24" i="12"/>
  <c r="L24" i="12"/>
  <c r="AQ24" i="12" s="1"/>
  <c r="K24" i="12"/>
  <c r="D24" i="12"/>
  <c r="W24" i="12" s="1"/>
  <c r="C24" i="12"/>
  <c r="Y23" i="12"/>
  <c r="X23" i="12"/>
  <c r="V23" i="12"/>
  <c r="L23" i="12"/>
  <c r="AO23" i="12" s="1"/>
  <c r="K23" i="12"/>
  <c r="D23" i="12"/>
  <c r="AK23" i="12" s="1"/>
  <c r="C23" i="12"/>
  <c r="X22" i="12"/>
  <c r="V22" i="12"/>
  <c r="L22" i="12"/>
  <c r="AO22" i="12" s="1"/>
  <c r="K22" i="12"/>
  <c r="D22" i="12"/>
  <c r="AK22" i="12" s="1"/>
  <c r="C22" i="12"/>
  <c r="AL21" i="12"/>
  <c r="X21" i="12"/>
  <c r="V21" i="12"/>
  <c r="L21" i="12"/>
  <c r="Y21" i="12" s="1"/>
  <c r="K21" i="12"/>
  <c r="D21" i="12"/>
  <c r="AK21" i="12" s="1"/>
  <c r="C21" i="12"/>
  <c r="Y20" i="12"/>
  <c r="X20" i="12"/>
  <c r="V20" i="12"/>
  <c r="L20" i="12"/>
  <c r="AQ20" i="12" s="1"/>
  <c r="K20" i="12"/>
  <c r="D20" i="12"/>
  <c r="W20" i="12" s="1"/>
  <c r="C20" i="12"/>
  <c r="Y19" i="12"/>
  <c r="X19" i="12"/>
  <c r="W19" i="12"/>
  <c r="V19" i="12"/>
  <c r="L19" i="12"/>
  <c r="AO19" i="12" s="1"/>
  <c r="K19" i="12"/>
  <c r="D19" i="12"/>
  <c r="AK19" i="12" s="1"/>
  <c r="C19" i="12"/>
  <c r="X18" i="12"/>
  <c r="V18" i="12"/>
  <c r="L18" i="12"/>
  <c r="AO18" i="12" s="1"/>
  <c r="K18" i="12"/>
  <c r="D18" i="12"/>
  <c r="AK18" i="12" s="1"/>
  <c r="C18" i="12"/>
  <c r="X17" i="12"/>
  <c r="V17" i="12"/>
  <c r="L17" i="12"/>
  <c r="Y17" i="12" s="1"/>
  <c r="K17" i="12"/>
  <c r="D17" i="12"/>
  <c r="AK17" i="12" s="1"/>
  <c r="C17" i="12"/>
  <c r="Y16" i="12"/>
  <c r="X16" i="12"/>
  <c r="V16" i="12"/>
  <c r="L16" i="12"/>
  <c r="AQ16" i="12" s="1"/>
  <c r="K16" i="12"/>
  <c r="D16" i="12"/>
  <c r="C16" i="12"/>
  <c r="AP15" i="12"/>
  <c r="Y15" i="12"/>
  <c r="X15" i="12"/>
  <c r="W15" i="12"/>
  <c r="V15" i="12"/>
  <c r="L15" i="12"/>
  <c r="AO15" i="12" s="1"/>
  <c r="K15" i="12"/>
  <c r="D15" i="12"/>
  <c r="AK15" i="12" s="1"/>
  <c r="C15" i="12"/>
  <c r="AQ14" i="12"/>
  <c r="AL14" i="12"/>
  <c r="AJ14" i="12"/>
  <c r="X14" i="12"/>
  <c r="W14" i="12"/>
  <c r="V14" i="12"/>
  <c r="L14" i="12"/>
  <c r="AO14" i="12" s="1"/>
  <c r="K14" i="12"/>
  <c r="D14" i="12"/>
  <c r="AK14" i="12" s="1"/>
  <c r="C14" i="12"/>
  <c r="AL13" i="12"/>
  <c r="X13" i="12"/>
  <c r="V13" i="12"/>
  <c r="L13" i="12"/>
  <c r="Y13" i="12" s="1"/>
  <c r="K13" i="12"/>
  <c r="D13" i="12"/>
  <c r="AK13" i="12" s="1"/>
  <c r="C13" i="12"/>
  <c r="L8" i="12"/>
  <c r="W6" i="12"/>
  <c r="W5" i="12"/>
  <c r="F5" i="12"/>
  <c r="L4" i="12"/>
  <c r="W4" i="12" s="1"/>
  <c r="AE3" i="12"/>
  <c r="AD3" i="12"/>
  <c r="AC3" i="12"/>
  <c r="AB3" i="12"/>
  <c r="AE3" i="11"/>
  <c r="AD3" i="11"/>
  <c r="AC3" i="11"/>
  <c r="AB3" i="11"/>
  <c r="W6" i="11"/>
  <c r="W5" i="11"/>
  <c r="X27" i="11"/>
  <c r="V27" i="11"/>
  <c r="L27" i="11"/>
  <c r="AQ27" i="11" s="1"/>
  <c r="K27" i="11"/>
  <c r="D27" i="11"/>
  <c r="AL27" i="11" s="1"/>
  <c r="C27" i="11"/>
  <c r="X26" i="11"/>
  <c r="V26" i="11"/>
  <c r="L26" i="11"/>
  <c r="AO26" i="11" s="1"/>
  <c r="K26" i="11"/>
  <c r="D26" i="11"/>
  <c r="AL26" i="11" s="1"/>
  <c r="C26" i="11"/>
  <c r="X25" i="11"/>
  <c r="V25" i="11"/>
  <c r="L25" i="11"/>
  <c r="Y25" i="11" s="1"/>
  <c r="K25" i="11"/>
  <c r="D25" i="11"/>
  <c r="AK25" i="11" s="1"/>
  <c r="C25" i="11"/>
  <c r="Y24" i="11"/>
  <c r="X24" i="11"/>
  <c r="V24" i="11"/>
  <c r="L24" i="11"/>
  <c r="AQ24" i="11" s="1"/>
  <c r="K24" i="11"/>
  <c r="D24" i="11"/>
  <c r="W24" i="11" s="1"/>
  <c r="C24" i="11"/>
  <c r="X23" i="11"/>
  <c r="V23" i="11"/>
  <c r="L23" i="11"/>
  <c r="AP23" i="11" s="1"/>
  <c r="K23" i="11"/>
  <c r="D23" i="11"/>
  <c r="AL23" i="11" s="1"/>
  <c r="C23" i="11"/>
  <c r="X22" i="11"/>
  <c r="V22" i="11"/>
  <c r="L22" i="11"/>
  <c r="AO22" i="11" s="1"/>
  <c r="K22" i="11"/>
  <c r="D22" i="11"/>
  <c r="AL22" i="11" s="1"/>
  <c r="C22" i="11"/>
  <c r="X21" i="11"/>
  <c r="V21" i="11"/>
  <c r="L21" i="11"/>
  <c r="AQ21" i="11" s="1"/>
  <c r="K21" i="11"/>
  <c r="D21" i="11"/>
  <c r="AK21" i="11" s="1"/>
  <c r="C21" i="11"/>
  <c r="X20" i="11"/>
  <c r="V20" i="11"/>
  <c r="L20" i="11"/>
  <c r="AQ20" i="11" s="1"/>
  <c r="K20" i="11"/>
  <c r="D20" i="11"/>
  <c r="AL20" i="11" s="1"/>
  <c r="C20" i="11"/>
  <c r="X19" i="11"/>
  <c r="W19" i="11"/>
  <c r="V19" i="11"/>
  <c r="L19" i="11"/>
  <c r="AQ19" i="11" s="1"/>
  <c r="K19" i="11"/>
  <c r="D19" i="11"/>
  <c r="AL19" i="11" s="1"/>
  <c r="C19" i="11"/>
  <c r="X18" i="11"/>
  <c r="V18" i="11"/>
  <c r="L18" i="11"/>
  <c r="AO18" i="11" s="1"/>
  <c r="K18" i="11"/>
  <c r="D18" i="11"/>
  <c r="AL18" i="11" s="1"/>
  <c r="C18" i="11"/>
  <c r="X17" i="11"/>
  <c r="V17" i="11"/>
  <c r="L17" i="11"/>
  <c r="Y17" i="11" s="1"/>
  <c r="K17" i="11"/>
  <c r="D17" i="11"/>
  <c r="AK17" i="11" s="1"/>
  <c r="C17" i="11"/>
  <c r="X16" i="11"/>
  <c r="V16" i="11"/>
  <c r="L16" i="11"/>
  <c r="AQ16" i="11" s="1"/>
  <c r="K16" i="11"/>
  <c r="D16" i="11"/>
  <c r="W16" i="11" s="1"/>
  <c r="C16" i="11"/>
  <c r="X15" i="11"/>
  <c r="V15" i="11"/>
  <c r="L15" i="11"/>
  <c r="AQ15" i="11" s="1"/>
  <c r="K15" i="11"/>
  <c r="D15" i="11"/>
  <c r="AL15" i="11" s="1"/>
  <c r="C15" i="11"/>
  <c r="X14" i="11"/>
  <c r="V14" i="11"/>
  <c r="L14" i="11"/>
  <c r="AQ14" i="11" s="1"/>
  <c r="K14" i="11"/>
  <c r="D14" i="11"/>
  <c r="AL14" i="11" s="1"/>
  <c r="C14" i="11"/>
  <c r="X13" i="11"/>
  <c r="V13" i="11"/>
  <c r="L13" i="11"/>
  <c r="AQ13" i="11" s="1"/>
  <c r="K13" i="11"/>
  <c r="D13" i="11"/>
  <c r="AL13" i="11" s="1"/>
  <c r="C13" i="11"/>
  <c r="L8" i="11"/>
  <c r="F5" i="11"/>
  <c r="L4" i="11"/>
  <c r="W4" i="11" s="1"/>
  <c r="W5" i="9"/>
  <c r="W6" i="9"/>
  <c r="X27" i="9"/>
  <c r="V27" i="9"/>
  <c r="L27" i="9"/>
  <c r="AO27" i="9" s="1"/>
  <c r="K27" i="9"/>
  <c r="D27" i="9"/>
  <c r="AK27" i="9" s="1"/>
  <c r="C27" i="9"/>
  <c r="X26" i="9"/>
  <c r="V26" i="9"/>
  <c r="L26" i="9"/>
  <c r="AQ26" i="9" s="1"/>
  <c r="K26" i="9"/>
  <c r="D26" i="9"/>
  <c r="AK26" i="9" s="1"/>
  <c r="C26" i="9"/>
  <c r="X25" i="9"/>
  <c r="V25" i="9"/>
  <c r="L25" i="9"/>
  <c r="AO25" i="9" s="1"/>
  <c r="K25" i="9"/>
  <c r="D25" i="9"/>
  <c r="AL25" i="9" s="1"/>
  <c r="C25" i="9"/>
  <c r="X24" i="9"/>
  <c r="V24" i="9"/>
  <c r="L24" i="9"/>
  <c r="AO24" i="9" s="1"/>
  <c r="K24" i="9"/>
  <c r="D24" i="9"/>
  <c r="AK24" i="9" s="1"/>
  <c r="C24" i="9"/>
  <c r="X23" i="9"/>
  <c r="V23" i="9"/>
  <c r="L23" i="9"/>
  <c r="Y23" i="9" s="1"/>
  <c r="K23" i="9"/>
  <c r="D23" i="9"/>
  <c r="AK23" i="9" s="1"/>
  <c r="C23" i="9"/>
  <c r="X22" i="9"/>
  <c r="V22" i="9"/>
  <c r="L22" i="9"/>
  <c r="AQ22" i="9" s="1"/>
  <c r="K22" i="9"/>
  <c r="D22" i="9"/>
  <c r="W22" i="9" s="1"/>
  <c r="C22" i="9"/>
  <c r="X21" i="9"/>
  <c r="V21" i="9"/>
  <c r="L21" i="9"/>
  <c r="AO21" i="9" s="1"/>
  <c r="K21" i="9"/>
  <c r="D21" i="9"/>
  <c r="AK21" i="9" s="1"/>
  <c r="C21" i="9"/>
  <c r="X20" i="9"/>
  <c r="V20" i="9"/>
  <c r="L20" i="9"/>
  <c r="AO20" i="9" s="1"/>
  <c r="K20" i="9"/>
  <c r="D20" i="9"/>
  <c r="AK20" i="9" s="1"/>
  <c r="C20" i="9"/>
  <c r="X19" i="9"/>
  <c r="V19" i="9"/>
  <c r="L19" i="9"/>
  <c r="Y19" i="9" s="1"/>
  <c r="K19" i="9"/>
  <c r="D19" i="9"/>
  <c r="AK19" i="9" s="1"/>
  <c r="C19" i="9"/>
  <c r="X18" i="9"/>
  <c r="V18" i="9"/>
  <c r="L18" i="9"/>
  <c r="AQ18" i="9" s="1"/>
  <c r="K18" i="9"/>
  <c r="D18" i="9"/>
  <c r="W18" i="9" s="1"/>
  <c r="C18" i="9"/>
  <c r="X17" i="9"/>
  <c r="V17" i="9"/>
  <c r="L17" i="9"/>
  <c r="AO17" i="9" s="1"/>
  <c r="K17" i="9"/>
  <c r="D17" i="9"/>
  <c r="AL17" i="9" s="1"/>
  <c r="C17" i="9"/>
  <c r="X16" i="9"/>
  <c r="V16" i="9"/>
  <c r="L16" i="9"/>
  <c r="AO16" i="9" s="1"/>
  <c r="K16" i="9"/>
  <c r="D16" i="9"/>
  <c r="AK16" i="9" s="1"/>
  <c r="C16" i="9"/>
  <c r="X15" i="9"/>
  <c r="V15" i="9"/>
  <c r="L15" i="9"/>
  <c r="Y15" i="9" s="1"/>
  <c r="K15" i="9"/>
  <c r="D15" i="9"/>
  <c r="AL15" i="9" s="1"/>
  <c r="C15" i="9"/>
  <c r="X14" i="9"/>
  <c r="V14" i="9"/>
  <c r="L14" i="9"/>
  <c r="AQ14" i="9" s="1"/>
  <c r="K14" i="9"/>
  <c r="D14" i="9"/>
  <c r="W14" i="9" s="1"/>
  <c r="C14" i="9"/>
  <c r="X13" i="9"/>
  <c r="V13" i="9"/>
  <c r="L13" i="9"/>
  <c r="AO13" i="9" s="1"/>
  <c r="K13" i="9"/>
  <c r="D13" i="9"/>
  <c r="AL13" i="9" s="1"/>
  <c r="C13" i="9"/>
  <c r="L8" i="9"/>
  <c r="F5" i="9"/>
  <c r="L4" i="9"/>
  <c r="W4" i="9" s="1"/>
  <c r="L8" i="8"/>
  <c r="X27" i="8"/>
  <c r="V27" i="8"/>
  <c r="L27" i="8"/>
  <c r="AJ27" i="8" s="1"/>
  <c r="K27" i="8"/>
  <c r="D27" i="8"/>
  <c r="W27" i="8" s="1"/>
  <c r="C27" i="8"/>
  <c r="X26" i="8"/>
  <c r="V26" i="8"/>
  <c r="L26" i="8"/>
  <c r="AH26" i="8" s="1"/>
  <c r="K26" i="8"/>
  <c r="D26" i="8"/>
  <c r="AE26" i="8" s="1"/>
  <c r="C26" i="8"/>
  <c r="X25" i="8"/>
  <c r="V25" i="8"/>
  <c r="L25" i="8"/>
  <c r="AI25" i="8" s="1"/>
  <c r="K25" i="8"/>
  <c r="D25" i="8"/>
  <c r="AD25" i="8" s="1"/>
  <c r="C25" i="8"/>
  <c r="X24" i="8"/>
  <c r="V24" i="8"/>
  <c r="L24" i="8"/>
  <c r="Y24" i="8" s="1"/>
  <c r="K24" i="8"/>
  <c r="D24" i="8"/>
  <c r="AE24" i="8" s="1"/>
  <c r="C24" i="8"/>
  <c r="X23" i="8"/>
  <c r="V23" i="8"/>
  <c r="L23" i="8"/>
  <c r="AJ23" i="8" s="1"/>
  <c r="K23" i="8"/>
  <c r="D23" i="8"/>
  <c r="W23" i="8" s="1"/>
  <c r="C23" i="8"/>
  <c r="X22" i="8"/>
  <c r="V22" i="8"/>
  <c r="L22" i="8"/>
  <c r="AH22" i="8" s="1"/>
  <c r="K22" i="8"/>
  <c r="D22" i="8"/>
  <c r="AD22" i="8" s="1"/>
  <c r="C22" i="8"/>
  <c r="X21" i="8"/>
  <c r="V21" i="8"/>
  <c r="L21" i="8"/>
  <c r="AI21" i="8" s="1"/>
  <c r="K21" i="8"/>
  <c r="D21" i="8"/>
  <c r="AD21" i="8" s="1"/>
  <c r="C21" i="8"/>
  <c r="X20" i="8"/>
  <c r="W20" i="8"/>
  <c r="V20" i="8"/>
  <c r="L20" i="8"/>
  <c r="Y20" i="8" s="1"/>
  <c r="K20" i="8"/>
  <c r="D20" i="8"/>
  <c r="AE20" i="8" s="1"/>
  <c r="C20" i="8"/>
  <c r="X19" i="8"/>
  <c r="V19" i="8"/>
  <c r="L19" i="8"/>
  <c r="AJ19" i="8" s="1"/>
  <c r="K19" i="8"/>
  <c r="D19" i="8"/>
  <c r="W19" i="8" s="1"/>
  <c r="C19" i="8"/>
  <c r="Y18" i="8"/>
  <c r="X18" i="8"/>
  <c r="V18" i="8"/>
  <c r="L18" i="8"/>
  <c r="AH18" i="8" s="1"/>
  <c r="K18" i="8"/>
  <c r="D18" i="8"/>
  <c r="AE18" i="8" s="1"/>
  <c r="C18" i="8"/>
  <c r="X17" i="8"/>
  <c r="W17" i="8"/>
  <c r="V17" i="8"/>
  <c r="L17" i="8"/>
  <c r="AI17" i="8" s="1"/>
  <c r="K17" i="8"/>
  <c r="D17" i="8"/>
  <c r="AD17" i="8" s="1"/>
  <c r="C17" i="8"/>
  <c r="X16" i="8"/>
  <c r="V16" i="8"/>
  <c r="L16" i="8"/>
  <c r="Y16" i="8" s="1"/>
  <c r="K16" i="8"/>
  <c r="D16" i="8"/>
  <c r="AE16" i="8" s="1"/>
  <c r="C16" i="8"/>
  <c r="X15" i="8"/>
  <c r="V15" i="8"/>
  <c r="L15" i="8"/>
  <c r="AJ15" i="8" s="1"/>
  <c r="K15" i="8"/>
  <c r="D15" i="8"/>
  <c r="W15" i="8" s="1"/>
  <c r="C15" i="8"/>
  <c r="X14" i="8"/>
  <c r="V14" i="8"/>
  <c r="L14" i="8"/>
  <c r="AH14" i="8" s="1"/>
  <c r="K14" i="8"/>
  <c r="D14" i="8"/>
  <c r="AE14" i="8" s="1"/>
  <c r="C14" i="8"/>
  <c r="X13" i="8"/>
  <c r="V13" i="8"/>
  <c r="L13" i="8"/>
  <c r="AI13" i="8" s="1"/>
  <c r="K13" i="8"/>
  <c r="D13" i="8"/>
  <c r="AD13" i="8" s="1"/>
  <c r="C13" i="8"/>
  <c r="F5" i="8"/>
  <c r="L4" i="8"/>
  <c r="G4" i="8" s="1"/>
  <c r="Y27" i="7"/>
  <c r="X27" i="7"/>
  <c r="V27" i="7"/>
  <c r="L27" i="7"/>
  <c r="AH27" i="7" s="1"/>
  <c r="K27" i="7"/>
  <c r="D27" i="7"/>
  <c r="AD27" i="7" s="1"/>
  <c r="C27" i="7"/>
  <c r="X26" i="7"/>
  <c r="V26" i="7"/>
  <c r="L26" i="7"/>
  <c r="AI26" i="7" s="1"/>
  <c r="K26" i="7"/>
  <c r="D26" i="7"/>
  <c r="AD26" i="7" s="1"/>
  <c r="C26" i="7"/>
  <c r="X25" i="7"/>
  <c r="V25" i="7"/>
  <c r="L25" i="7"/>
  <c r="Y25" i="7" s="1"/>
  <c r="K25" i="7"/>
  <c r="D25" i="7"/>
  <c r="W25" i="7" s="1"/>
  <c r="C25" i="7"/>
  <c r="X24" i="7"/>
  <c r="V24" i="7"/>
  <c r="L24" i="7"/>
  <c r="AH24" i="7" s="1"/>
  <c r="K24" i="7"/>
  <c r="D24" i="7"/>
  <c r="W24" i="7" s="1"/>
  <c r="C24" i="7"/>
  <c r="AJ23" i="7"/>
  <c r="AI23" i="7"/>
  <c r="X23" i="7"/>
  <c r="V23" i="7"/>
  <c r="L23" i="7"/>
  <c r="AH23" i="7" s="1"/>
  <c r="K23" i="7"/>
  <c r="D23" i="7"/>
  <c r="AD23" i="7" s="1"/>
  <c r="C23" i="7"/>
  <c r="X22" i="7"/>
  <c r="V22" i="7"/>
  <c r="L22" i="7"/>
  <c r="AJ22" i="7" s="1"/>
  <c r="K22" i="7"/>
  <c r="D22" i="7"/>
  <c r="AD22" i="7" s="1"/>
  <c r="C22" i="7"/>
  <c r="X21" i="7"/>
  <c r="V21" i="7"/>
  <c r="L21" i="7"/>
  <c r="Y21" i="7" s="1"/>
  <c r="K21" i="7"/>
  <c r="D21" i="7"/>
  <c r="W21" i="7" s="1"/>
  <c r="C21" i="7"/>
  <c r="X20" i="7"/>
  <c r="V20" i="7"/>
  <c r="L20" i="7"/>
  <c r="AH20" i="7" s="1"/>
  <c r="K20" i="7"/>
  <c r="D20" i="7"/>
  <c r="W20" i="7" s="1"/>
  <c r="C20" i="7"/>
  <c r="X19" i="7"/>
  <c r="V19" i="7"/>
  <c r="L19" i="7"/>
  <c r="AH19" i="7" s="1"/>
  <c r="K19" i="7"/>
  <c r="D19" i="7"/>
  <c r="AD19" i="7" s="1"/>
  <c r="C19" i="7"/>
  <c r="X18" i="7"/>
  <c r="V18" i="7"/>
  <c r="L18" i="7"/>
  <c r="AI18" i="7" s="1"/>
  <c r="K18" i="7"/>
  <c r="D18" i="7"/>
  <c r="AD18" i="7" s="1"/>
  <c r="C18" i="7"/>
  <c r="X17" i="7"/>
  <c r="V17" i="7"/>
  <c r="L17" i="7"/>
  <c r="Y17" i="7" s="1"/>
  <c r="K17" i="7"/>
  <c r="D17" i="7"/>
  <c r="AD17" i="7" s="1"/>
  <c r="C17" i="7"/>
  <c r="Y16" i="7"/>
  <c r="X16" i="7"/>
  <c r="V16" i="7"/>
  <c r="L16" i="7"/>
  <c r="AH16" i="7" s="1"/>
  <c r="K16" i="7"/>
  <c r="D16" i="7"/>
  <c r="W16" i="7" s="1"/>
  <c r="C16" i="7"/>
  <c r="AJ15" i="7"/>
  <c r="AC15" i="7"/>
  <c r="X15" i="7"/>
  <c r="V15" i="7"/>
  <c r="L15" i="7"/>
  <c r="AH15" i="7" s="1"/>
  <c r="K15" i="7"/>
  <c r="D15" i="7"/>
  <c r="AD15" i="7" s="1"/>
  <c r="C15" i="7"/>
  <c r="AC14" i="7"/>
  <c r="X14" i="7"/>
  <c r="W14" i="7"/>
  <c r="V14" i="7"/>
  <c r="L14" i="7"/>
  <c r="AJ14" i="7" s="1"/>
  <c r="K14" i="7"/>
  <c r="D14" i="7"/>
  <c r="AD14" i="7" s="1"/>
  <c r="C14" i="7"/>
  <c r="X13" i="7"/>
  <c r="V13" i="7"/>
  <c r="L13" i="7"/>
  <c r="Y13" i="7" s="1"/>
  <c r="K13" i="7"/>
  <c r="D13" i="7"/>
  <c r="AC13" i="7" s="1"/>
  <c r="C13" i="7"/>
  <c r="F5" i="7"/>
  <c r="L4" i="7"/>
  <c r="G4" i="7" s="1"/>
  <c r="F5" i="6"/>
  <c r="X27" i="6"/>
  <c r="V27" i="6"/>
  <c r="L27" i="6"/>
  <c r="AJ27" i="6" s="1"/>
  <c r="K27" i="6"/>
  <c r="D27" i="6"/>
  <c r="W27" i="6" s="1"/>
  <c r="C27" i="6"/>
  <c r="X26" i="6"/>
  <c r="V26" i="6"/>
  <c r="L26" i="6"/>
  <c r="AH26" i="6" s="1"/>
  <c r="K26" i="6"/>
  <c r="D26" i="6"/>
  <c r="AE26" i="6" s="1"/>
  <c r="C26" i="6"/>
  <c r="X25" i="6"/>
  <c r="V25" i="6"/>
  <c r="L25" i="6"/>
  <c r="Y25" i="6" s="1"/>
  <c r="K25" i="6"/>
  <c r="D25" i="6"/>
  <c r="AD25" i="6" s="1"/>
  <c r="C25" i="6"/>
  <c r="X24" i="6"/>
  <c r="V24" i="6"/>
  <c r="L24" i="6"/>
  <c r="Y24" i="6" s="1"/>
  <c r="K24" i="6"/>
  <c r="D24" i="6"/>
  <c r="W24" i="6" s="1"/>
  <c r="C24" i="6"/>
  <c r="X23" i="6"/>
  <c r="V23" i="6"/>
  <c r="L23" i="6"/>
  <c r="AJ23" i="6" s="1"/>
  <c r="K23" i="6"/>
  <c r="D23" i="6"/>
  <c r="W23" i="6" s="1"/>
  <c r="C23" i="6"/>
  <c r="X22" i="6"/>
  <c r="W22" i="6"/>
  <c r="V22" i="6"/>
  <c r="L22" i="6"/>
  <c r="AH22" i="6" s="1"/>
  <c r="K22" i="6"/>
  <c r="D22" i="6"/>
  <c r="AE22" i="6" s="1"/>
  <c r="C22" i="6"/>
  <c r="X21" i="6"/>
  <c r="V21" i="6"/>
  <c r="L21" i="6"/>
  <c r="Y21" i="6" s="1"/>
  <c r="K21" i="6"/>
  <c r="D21" i="6"/>
  <c r="AD21" i="6" s="1"/>
  <c r="C21" i="6"/>
  <c r="X20" i="6"/>
  <c r="V20" i="6"/>
  <c r="L20" i="6"/>
  <c r="Y20" i="6" s="1"/>
  <c r="K20" i="6"/>
  <c r="D20" i="6"/>
  <c r="W20" i="6" s="1"/>
  <c r="C20" i="6"/>
  <c r="X19" i="6"/>
  <c r="V19" i="6"/>
  <c r="L19" i="6"/>
  <c r="AJ19" i="6" s="1"/>
  <c r="K19" i="6"/>
  <c r="D19" i="6"/>
  <c r="W19" i="6" s="1"/>
  <c r="C19" i="6"/>
  <c r="AJ18" i="6"/>
  <c r="X18" i="6"/>
  <c r="V18" i="6"/>
  <c r="L18" i="6"/>
  <c r="AH18" i="6" s="1"/>
  <c r="K18" i="6"/>
  <c r="D18" i="6"/>
  <c r="AE18" i="6" s="1"/>
  <c r="C18" i="6"/>
  <c r="X17" i="6"/>
  <c r="V17" i="6"/>
  <c r="L17" i="6"/>
  <c r="Y17" i="6" s="1"/>
  <c r="K17" i="6"/>
  <c r="D17" i="6"/>
  <c r="AD17" i="6" s="1"/>
  <c r="C17" i="6"/>
  <c r="X16" i="6"/>
  <c r="V16" i="6"/>
  <c r="L16" i="6"/>
  <c r="Y16" i="6" s="1"/>
  <c r="K16" i="6"/>
  <c r="D16" i="6"/>
  <c r="AC16" i="6" s="1"/>
  <c r="C16" i="6"/>
  <c r="X15" i="6"/>
  <c r="V15" i="6"/>
  <c r="L15" i="6"/>
  <c r="AJ15" i="6" s="1"/>
  <c r="K15" i="6"/>
  <c r="D15" i="6"/>
  <c r="W15" i="6" s="1"/>
  <c r="C15" i="6"/>
  <c r="X14" i="6"/>
  <c r="V14" i="6"/>
  <c r="L14" i="6"/>
  <c r="AH14" i="6" s="1"/>
  <c r="K14" i="6"/>
  <c r="D14" i="6"/>
  <c r="AE14" i="6" s="1"/>
  <c r="C14" i="6"/>
  <c r="X13" i="6"/>
  <c r="V13" i="6"/>
  <c r="L13" i="6"/>
  <c r="Y13" i="6" s="1"/>
  <c r="K13" i="6"/>
  <c r="D13" i="6"/>
  <c r="AD13" i="6" s="1"/>
  <c r="C13" i="6"/>
  <c r="L4" i="6"/>
  <c r="Y4" i="6" s="1"/>
  <c r="Y7" i="6" s="1"/>
  <c r="Y8" i="6" s="1"/>
  <c r="X26" i="5"/>
  <c r="V26" i="5"/>
  <c r="L26" i="5"/>
  <c r="AI26" i="5" s="1"/>
  <c r="K26" i="5"/>
  <c r="D26" i="5"/>
  <c r="AE26" i="5" s="1"/>
  <c r="C26" i="5"/>
  <c r="X25" i="5"/>
  <c r="V25" i="5"/>
  <c r="L25" i="5"/>
  <c r="AI25" i="5" s="1"/>
  <c r="K25" i="5"/>
  <c r="D25" i="5"/>
  <c r="AE25" i="5" s="1"/>
  <c r="C25" i="5"/>
  <c r="X24" i="5"/>
  <c r="W24" i="5"/>
  <c r="V24" i="5"/>
  <c r="L24" i="5"/>
  <c r="AJ24" i="5" s="1"/>
  <c r="K24" i="5"/>
  <c r="D24" i="5"/>
  <c r="AD24" i="5" s="1"/>
  <c r="C24" i="5"/>
  <c r="X23" i="5"/>
  <c r="V23" i="5"/>
  <c r="L23" i="5"/>
  <c r="AJ23" i="5" s="1"/>
  <c r="K23" i="5"/>
  <c r="D23" i="5"/>
  <c r="AD23" i="5" s="1"/>
  <c r="C23" i="5"/>
  <c r="AD22" i="5"/>
  <c r="X22" i="5"/>
  <c r="V22" i="5"/>
  <c r="L22" i="5"/>
  <c r="AJ22" i="5" s="1"/>
  <c r="K22" i="5"/>
  <c r="D22" i="5"/>
  <c r="AE22" i="5" s="1"/>
  <c r="C22" i="5"/>
  <c r="X21" i="5"/>
  <c r="V21" i="5"/>
  <c r="L21" i="5"/>
  <c r="AJ21" i="5" s="1"/>
  <c r="K21" i="5"/>
  <c r="D21" i="5"/>
  <c r="AC21" i="5" s="1"/>
  <c r="C21" i="5"/>
  <c r="X20" i="5"/>
  <c r="V20" i="5"/>
  <c r="L20" i="5"/>
  <c r="AJ20" i="5" s="1"/>
  <c r="K20" i="5"/>
  <c r="D20" i="5"/>
  <c r="AE20" i="5" s="1"/>
  <c r="C20" i="5"/>
  <c r="X19" i="5"/>
  <c r="V19" i="5"/>
  <c r="L19" i="5"/>
  <c r="AI19" i="5" s="1"/>
  <c r="K19" i="5"/>
  <c r="D19" i="5"/>
  <c r="AE19" i="5" s="1"/>
  <c r="C19" i="5"/>
  <c r="X18" i="5"/>
  <c r="V18" i="5"/>
  <c r="L18" i="5"/>
  <c r="AJ18" i="5" s="1"/>
  <c r="K18" i="5"/>
  <c r="D18" i="5"/>
  <c r="AD18" i="5" s="1"/>
  <c r="C18" i="5"/>
  <c r="X17" i="5"/>
  <c r="V17" i="5"/>
  <c r="L17" i="5"/>
  <c r="AJ17" i="5" s="1"/>
  <c r="K17" i="5"/>
  <c r="D17" i="5"/>
  <c r="AD17" i="5" s="1"/>
  <c r="C17" i="5"/>
  <c r="AD16" i="5"/>
  <c r="X16" i="5"/>
  <c r="W16" i="5"/>
  <c r="V16" i="5"/>
  <c r="L16" i="5"/>
  <c r="AJ16" i="5" s="1"/>
  <c r="K16" i="5"/>
  <c r="D16" i="5"/>
  <c r="AE16" i="5" s="1"/>
  <c r="C16" i="5"/>
  <c r="X15" i="5"/>
  <c r="V15" i="5"/>
  <c r="L15" i="5"/>
  <c r="AJ15" i="5" s="1"/>
  <c r="K15" i="5"/>
  <c r="D15" i="5"/>
  <c r="AD15" i="5" s="1"/>
  <c r="C15" i="5"/>
  <c r="X14" i="5"/>
  <c r="V14" i="5"/>
  <c r="L14" i="5"/>
  <c r="AJ14" i="5" s="1"/>
  <c r="K14" i="5"/>
  <c r="D14" i="5"/>
  <c r="AE14" i="5" s="1"/>
  <c r="C14" i="5"/>
  <c r="X13" i="5"/>
  <c r="V13" i="5"/>
  <c r="L13" i="5"/>
  <c r="AI13" i="5" s="1"/>
  <c r="K13" i="5"/>
  <c r="D13" i="5"/>
  <c r="AC13" i="5" s="1"/>
  <c r="C13" i="5"/>
  <c r="X12" i="5"/>
  <c r="V12" i="5"/>
  <c r="L12" i="5"/>
  <c r="AJ12" i="5" s="1"/>
  <c r="K12" i="5"/>
  <c r="D12" i="5"/>
  <c r="AD12" i="5" s="1"/>
  <c r="C12" i="5"/>
  <c r="L4" i="5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L26" i="4"/>
  <c r="AJ26" i="4" s="1"/>
  <c r="D26" i="4"/>
  <c r="AC26" i="4" s="1"/>
  <c r="L25" i="4"/>
  <c r="AJ25" i="4" s="1"/>
  <c r="D25" i="4"/>
  <c r="AC25" i="4" s="1"/>
  <c r="L24" i="4"/>
  <c r="AJ24" i="4" s="1"/>
  <c r="D24" i="4"/>
  <c r="AC24" i="4" s="1"/>
  <c r="L23" i="4"/>
  <c r="AJ23" i="4" s="1"/>
  <c r="D23" i="4"/>
  <c r="AC23" i="4" s="1"/>
  <c r="L22" i="4"/>
  <c r="AJ22" i="4" s="1"/>
  <c r="D22" i="4"/>
  <c r="AC22" i="4" s="1"/>
  <c r="L21" i="4"/>
  <c r="AJ21" i="4" s="1"/>
  <c r="D21" i="4"/>
  <c r="AC21" i="4" s="1"/>
  <c r="L20" i="4"/>
  <c r="AJ20" i="4" s="1"/>
  <c r="D20" i="4"/>
  <c r="AC20" i="4" s="1"/>
  <c r="L19" i="4"/>
  <c r="AJ19" i="4" s="1"/>
  <c r="D19" i="4"/>
  <c r="AC19" i="4" s="1"/>
  <c r="L18" i="4"/>
  <c r="AJ18" i="4" s="1"/>
  <c r="D18" i="4"/>
  <c r="AC18" i="4" s="1"/>
  <c r="L17" i="4"/>
  <c r="AJ17" i="4" s="1"/>
  <c r="D17" i="4"/>
  <c r="AC17" i="4" s="1"/>
  <c r="L16" i="4"/>
  <c r="AJ16" i="4" s="1"/>
  <c r="D16" i="4"/>
  <c r="AC16" i="4" s="1"/>
  <c r="L15" i="4"/>
  <c r="AJ15" i="4" s="1"/>
  <c r="D15" i="4"/>
  <c r="AC15" i="4" s="1"/>
  <c r="L14" i="4"/>
  <c r="AJ14" i="4" s="1"/>
  <c r="D14" i="4"/>
  <c r="AC14" i="4" s="1"/>
  <c r="L13" i="4"/>
  <c r="AJ13" i="4" s="1"/>
  <c r="D13" i="4"/>
  <c r="AC13" i="4" s="1"/>
  <c r="L12" i="4"/>
  <c r="AJ12" i="4" s="1"/>
  <c r="D12" i="4"/>
  <c r="AC12" i="4" s="1"/>
  <c r="L7" i="4"/>
  <c r="L4" i="4"/>
  <c r="G4" i="4" s="1"/>
  <c r="K26" i="3"/>
  <c r="AB26" i="3" s="1"/>
  <c r="C26" i="3"/>
  <c r="V26" i="3" s="1"/>
  <c r="K25" i="3"/>
  <c r="AB25" i="3" s="1"/>
  <c r="C25" i="3"/>
  <c r="W25" i="3" s="1"/>
  <c r="W24" i="3"/>
  <c r="K24" i="3"/>
  <c r="AB24" i="3" s="1"/>
  <c r="C24" i="3"/>
  <c r="U24" i="3" s="1"/>
  <c r="K23" i="3"/>
  <c r="AB23" i="3" s="1"/>
  <c r="C23" i="3"/>
  <c r="U23" i="3" s="1"/>
  <c r="K22" i="3"/>
  <c r="AB22" i="3" s="1"/>
  <c r="C22" i="3"/>
  <c r="V22" i="3" s="1"/>
  <c r="K21" i="3"/>
  <c r="AB21" i="3" s="1"/>
  <c r="C21" i="3"/>
  <c r="U21" i="3" s="1"/>
  <c r="K20" i="3"/>
  <c r="AB20" i="3" s="1"/>
  <c r="C20" i="3"/>
  <c r="W20" i="3" s="1"/>
  <c r="K19" i="3"/>
  <c r="AB19" i="3" s="1"/>
  <c r="C19" i="3"/>
  <c r="U19" i="3" s="1"/>
  <c r="K18" i="3"/>
  <c r="AB18" i="3" s="1"/>
  <c r="C18" i="3"/>
  <c r="V18" i="3" s="1"/>
  <c r="K17" i="3"/>
  <c r="AB17" i="3" s="1"/>
  <c r="C17" i="3"/>
  <c r="W17" i="3" s="1"/>
  <c r="K16" i="3"/>
  <c r="AB16" i="3" s="1"/>
  <c r="C16" i="3"/>
  <c r="W16" i="3" s="1"/>
  <c r="K15" i="3"/>
  <c r="AB15" i="3" s="1"/>
  <c r="C15" i="3"/>
  <c r="U15" i="3" s="1"/>
  <c r="K14" i="3"/>
  <c r="AB14" i="3" s="1"/>
  <c r="C14" i="3"/>
  <c r="V14" i="3" s="1"/>
  <c r="K13" i="3"/>
  <c r="AB13" i="3" s="1"/>
  <c r="C13" i="3"/>
  <c r="V13" i="3" s="1"/>
  <c r="K12" i="3"/>
  <c r="AB12" i="3" s="1"/>
  <c r="C12" i="3"/>
  <c r="K7" i="3"/>
  <c r="K4" i="3"/>
  <c r="F4" i="3" s="1"/>
  <c r="K18" i="2"/>
  <c r="AB18" i="2" s="1"/>
  <c r="K20" i="2"/>
  <c r="AB20" i="2" s="1"/>
  <c r="K21" i="2"/>
  <c r="AB21" i="2" s="1"/>
  <c r="K26" i="2"/>
  <c r="AB26" i="2" s="1"/>
  <c r="K25" i="2"/>
  <c r="AB25" i="2" s="1"/>
  <c r="K24" i="2"/>
  <c r="Z24" i="2" s="1"/>
  <c r="K23" i="2"/>
  <c r="AB23" i="2" s="1"/>
  <c r="K22" i="2"/>
  <c r="AB22" i="2" s="1"/>
  <c r="K19" i="2"/>
  <c r="AB19" i="2" s="1"/>
  <c r="K17" i="2"/>
  <c r="Z17" i="2" s="1"/>
  <c r="K16" i="2"/>
  <c r="AB16" i="2" s="1"/>
  <c r="K15" i="2"/>
  <c r="AB15" i="2" s="1"/>
  <c r="K14" i="2"/>
  <c r="AB14" i="2" s="1"/>
  <c r="K13" i="2"/>
  <c r="AB13" i="2" s="1"/>
  <c r="K12" i="2"/>
  <c r="AA12" i="2" s="1"/>
  <c r="K7" i="2"/>
  <c r="K7" i="1"/>
  <c r="E9" i="1"/>
  <c r="K4" i="1"/>
  <c r="F4" i="1" s="1"/>
  <c r="K26" i="1"/>
  <c r="Z26" i="1" s="1"/>
  <c r="K25" i="1"/>
  <c r="AB25" i="1" s="1"/>
  <c r="K24" i="1"/>
  <c r="Z24" i="1" s="1"/>
  <c r="K23" i="1"/>
  <c r="AA23" i="1" s="1"/>
  <c r="K22" i="1"/>
  <c r="AB22" i="1" s="1"/>
  <c r="K21" i="1"/>
  <c r="Z21" i="1" s="1"/>
  <c r="K20" i="1"/>
  <c r="AA20" i="1" s="1"/>
  <c r="K19" i="1"/>
  <c r="AA19" i="1" s="1"/>
  <c r="K18" i="1"/>
  <c r="Z18" i="1" s="1"/>
  <c r="K17" i="1"/>
  <c r="Z17" i="1" s="1"/>
  <c r="K16" i="1"/>
  <c r="Z16" i="1" s="1"/>
  <c r="K15" i="1"/>
  <c r="Z15" i="1" s="1"/>
  <c r="K14" i="1"/>
  <c r="Z14" i="1" s="1"/>
  <c r="K13" i="1"/>
  <c r="AB13" i="1" s="1"/>
  <c r="K12" i="1"/>
  <c r="AA12" i="1" s="1"/>
  <c r="C13" i="1"/>
  <c r="U13" i="1" s="1"/>
  <c r="C14" i="1"/>
  <c r="U14" i="1" s="1"/>
  <c r="C15" i="1"/>
  <c r="U15" i="1" s="1"/>
  <c r="C16" i="1"/>
  <c r="U16" i="1" s="1"/>
  <c r="C17" i="1"/>
  <c r="U17" i="1" s="1"/>
  <c r="C18" i="1"/>
  <c r="U18" i="1" s="1"/>
  <c r="C19" i="1"/>
  <c r="U19" i="1" s="1"/>
  <c r="C20" i="1"/>
  <c r="W20" i="1" s="1"/>
  <c r="C21" i="1"/>
  <c r="U21" i="1" s="1"/>
  <c r="C22" i="1"/>
  <c r="V22" i="1" s="1"/>
  <c r="C23" i="1"/>
  <c r="U23" i="1" s="1"/>
  <c r="C24" i="1"/>
  <c r="U24" i="1" s="1"/>
  <c r="C25" i="1"/>
  <c r="V25" i="1" s="1"/>
  <c r="C26" i="1"/>
  <c r="U26" i="1" s="1"/>
  <c r="C12" i="1"/>
  <c r="U12" i="1" s="1"/>
  <c r="W16" i="16" l="1"/>
  <c r="W20" i="16"/>
  <c r="AQ20" i="16"/>
  <c r="Y20" i="16"/>
  <c r="AJ20" i="16"/>
  <c r="AJ26" i="16"/>
  <c r="Y16" i="16"/>
  <c r="W27" i="16"/>
  <c r="AP25" i="16"/>
  <c r="AQ25" i="16"/>
  <c r="W15" i="16"/>
  <c r="AJ15" i="16"/>
  <c r="AJ13" i="16"/>
  <c r="AJ21" i="16"/>
  <c r="W23" i="16"/>
  <c r="AJ23" i="16"/>
  <c r="Y13" i="16"/>
  <c r="Y17" i="16"/>
  <c r="Y25" i="16"/>
  <c r="F11" i="16"/>
  <c r="AP13" i="16"/>
  <c r="AQ13" i="16"/>
  <c r="AP16" i="16"/>
  <c r="AQ16" i="16"/>
  <c r="AP17" i="16"/>
  <c r="AP20" i="16"/>
  <c r="F8" i="16"/>
  <c r="AQ17" i="16"/>
  <c r="AP21" i="16"/>
  <c r="AQ21" i="16"/>
  <c r="AP24" i="16"/>
  <c r="AJ17" i="16"/>
  <c r="AL16" i="16"/>
  <c r="AJ22" i="16"/>
  <c r="F10" i="16"/>
  <c r="AJ18" i="16"/>
  <c r="AJ19" i="16"/>
  <c r="AJ24" i="16"/>
  <c r="AL19" i="16"/>
  <c r="AL24" i="16"/>
  <c r="AJ14" i="16"/>
  <c r="AL20" i="16"/>
  <c r="AJ25" i="16"/>
  <c r="AJ16" i="16"/>
  <c r="AL27" i="16"/>
  <c r="AO15" i="16"/>
  <c r="AK22" i="16"/>
  <c r="AO23" i="16"/>
  <c r="AO27" i="16"/>
  <c r="AL14" i="16"/>
  <c r="AP15" i="16"/>
  <c r="AL22" i="16"/>
  <c r="AP23" i="16"/>
  <c r="AP27" i="16"/>
  <c r="L3" i="16"/>
  <c r="AO14" i="16"/>
  <c r="AQ15" i="16"/>
  <c r="AK17" i="16"/>
  <c r="AO18" i="16"/>
  <c r="AQ19" i="16"/>
  <c r="AK25" i="16"/>
  <c r="AO26" i="16"/>
  <c r="AL13" i="16"/>
  <c r="AP18" i="16"/>
  <c r="AL21" i="16"/>
  <c r="AP22" i="16"/>
  <c r="AL25" i="16"/>
  <c r="AP26" i="16"/>
  <c r="W14" i="16"/>
  <c r="AQ14" i="16"/>
  <c r="W18" i="16"/>
  <c r="AQ18" i="16"/>
  <c r="Y19" i="16"/>
  <c r="AQ22" i="16"/>
  <c r="Y23" i="16"/>
  <c r="W26" i="16"/>
  <c r="AQ26" i="16"/>
  <c r="Y27" i="16"/>
  <c r="AK14" i="16"/>
  <c r="AL26" i="16"/>
  <c r="AK21" i="16"/>
  <c r="AO22" i="16"/>
  <c r="F9" i="16"/>
  <c r="AJ27" i="16"/>
  <c r="AK18" i="16"/>
  <c r="AO19" i="16"/>
  <c r="W4" i="16"/>
  <c r="W7" i="16" s="1"/>
  <c r="AK13" i="16"/>
  <c r="AP14" i="16"/>
  <c r="AL17" i="16"/>
  <c r="AJ15" i="15"/>
  <c r="AL15" i="15"/>
  <c r="W14" i="15"/>
  <c r="AJ20" i="15"/>
  <c r="AL20" i="15"/>
  <c r="AJ16" i="15"/>
  <c r="AL16" i="15"/>
  <c r="AP22" i="15"/>
  <c r="AP13" i="15"/>
  <c r="W18" i="15"/>
  <c r="W17" i="15"/>
  <c r="AQ22" i="15"/>
  <c r="Y22" i="15"/>
  <c r="W13" i="15"/>
  <c r="AJ13" i="15"/>
  <c r="AL13" i="15"/>
  <c r="Y18" i="15"/>
  <c r="Y14" i="15"/>
  <c r="AJ19" i="15"/>
  <c r="AJ24" i="15"/>
  <c r="AJ22" i="15"/>
  <c r="AP19" i="15"/>
  <c r="G4" i="15"/>
  <c r="W7" i="15"/>
  <c r="W8" i="15" s="1"/>
  <c r="AP15" i="15"/>
  <c r="AP20" i="15"/>
  <c r="AP24" i="15"/>
  <c r="AP25" i="15"/>
  <c r="F9" i="15"/>
  <c r="AP16" i="15"/>
  <c r="AQ20" i="15"/>
  <c r="AP21" i="15"/>
  <c r="AP14" i="15"/>
  <c r="AQ18" i="15"/>
  <c r="AL26" i="15"/>
  <c r="AJ21" i="15"/>
  <c r="AL24" i="15"/>
  <c r="F10" i="15"/>
  <c r="AL22" i="15"/>
  <c r="F11" i="15"/>
  <c r="L3" i="15"/>
  <c r="G3" i="15" s="1"/>
  <c r="F8" i="15"/>
  <c r="AL14" i="15"/>
  <c r="AJ18" i="15"/>
  <c r="AL21" i="15"/>
  <c r="AJ25" i="15"/>
  <c r="AL18" i="15"/>
  <c r="AL25" i="15"/>
  <c r="AP26" i="15"/>
  <c r="AO13" i="15"/>
  <c r="AK16" i="15"/>
  <c r="AO17" i="15"/>
  <c r="AK20" i="15"/>
  <c r="AO21" i="15"/>
  <c r="AK24" i="15"/>
  <c r="AO25" i="15"/>
  <c r="AQ26" i="15"/>
  <c r="Y27" i="15"/>
  <c r="AJ27" i="15"/>
  <c r="AQ13" i="15"/>
  <c r="AK15" i="15"/>
  <c r="AO16" i="15"/>
  <c r="AQ17" i="15"/>
  <c r="AK19" i="15"/>
  <c r="AO20" i="15"/>
  <c r="AQ21" i="15"/>
  <c r="AK23" i="15"/>
  <c r="AO24" i="15"/>
  <c r="AQ25" i="15"/>
  <c r="AK27" i="15"/>
  <c r="AL27" i="15"/>
  <c r="AO15" i="15"/>
  <c r="AQ16" i="15"/>
  <c r="AO19" i="15"/>
  <c r="AO23" i="15"/>
  <c r="AQ24" i="15"/>
  <c r="AO27" i="15"/>
  <c r="AP27" i="15"/>
  <c r="W14" i="14"/>
  <c r="Y20" i="14"/>
  <c r="W27" i="14"/>
  <c r="Y23" i="14"/>
  <c r="AP18" i="14"/>
  <c r="Y16" i="14"/>
  <c r="AJ15" i="14"/>
  <c r="Y19" i="14"/>
  <c r="AP19" i="14"/>
  <c r="AJ27" i="14"/>
  <c r="Y27" i="14"/>
  <c r="AP26" i="14"/>
  <c r="AQ26" i="14"/>
  <c r="AP23" i="14"/>
  <c r="AQ23" i="14"/>
  <c r="AP27" i="14"/>
  <c r="AQ27" i="14"/>
  <c r="AL26" i="14"/>
  <c r="AL22" i="14"/>
  <c r="AL25" i="14"/>
  <c r="AJ20" i="14"/>
  <c r="AJ23" i="14"/>
  <c r="W23" i="14"/>
  <c r="W22" i="14"/>
  <c r="W19" i="14"/>
  <c r="AL17" i="14"/>
  <c r="W15" i="14"/>
  <c r="W7" i="14"/>
  <c r="W8" i="14" s="1"/>
  <c r="AQ15" i="14"/>
  <c r="W26" i="14"/>
  <c r="AL21" i="14"/>
  <c r="AP15" i="14"/>
  <c r="Y15" i="14"/>
  <c r="W18" i="14"/>
  <c r="AJ16" i="14"/>
  <c r="AP22" i="14"/>
  <c r="AP14" i="14"/>
  <c r="AQ22" i="14"/>
  <c r="AQ14" i="14"/>
  <c r="AQ18" i="14"/>
  <c r="F9" i="14"/>
  <c r="AJ25" i="14"/>
  <c r="F11" i="14"/>
  <c r="AL13" i="14"/>
  <c r="AL14" i="14"/>
  <c r="AJ19" i="14"/>
  <c r="F10" i="14"/>
  <c r="AJ13" i="14"/>
  <c r="AJ21" i="14"/>
  <c r="L3" i="14"/>
  <c r="G3" i="14" s="1"/>
  <c r="F8" i="14"/>
  <c r="AJ17" i="14"/>
  <c r="AP13" i="14"/>
  <c r="AL16" i="14"/>
  <c r="AP17" i="14"/>
  <c r="AL20" i="14"/>
  <c r="AP21" i="14"/>
  <c r="AL24" i="14"/>
  <c r="AP25" i="14"/>
  <c r="AO13" i="14"/>
  <c r="AK16" i="14"/>
  <c r="AO17" i="14"/>
  <c r="AK20" i="14"/>
  <c r="AO21" i="14"/>
  <c r="AK24" i="14"/>
  <c r="AO25" i="14"/>
  <c r="W13" i="14"/>
  <c r="AQ13" i="14"/>
  <c r="Y14" i="14"/>
  <c r="AK15" i="14"/>
  <c r="AO16" i="14"/>
  <c r="W17" i="14"/>
  <c r="AQ17" i="14"/>
  <c r="Y18" i="14"/>
  <c r="AK19" i="14"/>
  <c r="AO20" i="14"/>
  <c r="W21" i="14"/>
  <c r="AQ21" i="14"/>
  <c r="Y22" i="14"/>
  <c r="AK23" i="14"/>
  <c r="AO24" i="14"/>
  <c r="W25" i="14"/>
  <c r="AQ25" i="14"/>
  <c r="Y26" i="14"/>
  <c r="AK27" i="14"/>
  <c r="G4" i="14"/>
  <c r="AJ14" i="14"/>
  <c r="AP16" i="14"/>
  <c r="AJ18" i="14"/>
  <c r="AP20" i="14"/>
  <c r="AJ22" i="14"/>
  <c r="AP24" i="14"/>
  <c r="AJ26" i="14"/>
  <c r="W27" i="13"/>
  <c r="Y27" i="13"/>
  <c r="W15" i="13"/>
  <c r="W21" i="13"/>
  <c r="Y18" i="13"/>
  <c r="Y23" i="13"/>
  <c r="W22" i="13"/>
  <c r="AJ19" i="13"/>
  <c r="Y25" i="13"/>
  <c r="AL18" i="13"/>
  <c r="W18" i="13"/>
  <c r="W16" i="13"/>
  <c r="Y16" i="13"/>
  <c r="V24" i="3"/>
  <c r="Y15" i="7"/>
  <c r="AC20" i="8"/>
  <c r="W23" i="12"/>
  <c r="AL25" i="12"/>
  <c r="AL26" i="12"/>
  <c r="AP27" i="12"/>
  <c r="AL16" i="13"/>
  <c r="AJ17" i="13"/>
  <c r="AJ16" i="7"/>
  <c r="Y15" i="5"/>
  <c r="AC16" i="5"/>
  <c r="AE21" i="5"/>
  <c r="AE17" i="8"/>
  <c r="AP14" i="12"/>
  <c r="AJ19" i="12"/>
  <c r="AL15" i="13"/>
  <c r="AL19" i="13"/>
  <c r="AO21" i="13"/>
  <c r="AP19" i="12"/>
  <c r="AP15" i="13"/>
  <c r="AP21" i="13"/>
  <c r="AJ23" i="13"/>
  <c r="Y17" i="9"/>
  <c r="Y13" i="11"/>
  <c r="AJ15" i="12"/>
  <c r="AQ19" i="12"/>
  <c r="AP20" i="12"/>
  <c r="AQ15" i="13"/>
  <c r="W26" i="12"/>
  <c r="AH22" i="7"/>
  <c r="AJ14" i="8"/>
  <c r="AQ15" i="12"/>
  <c r="AQ27" i="13"/>
  <c r="AP20" i="13"/>
  <c r="AQ20" i="13"/>
  <c r="AO24" i="13"/>
  <c r="AP24" i="13"/>
  <c r="AO18" i="13"/>
  <c r="AQ23" i="13"/>
  <c r="AP17" i="13"/>
  <c r="AP18" i="13"/>
  <c r="F8" i="13"/>
  <c r="AQ17" i="13"/>
  <c r="AO27" i="13"/>
  <c r="AJ13" i="13"/>
  <c r="AK13" i="13"/>
  <c r="AJ22" i="13"/>
  <c r="AL13" i="13"/>
  <c r="AL21" i="13"/>
  <c r="AK22" i="13"/>
  <c r="AK17" i="13"/>
  <c r="AP16" i="13"/>
  <c r="AL17" i="13"/>
  <c r="AJ18" i="13"/>
  <c r="AP22" i="13"/>
  <c r="AL23" i="13"/>
  <c r="AJ24" i="13"/>
  <c r="L3" i="13"/>
  <c r="AO22" i="13"/>
  <c r="Y13" i="13"/>
  <c r="AQ16" i="13"/>
  <c r="W20" i="13"/>
  <c r="AQ22" i="13"/>
  <c r="AO23" i="13"/>
  <c r="AK24" i="13"/>
  <c r="W26" i="13"/>
  <c r="F9" i="13"/>
  <c r="G4" i="13"/>
  <c r="F10" i="13"/>
  <c r="AJ14" i="13"/>
  <c r="AJ20" i="13"/>
  <c r="AJ26" i="13"/>
  <c r="F11" i="13"/>
  <c r="AO13" i="13"/>
  <c r="AK14" i="13"/>
  <c r="AO19" i="13"/>
  <c r="AK20" i="13"/>
  <c r="AO25" i="13"/>
  <c r="AK26" i="13"/>
  <c r="W4" i="13"/>
  <c r="W7" i="13" s="1"/>
  <c r="AP13" i="13"/>
  <c r="AJ15" i="13"/>
  <c r="AP19" i="13"/>
  <c r="AJ21" i="13"/>
  <c r="AP25" i="13"/>
  <c r="AJ27" i="13"/>
  <c r="W23" i="13"/>
  <c r="AO26" i="13"/>
  <c r="AK27" i="13"/>
  <c r="AP26" i="13"/>
  <c r="AQ22" i="12"/>
  <c r="AL17" i="12"/>
  <c r="AQ26" i="12"/>
  <c r="AP26" i="12"/>
  <c r="W18" i="12"/>
  <c r="AJ18" i="12"/>
  <c r="AL18" i="12"/>
  <c r="W22" i="12"/>
  <c r="AJ22" i="12"/>
  <c r="AL22" i="12"/>
  <c r="W7" i="12"/>
  <c r="W8" i="12" s="1"/>
  <c r="W27" i="12"/>
  <c r="AJ26" i="12"/>
  <c r="AP16" i="12"/>
  <c r="AP18" i="12"/>
  <c r="AQ23" i="12"/>
  <c r="AP24" i="12"/>
  <c r="AO25" i="12"/>
  <c r="AP23" i="12"/>
  <c r="F8" i="12"/>
  <c r="AQ18" i="12"/>
  <c r="G4" i="12"/>
  <c r="AP22" i="12"/>
  <c r="AQ27" i="12"/>
  <c r="AJ23" i="12"/>
  <c r="AL15" i="12"/>
  <c r="AL19" i="12"/>
  <c r="AL23" i="12"/>
  <c r="AJ27" i="12"/>
  <c r="AL27" i="12"/>
  <c r="AJ13" i="12"/>
  <c r="AJ16" i="12"/>
  <c r="AJ17" i="12"/>
  <c r="AJ20" i="12"/>
  <c r="AJ21" i="12"/>
  <c r="AJ24" i="12"/>
  <c r="AJ25" i="12"/>
  <c r="AO21" i="12"/>
  <c r="F9" i="12"/>
  <c r="AP13" i="12"/>
  <c r="AL16" i="12"/>
  <c r="AP17" i="12"/>
  <c r="AL20" i="12"/>
  <c r="AP21" i="12"/>
  <c r="AL24" i="12"/>
  <c r="AP25" i="12"/>
  <c r="W13" i="12"/>
  <c r="AQ13" i="12"/>
  <c r="Y14" i="12"/>
  <c r="AO16" i="12"/>
  <c r="W17" i="12"/>
  <c r="AQ17" i="12"/>
  <c r="Y18" i="12"/>
  <c r="AO20" i="12"/>
  <c r="W21" i="12"/>
  <c r="AQ21" i="12"/>
  <c r="Y22" i="12"/>
  <c r="AO24" i="12"/>
  <c r="W25" i="12"/>
  <c r="AQ25" i="12"/>
  <c r="Y26" i="12"/>
  <c r="F10" i="12"/>
  <c r="AO13" i="12"/>
  <c r="AK16" i="12"/>
  <c r="AO17" i="12"/>
  <c r="AK20" i="12"/>
  <c r="AK24" i="12"/>
  <c r="F11" i="12"/>
  <c r="W16" i="12"/>
  <c r="L3" i="12"/>
  <c r="Y22" i="11"/>
  <c r="W20" i="11"/>
  <c r="W14" i="11"/>
  <c r="Y15" i="11"/>
  <c r="W26" i="11"/>
  <c r="W21" i="11"/>
  <c r="Y16" i="11"/>
  <c r="W23" i="11"/>
  <c r="Y21" i="11"/>
  <c r="Y14" i="11"/>
  <c r="W13" i="11"/>
  <c r="W15" i="11"/>
  <c r="W18" i="11"/>
  <c r="W27" i="11"/>
  <c r="AJ20" i="11"/>
  <c r="AP22" i="11"/>
  <c r="AQ22" i="11"/>
  <c r="Y20" i="11"/>
  <c r="Y23" i="11"/>
  <c r="F8" i="11"/>
  <c r="Y27" i="11"/>
  <c r="Y19" i="11"/>
  <c r="W22" i="11"/>
  <c r="AE22" i="7"/>
  <c r="AC22" i="8"/>
  <c r="AO15" i="11"/>
  <c r="AK20" i="11"/>
  <c r="AQ23" i="11"/>
  <c r="AC16" i="7"/>
  <c r="AJ21" i="8"/>
  <c r="AP15" i="11"/>
  <c r="E10" i="1"/>
  <c r="AI16" i="7"/>
  <c r="W25" i="8"/>
  <c r="Y26" i="8"/>
  <c r="AJ21" i="11"/>
  <c r="W26" i="7"/>
  <c r="W22" i="5"/>
  <c r="W23" i="5"/>
  <c r="Y14" i="8"/>
  <c r="AJ17" i="8"/>
  <c r="AJ18" i="8"/>
  <c r="AL21" i="11"/>
  <c r="W21" i="5"/>
  <c r="W27" i="7"/>
  <c r="AC16" i="8"/>
  <c r="Y20" i="5"/>
  <c r="AD21" i="5"/>
  <c r="Y19" i="6"/>
  <c r="AE26" i="7"/>
  <c r="AC14" i="8"/>
  <c r="AJ27" i="11"/>
  <c r="W7" i="11"/>
  <c r="W8" i="11" s="1"/>
  <c r="AO14" i="11"/>
  <c r="AP14" i="11"/>
  <c r="AO24" i="11"/>
  <c r="AO21" i="11"/>
  <c r="AP24" i="11"/>
  <c r="AP21" i="11"/>
  <c r="AO16" i="11"/>
  <c r="AO13" i="11"/>
  <c r="AP16" i="11"/>
  <c r="AP13" i="11"/>
  <c r="AO23" i="11"/>
  <c r="AJ15" i="11"/>
  <c r="AK15" i="11"/>
  <c r="AJ14" i="11"/>
  <c r="AK14" i="11"/>
  <c r="AJ23" i="11"/>
  <c r="AJ13" i="11"/>
  <c r="AJ19" i="11"/>
  <c r="AK23" i="11"/>
  <c r="G4" i="11"/>
  <c r="AK13" i="11"/>
  <c r="AJ22" i="11"/>
  <c r="AK22" i="11"/>
  <c r="F9" i="11"/>
  <c r="AJ16" i="11"/>
  <c r="AL17" i="11"/>
  <c r="AP18" i="11"/>
  <c r="AJ24" i="11"/>
  <c r="AL25" i="11"/>
  <c r="AP26" i="11"/>
  <c r="AK16" i="11"/>
  <c r="AO17" i="11"/>
  <c r="AQ18" i="11"/>
  <c r="AK24" i="11"/>
  <c r="AO25" i="11"/>
  <c r="AQ26" i="11"/>
  <c r="AL16" i="11"/>
  <c r="AP17" i="11"/>
  <c r="AL24" i="11"/>
  <c r="AP25" i="11"/>
  <c r="L3" i="11"/>
  <c r="AQ17" i="11"/>
  <c r="AQ25" i="11"/>
  <c r="W17" i="11"/>
  <c r="Y18" i="11"/>
  <c r="AK19" i="11"/>
  <c r="AO20" i="11"/>
  <c r="W25" i="11"/>
  <c r="Y26" i="11"/>
  <c r="AK27" i="11"/>
  <c r="F10" i="11"/>
  <c r="AJ18" i="11"/>
  <c r="AP20" i="11"/>
  <c r="AJ26" i="11"/>
  <c r="F11" i="11"/>
  <c r="AK18" i="11"/>
  <c r="AO19" i="11"/>
  <c r="AK26" i="11"/>
  <c r="AO27" i="11"/>
  <c r="AJ17" i="11"/>
  <c r="AP19" i="11"/>
  <c r="AJ25" i="11"/>
  <c r="AP27" i="11"/>
  <c r="Y13" i="9"/>
  <c r="Y22" i="9"/>
  <c r="Y26" i="9"/>
  <c r="W21" i="9"/>
  <c r="W7" i="9"/>
  <c r="W9" i="9" s="1"/>
  <c r="Y25" i="9"/>
  <c r="Y14" i="9"/>
  <c r="Y21" i="9"/>
  <c r="AP25" i="9"/>
  <c r="AQ25" i="9"/>
  <c r="AQ17" i="9"/>
  <c r="W13" i="9"/>
  <c r="AL23" i="9"/>
  <c r="W20" i="9"/>
  <c r="AJ13" i="9"/>
  <c r="W24" i="9"/>
  <c r="AL24" i="9"/>
  <c r="W17" i="9"/>
  <c r="AJ17" i="9"/>
  <c r="AJ25" i="9"/>
  <c r="W25" i="9"/>
  <c r="W16" i="9"/>
  <c r="AL20" i="9"/>
  <c r="AP24" i="9"/>
  <c r="Y18" i="9"/>
  <c r="AJ26" i="9"/>
  <c r="G4" i="9"/>
  <c r="AJ22" i="9"/>
  <c r="F10" i="9"/>
  <c r="AP16" i="9"/>
  <c r="AP13" i="9"/>
  <c r="AP20" i="9"/>
  <c r="AQ13" i="9"/>
  <c r="AP17" i="9"/>
  <c r="AP21" i="9"/>
  <c r="AQ21" i="9"/>
  <c r="L3" i="9"/>
  <c r="G3" i="9" s="1"/>
  <c r="AL19" i="9"/>
  <c r="AJ18" i="9"/>
  <c r="AJ21" i="9"/>
  <c r="AL16" i="9"/>
  <c r="AJ14" i="9"/>
  <c r="AL27" i="9"/>
  <c r="AL14" i="9"/>
  <c r="AP15" i="9"/>
  <c r="AL18" i="9"/>
  <c r="AP19" i="9"/>
  <c r="AL22" i="9"/>
  <c r="AP23" i="9"/>
  <c r="AL26" i="9"/>
  <c r="AP27" i="9"/>
  <c r="AK13" i="9"/>
  <c r="W15" i="9"/>
  <c r="AQ15" i="9"/>
  <c r="AK17" i="9"/>
  <c r="AO18" i="9"/>
  <c r="Y20" i="9"/>
  <c r="Y24" i="9"/>
  <c r="AK25" i="9"/>
  <c r="AO26" i="9"/>
  <c r="AQ27" i="9"/>
  <c r="AP14" i="9"/>
  <c r="AJ16" i="9"/>
  <c r="AP18" i="9"/>
  <c r="AJ20" i="9"/>
  <c r="AL21" i="9"/>
  <c r="AP22" i="9"/>
  <c r="AJ24" i="9"/>
  <c r="AP26" i="9"/>
  <c r="F11" i="9"/>
  <c r="AK14" i="9"/>
  <c r="AO15" i="9"/>
  <c r="AQ16" i="9"/>
  <c r="AK18" i="9"/>
  <c r="AO19" i="9"/>
  <c r="AQ20" i="9"/>
  <c r="AK22" i="9"/>
  <c r="AO23" i="9"/>
  <c r="AQ24" i="9"/>
  <c r="F8" i="9"/>
  <c r="AO14" i="9"/>
  <c r="Y16" i="9"/>
  <c r="W19" i="9"/>
  <c r="AQ19" i="9"/>
  <c r="AO22" i="9"/>
  <c r="W23" i="9"/>
  <c r="AQ23" i="9"/>
  <c r="W27" i="9"/>
  <c r="W26" i="9"/>
  <c r="Y27" i="9"/>
  <c r="F9" i="9"/>
  <c r="AJ15" i="9"/>
  <c r="AJ19" i="9"/>
  <c r="AJ23" i="9"/>
  <c r="AJ27" i="9"/>
  <c r="AK15" i="9"/>
  <c r="W13" i="8"/>
  <c r="AC24" i="8"/>
  <c r="AE25" i="8"/>
  <c r="W24" i="8"/>
  <c r="Y22" i="8"/>
  <c r="AC18" i="8"/>
  <c r="Y27" i="8"/>
  <c r="Y17" i="8"/>
  <c r="W21" i="8"/>
  <c r="AE21" i="8"/>
  <c r="Y25" i="8"/>
  <c r="Y13" i="8"/>
  <c r="AJ13" i="8"/>
  <c r="Y21" i="8"/>
  <c r="AJ26" i="8"/>
  <c r="W16" i="8"/>
  <c r="AI14" i="8"/>
  <c r="AI18" i="8"/>
  <c r="AI22" i="8"/>
  <c r="AJ22" i="8"/>
  <c r="AJ25" i="8"/>
  <c r="AI26" i="8"/>
  <c r="AC26" i="8"/>
  <c r="AE13" i="8"/>
  <c r="AH13" i="8"/>
  <c r="W14" i="8"/>
  <c r="Y15" i="8"/>
  <c r="AD16" i="8"/>
  <c r="AH17" i="8"/>
  <c r="W18" i="8"/>
  <c r="Y19" i="8"/>
  <c r="AD20" i="8"/>
  <c r="AH21" i="8"/>
  <c r="Y23" i="8"/>
  <c r="AD24" i="8"/>
  <c r="AH25" i="8"/>
  <c r="W26" i="8"/>
  <c r="AH16" i="8"/>
  <c r="F8" i="8"/>
  <c r="Y4" i="8"/>
  <c r="Y7" i="8" s="1"/>
  <c r="W22" i="8"/>
  <c r="F9" i="8"/>
  <c r="AC15" i="8"/>
  <c r="AC19" i="8"/>
  <c r="AC23" i="8"/>
  <c r="AC27" i="8"/>
  <c r="AD15" i="8"/>
  <c r="AH20" i="8"/>
  <c r="AD27" i="8"/>
  <c r="AD19" i="8"/>
  <c r="AE15" i="8"/>
  <c r="AE19" i="8"/>
  <c r="AI24" i="8"/>
  <c r="AH23" i="8"/>
  <c r="AJ24" i="8"/>
  <c r="AD26" i="8"/>
  <c r="AD23" i="8"/>
  <c r="AH24" i="8"/>
  <c r="AI16" i="8"/>
  <c r="AE23" i="8"/>
  <c r="F11" i="8"/>
  <c r="AD14" i="8"/>
  <c r="AH15" i="8"/>
  <c r="AJ16" i="8"/>
  <c r="AD18" i="8"/>
  <c r="AH19" i="8"/>
  <c r="AJ20" i="8"/>
  <c r="AH27" i="8"/>
  <c r="L3" i="8"/>
  <c r="AC13" i="8"/>
  <c r="AI15" i="8"/>
  <c r="AC17" i="8"/>
  <c r="AI19" i="8"/>
  <c r="AC21" i="8"/>
  <c r="AE22" i="8"/>
  <c r="AI23" i="8"/>
  <c r="AC25" i="8"/>
  <c r="AI27" i="8"/>
  <c r="F10" i="8"/>
  <c r="AI20" i="8"/>
  <c r="AE27" i="8"/>
  <c r="Y23" i="7"/>
  <c r="W18" i="7"/>
  <c r="Y20" i="7"/>
  <c r="AI20" i="7"/>
  <c r="AJ20" i="7"/>
  <c r="W15" i="7"/>
  <c r="W19" i="7"/>
  <c r="AE14" i="7"/>
  <c r="W23" i="7"/>
  <c r="AC21" i="7"/>
  <c r="W22" i="7"/>
  <c r="AC22" i="7"/>
  <c r="Y19" i="7"/>
  <c r="AI19" i="7"/>
  <c r="AJ19" i="7"/>
  <c r="Y24" i="7"/>
  <c r="AC27" i="7"/>
  <c r="AI24" i="7"/>
  <c r="AJ24" i="7"/>
  <c r="AI27" i="7"/>
  <c r="AI15" i="7"/>
  <c r="AJ27" i="7"/>
  <c r="AE19" i="7"/>
  <c r="AC24" i="7"/>
  <c r="F11" i="7"/>
  <c r="AE15" i="7"/>
  <c r="AC20" i="7"/>
  <c r="AC25" i="7"/>
  <c r="AC26" i="7"/>
  <c r="L3" i="7"/>
  <c r="G3" i="7" s="1"/>
  <c r="AC17" i="7"/>
  <c r="AC18" i="7"/>
  <c r="AE27" i="7"/>
  <c r="AE18" i="7"/>
  <c r="AC23" i="7"/>
  <c r="AC19" i="7"/>
  <c r="AE23" i="7"/>
  <c r="AE25" i="7"/>
  <c r="AD21" i="7"/>
  <c r="AD25" i="7"/>
  <c r="AH26" i="7"/>
  <c r="AE13" i="7"/>
  <c r="AE17" i="7"/>
  <c r="AE21" i="7"/>
  <c r="AI22" i="7"/>
  <c r="Y4" i="7"/>
  <c r="Y7" i="7" s="1"/>
  <c r="AH13" i="7"/>
  <c r="AD16" i="7"/>
  <c r="AH21" i="7"/>
  <c r="AD24" i="7"/>
  <c r="AJ26" i="7"/>
  <c r="F9" i="7"/>
  <c r="AI13" i="7"/>
  <c r="AE16" i="7"/>
  <c r="AI17" i="7"/>
  <c r="AE20" i="7"/>
  <c r="AI21" i="7"/>
  <c r="AE24" i="7"/>
  <c r="AI25" i="7"/>
  <c r="W13" i="7"/>
  <c r="AJ13" i="7"/>
  <c r="Y14" i="7"/>
  <c r="W17" i="7"/>
  <c r="AJ17" i="7"/>
  <c r="Y18" i="7"/>
  <c r="AJ21" i="7"/>
  <c r="Y22" i="7"/>
  <c r="AJ25" i="7"/>
  <c r="Y26" i="7"/>
  <c r="AJ18" i="7"/>
  <c r="F10" i="7"/>
  <c r="AD13" i="7"/>
  <c r="AH14" i="7"/>
  <c r="AH18" i="7"/>
  <c r="F8" i="7"/>
  <c r="AI14" i="7"/>
  <c r="AH17" i="7"/>
  <c r="AD20" i="7"/>
  <c r="AH25" i="7"/>
  <c r="W26" i="6"/>
  <c r="W17" i="6"/>
  <c r="AI26" i="6"/>
  <c r="Y15" i="6"/>
  <c r="AI14" i="6"/>
  <c r="AJ14" i="6"/>
  <c r="Y14" i="6"/>
  <c r="AJ22" i="6"/>
  <c r="AE17" i="6"/>
  <c r="Y22" i="6"/>
  <c r="W14" i="6"/>
  <c r="AC24" i="6"/>
  <c r="W13" i="6"/>
  <c r="Y18" i="6"/>
  <c r="AC20" i="6"/>
  <c r="AE21" i="6"/>
  <c r="AI18" i="6"/>
  <c r="AI22" i="6"/>
  <c r="W18" i="6"/>
  <c r="W21" i="6"/>
  <c r="AJ26" i="6"/>
  <c r="Y9" i="6"/>
  <c r="W25" i="6"/>
  <c r="AE25" i="6"/>
  <c r="AE13" i="6"/>
  <c r="Y23" i="6"/>
  <c r="Y27" i="6"/>
  <c r="AH23" i="6"/>
  <c r="L3" i="6"/>
  <c r="AD24" i="6"/>
  <c r="F8" i="6"/>
  <c r="AI13" i="6"/>
  <c r="AC15" i="6"/>
  <c r="AE16" i="6"/>
  <c r="AI17" i="6"/>
  <c r="AC19" i="6"/>
  <c r="AE20" i="6"/>
  <c r="AI21" i="6"/>
  <c r="AC23" i="6"/>
  <c r="AE24" i="6"/>
  <c r="AI25" i="6"/>
  <c r="AC27" i="6"/>
  <c r="AD20" i="6"/>
  <c r="AH21" i="6"/>
  <c r="F9" i="6"/>
  <c r="AJ13" i="6"/>
  <c r="AD15" i="6"/>
  <c r="AH16" i="6"/>
  <c r="AJ17" i="6"/>
  <c r="AD19" i="6"/>
  <c r="AH20" i="6"/>
  <c r="AJ21" i="6"/>
  <c r="AD23" i="6"/>
  <c r="AH24" i="6"/>
  <c r="AJ25" i="6"/>
  <c r="Y26" i="6"/>
  <c r="AD27" i="6"/>
  <c r="AH13" i="6"/>
  <c r="F10" i="6"/>
  <c r="AC14" i="6"/>
  <c r="AE15" i="6"/>
  <c r="AI16" i="6"/>
  <c r="AC18" i="6"/>
  <c r="AE19" i="6"/>
  <c r="AI20" i="6"/>
  <c r="AC22" i="6"/>
  <c r="AE23" i="6"/>
  <c r="AI24" i="6"/>
  <c r="AC26" i="6"/>
  <c r="AE27" i="6"/>
  <c r="AD16" i="6"/>
  <c r="AH17" i="6"/>
  <c r="AH25" i="6"/>
  <c r="F11" i="6"/>
  <c r="AH15" i="6"/>
  <c r="W16" i="6"/>
  <c r="AJ16" i="6"/>
  <c r="AD22" i="6"/>
  <c r="AJ24" i="6"/>
  <c r="AD26" i="6"/>
  <c r="AH27" i="6"/>
  <c r="AD14" i="6"/>
  <c r="AD18" i="6"/>
  <c r="AH19" i="6"/>
  <c r="AJ20" i="6"/>
  <c r="G4" i="6"/>
  <c r="AC13" i="6"/>
  <c r="AI15" i="6"/>
  <c r="AC17" i="6"/>
  <c r="AI19" i="6"/>
  <c r="AC21" i="6"/>
  <c r="AI23" i="6"/>
  <c r="AC25" i="6"/>
  <c r="AI27" i="6"/>
  <c r="AC15" i="5"/>
  <c r="AE15" i="5"/>
  <c r="W15" i="5"/>
  <c r="W17" i="5"/>
  <c r="Y14" i="5"/>
  <c r="W18" i="5"/>
  <c r="Y26" i="5"/>
  <c r="AH26" i="5"/>
  <c r="AJ26" i="5"/>
  <c r="Y23" i="5"/>
  <c r="AC25" i="5"/>
  <c r="W12" i="5"/>
  <c r="AI22" i="5"/>
  <c r="Y17" i="5"/>
  <c r="Y16" i="5"/>
  <c r="AH20" i="5"/>
  <c r="AI20" i="5"/>
  <c r="Y21" i="5"/>
  <c r="Y22" i="5"/>
  <c r="AJ25" i="5"/>
  <c r="AH21" i="5"/>
  <c r="AI17" i="5"/>
  <c r="AH14" i="5"/>
  <c r="AJ19" i="5"/>
  <c r="AI14" i="5"/>
  <c r="AI16" i="5"/>
  <c r="AH15" i="5"/>
  <c r="AJ13" i="5"/>
  <c r="AI23" i="5"/>
  <c r="AC24" i="5"/>
  <c r="AC12" i="5"/>
  <c r="AE18" i="5"/>
  <c r="AE24" i="5"/>
  <c r="AE12" i="5"/>
  <c r="AE23" i="5"/>
  <c r="AC18" i="5"/>
  <c r="AE17" i="5"/>
  <c r="AC22" i="5"/>
  <c r="L3" i="5"/>
  <c r="AI15" i="5"/>
  <c r="AC17" i="5"/>
  <c r="AI21" i="5"/>
  <c r="AC23" i="5"/>
  <c r="G4" i="5"/>
  <c r="F7" i="5"/>
  <c r="Y12" i="5"/>
  <c r="W13" i="5"/>
  <c r="AH16" i="5"/>
  <c r="Y18" i="5"/>
  <c r="W19" i="5"/>
  <c r="AH22" i="5"/>
  <c r="Y24" i="5"/>
  <c r="W25" i="5"/>
  <c r="F8" i="5"/>
  <c r="Y13" i="5"/>
  <c r="W14" i="5"/>
  <c r="AH17" i="5"/>
  <c r="Y19" i="5"/>
  <c r="W20" i="5"/>
  <c r="AH23" i="5"/>
  <c r="Y25" i="5"/>
  <c r="W26" i="5"/>
  <c r="F10" i="5"/>
  <c r="AH12" i="5"/>
  <c r="AD13" i="5"/>
  <c r="AH18" i="5"/>
  <c r="AD19" i="5"/>
  <c r="AH24" i="5"/>
  <c r="AD25" i="5"/>
  <c r="AC19" i="5"/>
  <c r="AI12" i="5"/>
  <c r="AE13" i="5"/>
  <c r="AC14" i="5"/>
  <c r="AI18" i="5"/>
  <c r="AC20" i="5"/>
  <c r="AI24" i="5"/>
  <c r="AC26" i="5"/>
  <c r="F9" i="5"/>
  <c r="AH13" i="5"/>
  <c r="AD14" i="5"/>
  <c r="AH19" i="5"/>
  <c r="AD20" i="5"/>
  <c r="AH25" i="5"/>
  <c r="AD26" i="5"/>
  <c r="W18" i="4"/>
  <c r="W14" i="4"/>
  <c r="W19" i="4"/>
  <c r="W20" i="4"/>
  <c r="W21" i="4"/>
  <c r="W26" i="4"/>
  <c r="Y15" i="4"/>
  <c r="Y16" i="4"/>
  <c r="Y19" i="4"/>
  <c r="Y17" i="4"/>
  <c r="W22" i="4"/>
  <c r="Y20" i="4"/>
  <c r="W23" i="4"/>
  <c r="Y21" i="4"/>
  <c r="W24" i="4"/>
  <c r="Y22" i="4"/>
  <c r="W12" i="4"/>
  <c r="W25" i="4"/>
  <c r="Y23" i="4"/>
  <c r="W17" i="4"/>
  <c r="Y24" i="4"/>
  <c r="W15" i="4"/>
  <c r="Y12" i="4"/>
  <c r="Y25" i="4"/>
  <c r="Y18" i="4"/>
  <c r="W16" i="4"/>
  <c r="Y13" i="4"/>
  <c r="Y26" i="4"/>
  <c r="W13" i="4"/>
  <c r="Y14" i="4"/>
  <c r="AD24" i="4"/>
  <c r="AD25" i="4"/>
  <c r="AE25" i="4"/>
  <c r="AI25" i="4"/>
  <c r="AD16" i="4"/>
  <c r="AI23" i="4"/>
  <c r="AE15" i="4"/>
  <c r="AI15" i="4"/>
  <c r="AA18" i="2"/>
  <c r="AD20" i="4"/>
  <c r="AE20" i="4"/>
  <c r="AD13" i="4"/>
  <c r="AE13" i="4"/>
  <c r="AD17" i="4"/>
  <c r="AE17" i="4"/>
  <c r="AI22" i="4"/>
  <c r="AI18" i="4"/>
  <c r="AI26" i="4"/>
  <c r="F7" i="4"/>
  <c r="AD21" i="4"/>
  <c r="AE21" i="4"/>
  <c r="AI14" i="4"/>
  <c r="AD12" i="4"/>
  <c r="AE12" i="4"/>
  <c r="AE23" i="4"/>
  <c r="AI19" i="4"/>
  <c r="AI17" i="4"/>
  <c r="AI13" i="4"/>
  <c r="AI21" i="4"/>
  <c r="AI12" i="4"/>
  <c r="AI16" i="4"/>
  <c r="AI20" i="4"/>
  <c r="AI24" i="4"/>
  <c r="AD14" i="4"/>
  <c r="AD22" i="4"/>
  <c r="F8" i="4"/>
  <c r="AE14" i="4"/>
  <c r="AD19" i="4"/>
  <c r="AE22" i="4"/>
  <c r="F9" i="4"/>
  <c r="AE19" i="4"/>
  <c r="F10" i="4"/>
  <c r="AE16" i="4"/>
  <c r="AE24" i="4"/>
  <c r="AD18" i="4"/>
  <c r="AD26" i="4"/>
  <c r="L3" i="4"/>
  <c r="G3" i="4" s="1"/>
  <c r="AD15" i="4"/>
  <c r="AE18" i="4"/>
  <c r="AD23" i="4"/>
  <c r="AE26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V16" i="3"/>
  <c r="U16" i="3"/>
  <c r="V21" i="3"/>
  <c r="W21" i="3"/>
  <c r="U13" i="3"/>
  <c r="W13" i="3"/>
  <c r="W22" i="3"/>
  <c r="W14" i="3"/>
  <c r="E9" i="3"/>
  <c r="W19" i="3"/>
  <c r="V19" i="3"/>
  <c r="K3" i="3"/>
  <c r="F3" i="3" s="1"/>
  <c r="E10" i="3"/>
  <c r="U18" i="3"/>
  <c r="U26" i="3"/>
  <c r="U12" i="3"/>
  <c r="V15" i="3"/>
  <c r="W18" i="3"/>
  <c r="U20" i="3"/>
  <c r="V23" i="3"/>
  <c r="W26" i="3"/>
  <c r="E7" i="3"/>
  <c r="V12" i="3"/>
  <c r="W15" i="3"/>
  <c r="U17" i="3"/>
  <c r="V20" i="3"/>
  <c r="W23" i="3"/>
  <c r="U25" i="3"/>
  <c r="W12" i="3"/>
  <c r="U14" i="3"/>
  <c r="V17" i="3"/>
  <c r="U22" i="3"/>
  <c r="V25" i="3"/>
  <c r="E8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B17" i="2"/>
  <c r="Z14" i="2"/>
  <c r="AA14" i="2"/>
  <c r="Z21" i="2"/>
  <c r="AA21" i="2"/>
  <c r="AA24" i="2"/>
  <c r="AB24" i="2"/>
  <c r="AB12" i="2"/>
  <c r="AA17" i="2"/>
  <c r="Z16" i="2"/>
  <c r="Z23" i="2"/>
  <c r="Z26" i="2"/>
  <c r="Z13" i="2"/>
  <c r="AA16" i="2"/>
  <c r="Z20" i="2"/>
  <c r="AA23" i="2"/>
  <c r="AA26" i="2"/>
  <c r="AA13" i="2"/>
  <c r="AA20" i="2"/>
  <c r="Z25" i="2"/>
  <c r="Z15" i="2"/>
  <c r="Z19" i="2"/>
  <c r="Z22" i="2"/>
  <c r="AA25" i="2"/>
  <c r="Z12" i="2"/>
  <c r="AA15" i="2"/>
  <c r="Z18" i="2"/>
  <c r="AA19" i="2"/>
  <c r="AA22" i="2"/>
  <c r="K3" i="1"/>
  <c r="E8" i="1"/>
  <c r="E7" i="1"/>
  <c r="AA16" i="1"/>
  <c r="AA18" i="1"/>
  <c r="W26" i="1"/>
  <c r="U22" i="1"/>
  <c r="AA13" i="1"/>
  <c r="Z13" i="1"/>
  <c r="V26" i="1"/>
  <c r="AA25" i="1"/>
  <c r="Z25" i="1"/>
  <c r="W25" i="1"/>
  <c r="U25" i="1"/>
  <c r="Z19" i="1"/>
  <c r="W21" i="1"/>
  <c r="AB24" i="1"/>
  <c r="AA24" i="1"/>
  <c r="AB18" i="1"/>
  <c r="V21" i="1"/>
  <c r="W16" i="1"/>
  <c r="AB17" i="1"/>
  <c r="V16" i="1"/>
  <c r="AA17" i="1"/>
  <c r="W15" i="1"/>
  <c r="V15" i="1"/>
  <c r="V20" i="1"/>
  <c r="Z23" i="1"/>
  <c r="AB16" i="1"/>
  <c r="U20" i="1"/>
  <c r="W14" i="1"/>
  <c r="W19" i="1"/>
  <c r="V14" i="1"/>
  <c r="AB23" i="1"/>
  <c r="Z12" i="1"/>
  <c r="AA22" i="1"/>
  <c r="W24" i="1"/>
  <c r="V19" i="1"/>
  <c r="AB12" i="1"/>
  <c r="Z22" i="1"/>
  <c r="AB15" i="1"/>
  <c r="V24" i="1"/>
  <c r="W13" i="1"/>
  <c r="AB21" i="1"/>
  <c r="AA15" i="1"/>
  <c r="W18" i="1"/>
  <c r="V13" i="1"/>
  <c r="AB26" i="1"/>
  <c r="AA21" i="1"/>
  <c r="W23" i="1"/>
  <c r="V18" i="1"/>
  <c r="AA26" i="1"/>
  <c r="AB14" i="1"/>
  <c r="V23" i="1"/>
  <c r="W12" i="1"/>
  <c r="AB19" i="1"/>
  <c r="AA14" i="1"/>
  <c r="W17" i="1"/>
  <c r="V12" i="1"/>
  <c r="W22" i="1"/>
  <c r="V17" i="1"/>
  <c r="AB20" i="1"/>
  <c r="Z20" i="1"/>
  <c r="AI6" i="16" l="1"/>
  <c r="L6" i="16" s="1"/>
  <c r="AI7" i="16"/>
  <c r="L7" i="16" s="1"/>
  <c r="AH7" i="16" s="1"/>
  <c r="AH6" i="16" s="1"/>
  <c r="F6" i="16" s="1"/>
  <c r="W9" i="16"/>
  <c r="W8" i="16"/>
  <c r="G3" i="16"/>
  <c r="L5" i="16"/>
  <c r="G5" i="16" s="1"/>
  <c r="W9" i="15"/>
  <c r="AI7" i="15"/>
  <c r="L7" i="15" s="1"/>
  <c r="AH7" i="15" s="1"/>
  <c r="AH6" i="15" s="1"/>
  <c r="F6" i="15" s="1"/>
  <c r="L5" i="15"/>
  <c r="G5" i="15" s="1"/>
  <c r="AI6" i="15"/>
  <c r="L6" i="15" s="1"/>
  <c r="W9" i="14"/>
  <c r="L5" i="14"/>
  <c r="G5" i="14" s="1"/>
  <c r="AI7" i="14"/>
  <c r="L7" i="14" s="1"/>
  <c r="AH7" i="14" s="1"/>
  <c r="AH6" i="14" s="1"/>
  <c r="F6" i="14" s="1"/>
  <c r="AI6" i="14"/>
  <c r="L6" i="14" s="1"/>
  <c r="L5" i="13"/>
  <c r="G5" i="13" s="1"/>
  <c r="G3" i="13"/>
  <c r="AI6" i="13"/>
  <c r="L6" i="13" s="1"/>
  <c r="AI7" i="13"/>
  <c r="L7" i="13" s="1"/>
  <c r="AH7" i="13" s="1"/>
  <c r="W9" i="13"/>
  <c r="W8" i="13"/>
  <c r="W9" i="12"/>
  <c r="AI6" i="12"/>
  <c r="L6" i="12" s="1"/>
  <c r="AI7" i="12"/>
  <c r="L7" i="12" s="1"/>
  <c r="AH7" i="12" s="1"/>
  <c r="G3" i="12"/>
  <c r="L5" i="12"/>
  <c r="G5" i="12" s="1"/>
  <c r="W9" i="11"/>
  <c r="AI7" i="11"/>
  <c r="L7" i="11" s="1"/>
  <c r="AH7" i="11" s="1"/>
  <c r="AI6" i="11"/>
  <c r="L6" i="11" s="1"/>
  <c r="L5" i="11"/>
  <c r="G5" i="11" s="1"/>
  <c r="G3" i="11"/>
  <c r="W8" i="9"/>
  <c r="L5" i="9"/>
  <c r="G5" i="9" s="1"/>
  <c r="AI6" i="9"/>
  <c r="L6" i="9" s="1"/>
  <c r="AI7" i="9"/>
  <c r="L7" i="9" s="1"/>
  <c r="AH7" i="9" s="1"/>
  <c r="AB7" i="8"/>
  <c r="L7" i="8" s="1"/>
  <c r="AA7" i="8" s="1"/>
  <c r="AB6" i="8"/>
  <c r="L6" i="8" s="1"/>
  <c r="Y8" i="8"/>
  <c r="Y9" i="8"/>
  <c r="G3" i="8"/>
  <c r="L5" i="8"/>
  <c r="G5" i="8" s="1"/>
  <c r="L5" i="7"/>
  <c r="G5" i="7" s="1"/>
  <c r="Y9" i="7"/>
  <c r="Y8" i="7"/>
  <c r="AB7" i="7"/>
  <c r="L7" i="7" s="1"/>
  <c r="AA7" i="7" s="1"/>
  <c r="AB6" i="7"/>
  <c r="L6" i="7" s="1"/>
  <c r="G3" i="6"/>
  <c r="L5" i="6"/>
  <c r="AB6" i="6"/>
  <c r="L6" i="6" s="1"/>
  <c r="AB7" i="6"/>
  <c r="L7" i="6" s="1"/>
  <c r="AA7" i="6" s="1"/>
  <c r="AB5" i="5"/>
  <c r="L5" i="5" s="1"/>
  <c r="AB6" i="5"/>
  <c r="L6" i="5" s="1"/>
  <c r="AA6" i="5" s="1"/>
  <c r="G3" i="5"/>
  <c r="AB6" i="4"/>
  <c r="L6" i="4" s="1"/>
  <c r="AA6" i="4" s="1"/>
  <c r="F6" i="4" s="1"/>
  <c r="G6" i="4" s="1"/>
  <c r="AB5" i="4"/>
  <c r="L5" i="4" s="1"/>
  <c r="S6" i="3"/>
  <c r="K6" i="3" s="1"/>
  <c r="R6" i="3" s="1"/>
  <c r="R5" i="3" s="1"/>
  <c r="E5" i="3" s="1"/>
  <c r="S5" i="3"/>
  <c r="K5" i="3" s="1"/>
  <c r="F3" i="1"/>
  <c r="F7" i="16" l="1"/>
  <c r="G7" i="16" s="1"/>
  <c r="G6" i="16"/>
  <c r="G6" i="15"/>
  <c r="F7" i="15"/>
  <c r="G7" i="15" s="1"/>
  <c r="F7" i="14"/>
  <c r="G7" i="14" s="1"/>
  <c r="G6" i="14"/>
  <c r="F7" i="13"/>
  <c r="G7" i="13" s="1"/>
  <c r="AH6" i="13"/>
  <c r="F6" i="13" s="1"/>
  <c r="G6" i="13" s="1"/>
  <c r="AH6" i="12"/>
  <c r="F6" i="12" s="1"/>
  <c r="G6" i="12" s="1"/>
  <c r="F7" i="12"/>
  <c r="G7" i="12" s="1"/>
  <c r="AH6" i="11"/>
  <c r="F6" i="11" s="1"/>
  <c r="G6" i="11" s="1"/>
  <c r="F7" i="11"/>
  <c r="G7" i="11" s="1"/>
  <c r="F7" i="9"/>
  <c r="G7" i="9" s="1"/>
  <c r="AH6" i="9"/>
  <c r="F6" i="9" s="1"/>
  <c r="G6" i="9" s="1"/>
  <c r="F7" i="8"/>
  <c r="G7" i="8" s="1"/>
  <c r="AA6" i="8"/>
  <c r="F6" i="8" s="1"/>
  <c r="G6" i="8" s="1"/>
  <c r="F7" i="7"/>
  <c r="G7" i="7" s="1"/>
  <c r="AA6" i="7"/>
  <c r="F6" i="7" s="1"/>
  <c r="G6" i="7" s="1"/>
  <c r="G5" i="6"/>
  <c r="F7" i="6"/>
  <c r="G7" i="6" s="1"/>
  <c r="AA6" i="6"/>
  <c r="F6" i="6" s="1"/>
  <c r="G6" i="6" s="1"/>
  <c r="F6" i="5"/>
  <c r="G6" i="5" s="1"/>
  <c r="AA5" i="5"/>
  <c r="F5" i="5" s="1"/>
  <c r="G5" i="5" s="1"/>
  <c r="AA5" i="4"/>
  <c r="F5" i="4" s="1"/>
  <c r="G5" i="4" s="1"/>
  <c r="F5" i="3"/>
  <c r="E6" i="3"/>
  <c r="F6" i="3" s="1"/>
  <c r="S5" i="1"/>
  <c r="K5" i="1" s="1"/>
  <c r="S6" i="1"/>
  <c r="K6" i="1" s="1"/>
  <c r="R6" i="1" l="1"/>
  <c r="E6" i="1" s="1"/>
  <c r="F6" i="1" s="1"/>
  <c r="R5" i="1" l="1"/>
  <c r="E5" i="1" s="1"/>
  <c r="F5" i="1" s="1"/>
  <c r="C16" i="2"/>
  <c r="V16" i="2" s="1"/>
  <c r="C13" i="2"/>
  <c r="U13" i="2" s="1"/>
  <c r="C17" i="2"/>
  <c r="V17" i="2" s="1"/>
  <c r="W17" i="2"/>
  <c r="C24" i="2"/>
  <c r="V24" i="2" s="1"/>
  <c r="C20" i="2"/>
  <c r="V20" i="2" s="1"/>
  <c r="C18" i="2"/>
  <c r="U18" i="2" s="1"/>
  <c r="C21" i="2"/>
  <c r="U21" i="2" s="1"/>
  <c r="C15" i="2"/>
  <c r="V15" i="2" s="1"/>
  <c r="W15" i="2"/>
  <c r="C22" i="2"/>
  <c r="V22" i="2" s="1"/>
  <c r="W22" i="2"/>
  <c r="C26" i="2"/>
  <c r="U26" i="2" s="1"/>
  <c r="K4" i="2"/>
  <c r="F4" i="2" s="1"/>
  <c r="C12" i="2"/>
  <c r="V12" i="2" s="1"/>
  <c r="C23" i="2"/>
  <c r="U23" i="2" s="1"/>
  <c r="W23" i="2"/>
  <c r="C14" i="2"/>
  <c r="C19" i="2"/>
  <c r="W19" i="2"/>
  <c r="C25" i="2"/>
  <c r="U25" i="2" s="1"/>
  <c r="W24" i="2" l="1"/>
  <c r="E8" i="2"/>
  <c r="W18" i="2"/>
  <c r="V25" i="2"/>
  <c r="W25" i="2"/>
  <c r="W12" i="2"/>
  <c r="U22" i="2"/>
  <c r="U17" i="2"/>
  <c r="V23" i="2"/>
  <c r="W21" i="2"/>
  <c r="W13" i="2"/>
  <c r="W14" i="2"/>
  <c r="U14" i="2"/>
  <c r="V14" i="2"/>
  <c r="V21" i="2"/>
  <c r="W16" i="2"/>
  <c r="U12" i="2"/>
  <c r="U16" i="2"/>
  <c r="W20" i="2"/>
  <c r="W26" i="2"/>
  <c r="E10" i="2"/>
  <c r="E7" i="2"/>
  <c r="V19" i="2"/>
  <c r="U19" i="2"/>
  <c r="E9" i="2"/>
  <c r="U20" i="2"/>
  <c r="K3" i="2"/>
  <c r="V26" i="2"/>
  <c r="U15" i="2"/>
  <c r="V18" i="2"/>
  <c r="U24" i="2"/>
  <c r="V13" i="2"/>
  <c r="S6" i="2" l="1"/>
  <c r="K6" i="2" s="1"/>
  <c r="R6" i="2" s="1"/>
  <c r="R5" i="2" s="1"/>
  <c r="E5" i="2" s="1"/>
  <c r="S5" i="2"/>
  <c r="K5" i="2" s="1"/>
  <c r="F3" i="2"/>
  <c r="E6" i="2" l="1"/>
  <c r="F6" i="2" s="1"/>
  <c r="F5" i="2"/>
</calcChain>
</file>

<file path=xl/sharedStrings.xml><?xml version="1.0" encoding="utf-8"?>
<sst xmlns="http://schemas.openxmlformats.org/spreadsheetml/2006/main" count="1621" uniqueCount="249">
  <si>
    <t>방덱</t>
    <phoneticPr fontId="1" type="noConversion"/>
  </si>
  <si>
    <t>잔별</t>
    <phoneticPr fontId="1" type="noConversion"/>
  </si>
  <si>
    <t>1공</t>
    <phoneticPr fontId="1" type="noConversion"/>
  </si>
  <si>
    <t>2공</t>
    <phoneticPr fontId="1" type="noConversion"/>
  </si>
  <si>
    <t>3공</t>
    <phoneticPr fontId="1" type="noConversion"/>
  </si>
  <si>
    <t>에키드나</t>
    <phoneticPr fontId="1" type="noConversion"/>
  </si>
  <si>
    <t>노가장</t>
    <phoneticPr fontId="1" type="noConversion"/>
  </si>
  <si>
    <t>깍두기</t>
    <phoneticPr fontId="1" type="noConversion"/>
  </si>
  <si>
    <t>까르낏낏</t>
    <phoneticPr fontId="1" type="noConversion"/>
  </si>
  <si>
    <t>딘</t>
    <phoneticPr fontId="1" type="noConversion"/>
  </si>
  <si>
    <t>Moon</t>
    <phoneticPr fontId="1" type="noConversion"/>
  </si>
  <si>
    <t>Hyoh</t>
    <phoneticPr fontId="1" type="noConversion"/>
  </si>
  <si>
    <t>Oscar</t>
    <phoneticPr fontId="1" type="noConversion"/>
  </si>
  <si>
    <t>튼튼맘</t>
    <phoneticPr fontId="1" type="noConversion"/>
  </si>
  <si>
    <t>개작두</t>
    <phoneticPr fontId="1" type="noConversion"/>
  </si>
  <si>
    <t>Sun</t>
    <phoneticPr fontId="1" type="noConversion"/>
  </si>
  <si>
    <t>라텔</t>
    <phoneticPr fontId="1" type="noConversion"/>
  </si>
  <si>
    <t>Munam</t>
    <phoneticPr fontId="1" type="noConversion"/>
  </si>
  <si>
    <t>연화</t>
    <phoneticPr fontId="1" type="noConversion"/>
  </si>
  <si>
    <t>겨울나그네</t>
    <phoneticPr fontId="1" type="noConversion"/>
  </si>
  <si>
    <t>머라구여</t>
    <phoneticPr fontId="1" type="noConversion"/>
  </si>
  <si>
    <t>가을하늘</t>
    <phoneticPr fontId="1" type="noConversion"/>
  </si>
  <si>
    <t>귀뚜라미</t>
    <phoneticPr fontId="1" type="noConversion"/>
  </si>
  <si>
    <t>순서</t>
    <phoneticPr fontId="1" type="noConversion"/>
  </si>
  <si>
    <t>4공</t>
    <phoneticPr fontId="1" type="noConversion"/>
  </si>
  <si>
    <t>5공</t>
    <phoneticPr fontId="1" type="noConversion"/>
  </si>
  <si>
    <t>vs.</t>
    <phoneticPr fontId="1" type="noConversion"/>
  </si>
  <si>
    <t>상대</t>
    <phoneticPr fontId="1" type="noConversion"/>
  </si>
  <si>
    <t>MSX4041</t>
    <phoneticPr fontId="1" type="noConversion"/>
  </si>
  <si>
    <t>티파록하트</t>
    <phoneticPr fontId="1" type="noConversion"/>
  </si>
  <si>
    <t>산들바람</t>
    <phoneticPr fontId="1" type="noConversion"/>
  </si>
  <si>
    <t>백수룡</t>
    <phoneticPr fontId="1" type="noConversion"/>
  </si>
  <si>
    <t>인원</t>
    <phoneticPr fontId="1" type="noConversion"/>
  </si>
  <si>
    <t>상대획득</t>
    <phoneticPr fontId="1" type="noConversion"/>
  </si>
  <si>
    <t>SK</t>
    <phoneticPr fontId="1" type="noConversion"/>
  </si>
  <si>
    <t>월광</t>
    <phoneticPr fontId="1" type="noConversion"/>
  </si>
  <si>
    <t>새삥</t>
    <phoneticPr fontId="1" type="noConversion"/>
  </si>
  <si>
    <t>3잔반</t>
    <phoneticPr fontId="1" type="noConversion"/>
  </si>
  <si>
    <t>2잔반</t>
    <phoneticPr fontId="1" type="noConversion"/>
  </si>
  <si>
    <t>1잔반</t>
    <phoneticPr fontId="1" type="noConversion"/>
  </si>
  <si>
    <t>남공</t>
    <phoneticPr fontId="1" type="noConversion"/>
  </si>
  <si>
    <t>우리획득</t>
    <phoneticPr fontId="1" type="noConversion"/>
  </si>
  <si>
    <t>WA</t>
    <phoneticPr fontId="1" type="noConversion"/>
  </si>
  <si>
    <t>3별방덱</t>
    <phoneticPr fontId="1" type="noConversion"/>
  </si>
  <si>
    <t>남은방덱</t>
    <phoneticPr fontId="1" type="noConversion"/>
  </si>
  <si>
    <t>낮술이최고야</t>
    <phoneticPr fontId="1" type="noConversion"/>
  </si>
  <si>
    <t>호비잉</t>
    <phoneticPr fontId="1" type="noConversion"/>
  </si>
  <si>
    <t>마리나</t>
    <phoneticPr fontId="1" type="noConversion"/>
  </si>
  <si>
    <t>귬</t>
    <phoneticPr fontId="1" type="noConversion"/>
  </si>
  <si>
    <t>렁큰이형님</t>
    <phoneticPr fontId="1" type="noConversion"/>
  </si>
  <si>
    <t>짱맨</t>
    <phoneticPr fontId="1" type="noConversion"/>
  </si>
  <si>
    <t>현재 스코어</t>
    <phoneticPr fontId="1" type="noConversion"/>
  </si>
  <si>
    <t>방덱 상세</t>
    <phoneticPr fontId="1" type="noConversion"/>
  </si>
  <si>
    <t>계산용</t>
  </si>
  <si>
    <t>공격최상방어최악</t>
    <phoneticPr fontId="1" type="noConversion"/>
  </si>
  <si>
    <t>2별방덱</t>
    <phoneticPr fontId="1" type="noConversion"/>
  </si>
  <si>
    <t>1별방덱</t>
    <phoneticPr fontId="1" type="noConversion"/>
  </si>
  <si>
    <t>최상</t>
    <phoneticPr fontId="1" type="noConversion"/>
  </si>
  <si>
    <t>최악</t>
    <phoneticPr fontId="1" type="noConversion"/>
  </si>
  <si>
    <t>MOON</t>
  </si>
  <si>
    <t>SK</t>
  </si>
  <si>
    <t>월광</t>
  </si>
  <si>
    <t>티파 록하트</t>
  </si>
  <si>
    <t>귀뚜라미</t>
  </si>
  <si>
    <t>렁큰이형님</t>
  </si>
  <si>
    <t>머라구여</t>
  </si>
  <si>
    <t>라텔</t>
  </si>
  <si>
    <t>Sun</t>
  </si>
  <si>
    <t>겨울나그네</t>
  </si>
  <si>
    <t>Hyoh</t>
  </si>
  <si>
    <t>MUNAM</t>
  </si>
  <si>
    <t>MSX4041</t>
  </si>
  <si>
    <t>백수룡</t>
  </si>
  <si>
    <t>개작두</t>
  </si>
  <si>
    <t>에키드나</t>
  </si>
  <si>
    <t>낮술이최고야</t>
  </si>
  <si>
    <t>가을하늘</t>
  </si>
  <si>
    <t>깍두기</t>
  </si>
  <si>
    <t>OscaR</t>
  </si>
  <si>
    <t>노가장</t>
  </si>
  <si>
    <t>귬찡</t>
  </si>
  <si>
    <t>마리나</t>
  </si>
  <si>
    <t>짱맨</t>
  </si>
  <si>
    <t>산들바람</t>
  </si>
  <si>
    <t>호비잉</t>
  </si>
  <si>
    <t>튼튼맘</t>
  </si>
  <si>
    <t>딘</t>
  </si>
  <si>
    <t>연화</t>
  </si>
  <si>
    <t>까르낏깃</t>
  </si>
  <si>
    <t xml:space="preserve"> </t>
    <phoneticPr fontId="1" type="noConversion"/>
  </si>
  <si>
    <t>1방</t>
  </si>
  <si>
    <t>1방</t>
    <phoneticPr fontId="1" type="noConversion"/>
  </si>
  <si>
    <t>2방</t>
  </si>
  <si>
    <t>2방</t>
    <phoneticPr fontId="1" type="noConversion"/>
  </si>
  <si>
    <t>3방</t>
  </si>
  <si>
    <t>3방</t>
    <phoneticPr fontId="1" type="noConversion"/>
  </si>
  <si>
    <t>방횟</t>
    <phoneticPr fontId="1" type="noConversion"/>
  </si>
  <si>
    <t>점수</t>
    <phoneticPr fontId="1" type="noConversion"/>
  </si>
  <si>
    <t>닉네임</t>
    <phoneticPr fontId="1" type="noConversion"/>
  </si>
  <si>
    <t xml:space="preserve">금일 획득 점수 </t>
    <phoneticPr fontId="1" type="noConversion"/>
  </si>
  <si>
    <t>1공실패</t>
    <phoneticPr fontId="1" type="noConversion"/>
  </si>
  <si>
    <t>1공성공</t>
    <phoneticPr fontId="1" type="noConversion"/>
  </si>
  <si>
    <t>2공완</t>
    <phoneticPr fontId="1" type="noConversion"/>
  </si>
  <si>
    <t>마지막</t>
    <phoneticPr fontId="1" type="noConversion"/>
  </si>
  <si>
    <t>총공</t>
    <phoneticPr fontId="1" type="noConversion"/>
  </si>
  <si>
    <t>공후대기</t>
    <phoneticPr fontId="1" type="noConversion"/>
  </si>
  <si>
    <t>공전대기(새삥)</t>
    <phoneticPr fontId="1" type="noConversion"/>
  </si>
  <si>
    <t>공격당</t>
    <phoneticPr fontId="1" type="noConversion"/>
  </si>
  <si>
    <t>획득점수</t>
    <phoneticPr fontId="1" type="noConversion"/>
  </si>
  <si>
    <t>티파</t>
    <phoneticPr fontId="1" type="noConversion"/>
  </si>
  <si>
    <t>상대공덱</t>
    <phoneticPr fontId="1" type="noConversion"/>
  </si>
  <si>
    <t>투투</t>
  </si>
  <si>
    <t>매크로</t>
    <phoneticPr fontId="1" type="noConversion"/>
  </si>
  <si>
    <t>가정</t>
    <phoneticPr fontId="1" type="noConversion"/>
  </si>
  <si>
    <t>대상</t>
    <phoneticPr fontId="1" type="noConversion"/>
  </si>
  <si>
    <t>담당</t>
    <phoneticPr fontId="1" type="noConversion"/>
  </si>
  <si>
    <t>속성</t>
    <phoneticPr fontId="1" type="noConversion"/>
  </si>
  <si>
    <t>위즈</t>
    <phoneticPr fontId="1" type="noConversion"/>
  </si>
  <si>
    <t>세피로스</t>
    <phoneticPr fontId="1" type="noConversion"/>
  </si>
  <si>
    <t>풍</t>
  </si>
  <si>
    <t>처리여부</t>
    <phoneticPr fontId="1" type="noConversion"/>
  </si>
  <si>
    <t>낚시여부</t>
    <phoneticPr fontId="1" type="noConversion"/>
  </si>
  <si>
    <t>빙</t>
  </si>
  <si>
    <t>수</t>
  </si>
  <si>
    <t>수</t>
    <phoneticPr fontId="1" type="noConversion"/>
  </si>
  <si>
    <t>속성덱</t>
    <phoneticPr fontId="1" type="noConversion"/>
  </si>
  <si>
    <t>실패시</t>
    <phoneticPr fontId="1" type="noConversion"/>
  </si>
  <si>
    <t>아군공덱</t>
    <phoneticPr fontId="1" type="noConversion"/>
  </si>
  <si>
    <t>토</t>
  </si>
  <si>
    <t>HYOH</t>
    <phoneticPr fontId="1" type="noConversion"/>
  </si>
  <si>
    <t>MUNAM</t>
    <phoneticPr fontId="1" type="noConversion"/>
  </si>
  <si>
    <t>뇌</t>
  </si>
  <si>
    <t>뇌</t>
    <phoneticPr fontId="1" type="noConversion"/>
  </si>
  <si>
    <t>화</t>
  </si>
  <si>
    <t>화</t>
    <phoneticPr fontId="1" type="noConversion"/>
  </si>
  <si>
    <t>투투</t>
    <phoneticPr fontId="1" type="noConversion"/>
  </si>
  <si>
    <t>귬찡</t>
    <phoneticPr fontId="1" type="noConversion"/>
  </si>
  <si>
    <t>타켓</t>
    <phoneticPr fontId="1" type="noConversion"/>
  </si>
  <si>
    <t>비고</t>
    <phoneticPr fontId="1" type="noConversion"/>
  </si>
  <si>
    <t>2시이전</t>
    <phoneticPr fontId="1" type="noConversion"/>
  </si>
  <si>
    <t>진한스시맛라떼</t>
    <phoneticPr fontId="1" type="noConversion"/>
  </si>
  <si>
    <t>서쿠니</t>
    <phoneticPr fontId="1" type="noConversion"/>
  </si>
  <si>
    <t>추앙</t>
    <phoneticPr fontId="1" type="noConversion"/>
  </si>
  <si>
    <t>???</t>
    <phoneticPr fontId="1" type="noConversion"/>
  </si>
  <si>
    <t>이보미</t>
    <phoneticPr fontId="1" type="noConversion"/>
  </si>
  <si>
    <t>로빈손</t>
    <phoneticPr fontId="1" type="noConversion"/>
  </si>
  <si>
    <t>아크</t>
    <phoneticPr fontId="1" type="noConversion"/>
  </si>
  <si>
    <t>길가메쉬</t>
    <phoneticPr fontId="1" type="noConversion"/>
  </si>
  <si>
    <t>헐키덜키실키</t>
    <phoneticPr fontId="1" type="noConversion"/>
  </si>
  <si>
    <t>리오</t>
    <phoneticPr fontId="1" type="noConversion"/>
  </si>
  <si>
    <t>xaviermace</t>
    <phoneticPr fontId="1" type="noConversion"/>
  </si>
  <si>
    <t>zerik</t>
    <phoneticPr fontId="1" type="noConversion"/>
  </si>
  <si>
    <t>풍</t>
    <phoneticPr fontId="1" type="noConversion"/>
  </si>
  <si>
    <t>reich</t>
    <phoneticPr fontId="1" type="noConversion"/>
  </si>
  <si>
    <t>빙</t>
    <phoneticPr fontId="1" type="noConversion"/>
  </si>
  <si>
    <t>뇌</t>
    <phoneticPr fontId="1" type="noConversion"/>
  </si>
  <si>
    <t>dyab</t>
    <phoneticPr fontId="1" type="noConversion"/>
  </si>
  <si>
    <t>대응</t>
    <phoneticPr fontId="1" type="noConversion"/>
  </si>
  <si>
    <t>화</t>
    <phoneticPr fontId="1" type="noConversion"/>
  </si>
  <si>
    <t>hikage</t>
    <phoneticPr fontId="1" type="noConversion"/>
  </si>
  <si>
    <t>freydcat</t>
    <phoneticPr fontId="1" type="noConversion"/>
  </si>
  <si>
    <t>aellan</t>
    <phoneticPr fontId="1" type="noConversion"/>
  </si>
  <si>
    <t>토</t>
    <phoneticPr fontId="1" type="noConversion"/>
  </si>
  <si>
    <t>loji</t>
    <phoneticPr fontId="1" type="noConversion"/>
  </si>
  <si>
    <t>peiday</t>
    <phoneticPr fontId="1" type="noConversion"/>
  </si>
  <si>
    <t>neptune</t>
    <phoneticPr fontId="1" type="noConversion"/>
  </si>
  <si>
    <t>3시이전</t>
    <phoneticPr fontId="1" type="noConversion"/>
  </si>
  <si>
    <t>riamo</t>
    <phoneticPr fontId="1" type="noConversion"/>
  </si>
  <si>
    <t>kingd</t>
    <phoneticPr fontId="1" type="noConversion"/>
  </si>
  <si>
    <t>adem</t>
    <phoneticPr fontId="1" type="noConversion"/>
  </si>
  <si>
    <t>nidhogg</t>
    <phoneticPr fontId="1" type="noConversion"/>
  </si>
  <si>
    <t>lexreason</t>
    <phoneticPr fontId="1" type="noConversion"/>
  </si>
  <si>
    <t>lsvar</t>
    <phoneticPr fontId="1" type="noConversion"/>
  </si>
  <si>
    <t>belderiver</t>
    <phoneticPr fontId="1" type="noConversion"/>
  </si>
  <si>
    <t>zhalk</t>
    <phoneticPr fontId="1" type="noConversion"/>
  </si>
  <si>
    <t>mysidia</t>
    <phoneticPr fontId="1" type="noConversion"/>
  </si>
  <si>
    <t>kaelogy</t>
    <phoneticPr fontId="1" type="noConversion"/>
  </si>
  <si>
    <t>knightmr</t>
    <phoneticPr fontId="1" type="noConversion"/>
  </si>
  <si>
    <t>anton</t>
    <phoneticPr fontId="1" type="noConversion"/>
  </si>
  <si>
    <t>baotwyld</t>
    <phoneticPr fontId="1" type="noConversion"/>
  </si>
  <si>
    <t>flame</t>
    <phoneticPr fontId="1" type="noConversion"/>
  </si>
  <si>
    <t>frail</t>
    <phoneticPr fontId="1" type="noConversion"/>
  </si>
  <si>
    <t>kent</t>
    <phoneticPr fontId="1" type="noConversion"/>
  </si>
  <si>
    <t>mont</t>
    <phoneticPr fontId="1" type="noConversion"/>
  </si>
  <si>
    <t>bodega</t>
    <phoneticPr fontId="1" type="noConversion"/>
  </si>
  <si>
    <t>sasaki</t>
    <phoneticPr fontId="1" type="noConversion"/>
  </si>
  <si>
    <t>phil</t>
    <phoneticPr fontId="1" type="noConversion"/>
  </si>
  <si>
    <t>합</t>
    <phoneticPr fontId="1" type="noConversion"/>
  </si>
  <si>
    <t>1공 후 대기</t>
    <phoneticPr fontId="1" type="noConversion"/>
  </si>
  <si>
    <t>1공 실패</t>
    <phoneticPr fontId="1" type="noConversion"/>
  </si>
  <si>
    <t>2공 완</t>
    <phoneticPr fontId="1" type="noConversion"/>
  </si>
  <si>
    <t>타겟</t>
    <phoneticPr fontId="1" type="noConversion"/>
  </si>
  <si>
    <t>ovara</t>
    <phoneticPr fontId="1" type="noConversion"/>
  </si>
  <si>
    <t>1-hit-u-die</t>
    <phoneticPr fontId="1" type="noConversion"/>
  </si>
  <si>
    <t>hoalinh</t>
    <phoneticPr fontId="1" type="noConversion"/>
  </si>
  <si>
    <t>anna</t>
    <phoneticPr fontId="1" type="noConversion"/>
  </si>
  <si>
    <t>kenny</t>
    <phoneticPr fontId="1" type="noConversion"/>
  </si>
  <si>
    <t>zorrie</t>
    <phoneticPr fontId="1" type="noConversion"/>
  </si>
  <si>
    <t>battle</t>
    <phoneticPr fontId="1" type="noConversion"/>
  </si>
  <si>
    <t>dogwhacktay</t>
    <phoneticPr fontId="1" type="noConversion"/>
  </si>
  <si>
    <t>phae</t>
    <phoneticPr fontId="1" type="noConversion"/>
  </si>
  <si>
    <t>scrub</t>
    <phoneticPr fontId="1" type="noConversion"/>
  </si>
  <si>
    <t>kusja</t>
    <phoneticPr fontId="1" type="noConversion"/>
  </si>
  <si>
    <t>enderwiggin</t>
    <phoneticPr fontId="1" type="noConversion"/>
  </si>
  <si>
    <t>sethiroth</t>
    <phoneticPr fontId="1" type="noConversion"/>
  </si>
  <si>
    <t>rehlbe</t>
    <phoneticPr fontId="1" type="noConversion"/>
  </si>
  <si>
    <t>miinh.exe</t>
    <phoneticPr fontId="1" type="noConversion"/>
  </si>
  <si>
    <t>kal</t>
    <phoneticPr fontId="1" type="noConversion"/>
  </si>
  <si>
    <t>n8beast</t>
    <phoneticPr fontId="1" type="noConversion"/>
  </si>
  <si>
    <t>wiegraf</t>
    <phoneticPr fontId="1" type="noConversion"/>
  </si>
  <si>
    <t>zeus</t>
    <phoneticPr fontId="1" type="noConversion"/>
  </si>
  <si>
    <t>mijjarom</t>
    <phoneticPr fontId="1" type="noConversion"/>
  </si>
  <si>
    <t>kayne</t>
    <phoneticPr fontId="1" type="noConversion"/>
  </si>
  <si>
    <t>addisporkrae</t>
    <phoneticPr fontId="1" type="noConversion"/>
  </si>
  <si>
    <t>lyrel</t>
    <phoneticPr fontId="1" type="noConversion"/>
  </si>
  <si>
    <t>simsy</t>
    <phoneticPr fontId="1" type="noConversion"/>
  </si>
  <si>
    <t>lyrel2</t>
    <phoneticPr fontId="1" type="noConversion"/>
  </si>
  <si>
    <t>zyler</t>
    <phoneticPr fontId="1" type="noConversion"/>
  </si>
  <si>
    <t>alistayr</t>
    <phoneticPr fontId="1" type="noConversion"/>
  </si>
  <si>
    <t>argonaut</t>
    <phoneticPr fontId="1" type="noConversion"/>
  </si>
  <si>
    <t>derek</t>
    <phoneticPr fontId="1" type="noConversion"/>
  </si>
  <si>
    <t>notafix</t>
    <phoneticPr fontId="1" type="noConversion"/>
  </si>
  <si>
    <t>styxMcgee</t>
    <phoneticPr fontId="1" type="noConversion"/>
  </si>
  <si>
    <t>cupcakke</t>
    <phoneticPr fontId="1" type="noConversion"/>
  </si>
  <si>
    <t>ghost</t>
    <phoneticPr fontId="1" type="noConversion"/>
  </si>
  <si>
    <t>낮술</t>
    <phoneticPr fontId="1" type="noConversion"/>
  </si>
  <si>
    <t>horo</t>
    <phoneticPr fontId="1" type="noConversion"/>
  </si>
  <si>
    <t>aeglos</t>
    <phoneticPr fontId="1" type="noConversion"/>
  </si>
  <si>
    <t>lordurg</t>
    <phoneticPr fontId="1" type="noConversion"/>
  </si>
  <si>
    <t>leon-peyi</t>
    <phoneticPr fontId="1" type="noConversion"/>
  </si>
  <si>
    <t>zafary</t>
    <phoneticPr fontId="1" type="noConversion"/>
  </si>
  <si>
    <t>alex</t>
    <phoneticPr fontId="1" type="noConversion"/>
  </si>
  <si>
    <t>platino</t>
    <phoneticPr fontId="1" type="noConversion"/>
  </si>
  <si>
    <t>jamp</t>
    <phoneticPr fontId="1" type="noConversion"/>
  </si>
  <si>
    <t>demon</t>
    <phoneticPr fontId="1" type="noConversion"/>
  </si>
  <si>
    <t>peduvaste</t>
    <phoneticPr fontId="1" type="noConversion"/>
  </si>
  <si>
    <t>mr.holmes</t>
    <phoneticPr fontId="1" type="noConversion"/>
  </si>
  <si>
    <t>aurios</t>
    <phoneticPr fontId="1" type="noConversion"/>
  </si>
  <si>
    <t>andykarim</t>
    <phoneticPr fontId="1" type="noConversion"/>
  </si>
  <si>
    <t>leira</t>
    <phoneticPr fontId="1" type="noConversion"/>
  </si>
  <si>
    <t>kirito</t>
    <phoneticPr fontId="1" type="noConversion"/>
  </si>
  <si>
    <t>ciel</t>
    <phoneticPr fontId="1" type="noConversion"/>
  </si>
  <si>
    <t>georgie</t>
    <phoneticPr fontId="1" type="noConversion"/>
  </si>
  <si>
    <t>aldebaranxi</t>
    <phoneticPr fontId="1" type="noConversion"/>
  </si>
  <si>
    <t>magoblax</t>
    <phoneticPr fontId="1" type="noConversion"/>
  </si>
  <si>
    <t>francis</t>
    <phoneticPr fontId="1" type="noConversion"/>
  </si>
  <si>
    <t>lelouch</t>
    <phoneticPr fontId="1" type="noConversion"/>
  </si>
  <si>
    <t>skitch</t>
    <phoneticPr fontId="1" type="noConversion"/>
  </si>
  <si>
    <t>evoker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</si>
</sst>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b/>
      <sz val="16"/>
      <color theme="2"/>
      <name val="맑은 고딕"/>
      <family val="3"/>
      <charset val="129"/>
      <scheme val="minor"/>
    </font>
    <font>
      <b/>
      <sz val="16"/>
      <color theme="0" tint="-0.14999847407452621"/>
      <name val="맑은 고딕"/>
      <family val="3"/>
      <charset val="129"/>
      <scheme val="minor"/>
    </font>
    <font>
      <b/>
      <sz val="24"/>
      <color rgb="FFFF0000"/>
      <name val="맑은 고딕"/>
      <family val="3"/>
      <charset val="129"/>
      <scheme val="minor"/>
    </font>
    <font>
      <sz val="16"/>
      <color theme="2"/>
      <name val="맑은 고딕"/>
      <family val="3"/>
      <charset val="129"/>
      <scheme val="minor"/>
    </font>
    <font>
      <sz val="16"/>
      <color theme="2" tint="-9.9978637043366805E-2"/>
      <name val="맑은 고딕"/>
      <family val="3"/>
      <charset val="129"/>
      <scheme val="minor"/>
    </font>
    <font>
      <b/>
      <sz val="16"/>
      <color theme="2" tint="-9.9978637043366805E-2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6"/>
      <color theme="0" tint="-4.9989318521683403E-2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4" fontId="6" fillId="0" borderId="13" xfId="0" applyNumberFormat="1" applyFont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3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3" fillId="4" borderId="0" xfId="0" applyFont="1" applyFill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0" borderId="16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3" fillId="0" borderId="3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45" xfId="0" applyFont="1" applyBorder="1" applyAlignment="1" applyProtection="1">
      <alignment horizontal="center" vertical="center"/>
      <protection locked="0"/>
    </xf>
    <xf numFmtId="0" fontId="3" fillId="2" borderId="44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3" fillId="0" borderId="42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>
      <alignment horizontal="center" vertical="center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center" vertical="center"/>
      <protection locked="0"/>
    </xf>
    <xf numFmtId="0" fontId="3" fillId="0" borderId="47" xfId="0" applyFont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 applyProtection="1">
      <alignment horizontal="center" vertical="center"/>
      <protection locked="0"/>
    </xf>
    <xf numFmtId="0" fontId="2" fillId="0" borderId="49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2" fillId="2" borderId="50" xfId="0" applyFont="1" applyFill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1" xfId="0" applyFont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3" fillId="2" borderId="54" xfId="0" applyFont="1" applyFill="1" applyBorder="1" applyAlignment="1" applyProtection="1">
      <alignment horizontal="center" vertical="center"/>
      <protection locked="0"/>
    </xf>
    <xf numFmtId="0" fontId="3" fillId="2" borderId="52" xfId="0" applyFont="1" applyFill="1" applyBorder="1" applyAlignment="1" applyProtection="1">
      <alignment horizontal="center" vertical="center"/>
      <protection locked="0"/>
    </xf>
    <xf numFmtId="0" fontId="3" fillId="7" borderId="50" xfId="0" applyFont="1" applyFill="1" applyBorder="1" applyAlignment="1" applyProtection="1">
      <alignment horizontal="center" vertical="center"/>
      <protection locked="0"/>
    </xf>
    <xf numFmtId="0" fontId="3" fillId="3" borderId="50" xfId="0" applyFont="1" applyFill="1" applyBorder="1" applyAlignment="1" applyProtection="1">
      <alignment horizontal="center" vertical="center"/>
      <protection locked="0"/>
    </xf>
    <xf numFmtId="14" fontId="6" fillId="0" borderId="0" xfId="0" applyNumberFormat="1" applyFont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</cellXfs>
  <cellStyles count="1">
    <cellStyle name="표준" xfId="0" builtinId="0"/>
  </cellStyles>
  <dxfs count="26"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b val="0"/>
        <i val="0"/>
        <strike/>
        <color theme="0" tint="-0.1499679555650502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6531-6EF4-44AA-B61E-3E9B3141D2E9}">
  <dimension ref="A1:AC27"/>
  <sheetViews>
    <sheetView zoomScale="70" zoomScaleNormal="70" workbookViewId="0">
      <selection activeCell="L16" sqref="L16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20" width="9" style="1"/>
    <col min="21" max="29" width="12.625" style="1" customWidth="1"/>
    <col min="30" max="16384" width="9" style="1"/>
  </cols>
  <sheetData>
    <row r="1" spans="1:29" ht="6.75" customHeight="1" x14ac:dyDescent="0.6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</row>
    <row r="2" spans="1:29" ht="60" customHeight="1" x14ac:dyDescent="0.6">
      <c r="A2" s="127" t="s">
        <v>32</v>
      </c>
      <c r="B2" s="127"/>
      <c r="C2" s="16">
        <v>30</v>
      </c>
      <c r="D2" s="6" t="s">
        <v>42</v>
      </c>
      <c r="F2" s="122" t="s">
        <v>26</v>
      </c>
      <c r="G2" s="122"/>
      <c r="H2" s="122"/>
      <c r="I2" s="122"/>
      <c r="J2" s="122"/>
      <c r="K2" s="15"/>
      <c r="L2" s="6" t="s">
        <v>27</v>
      </c>
      <c r="M2" s="130"/>
      <c r="N2" s="130"/>
      <c r="O2" s="130"/>
      <c r="R2" s="9" t="s">
        <v>53</v>
      </c>
    </row>
    <row r="3" spans="1:29" s="2" customFormat="1" ht="31.5" customHeight="1" x14ac:dyDescent="0.6">
      <c r="A3" s="132" t="s">
        <v>51</v>
      </c>
      <c r="B3" s="132"/>
      <c r="C3" s="132"/>
      <c r="D3" s="17" t="s">
        <v>41</v>
      </c>
      <c r="E3" s="18">
        <v>90</v>
      </c>
      <c r="F3" s="123" t="str">
        <f>CONCATENATE(E3,"  vs.  ",K3)</f>
        <v>90  vs.  89</v>
      </c>
      <c r="G3" s="123"/>
      <c r="H3" s="123"/>
      <c r="I3" s="123"/>
      <c r="J3" s="123"/>
      <c r="K3" s="18">
        <f>3*$C$2-(SUM($C$12:$C$26)+SUM($K$12:$K$26))</f>
        <v>89</v>
      </c>
      <c r="L3" s="17" t="s">
        <v>33</v>
      </c>
      <c r="M3" s="131"/>
      <c r="N3" s="131"/>
      <c r="O3" s="131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134"/>
      <c r="B4" s="134"/>
      <c r="C4" s="134"/>
      <c r="D4" s="2" t="s">
        <v>40</v>
      </c>
      <c r="E4" s="5">
        <v>17</v>
      </c>
      <c r="F4" s="137" t="str">
        <f>CONCATENATE(E4,"  vs.  ",K4)</f>
        <v>17  vs.  17</v>
      </c>
      <c r="G4" s="137"/>
      <c r="H4" s="137"/>
      <c r="I4" s="137"/>
      <c r="J4" s="137"/>
      <c r="K4" s="5">
        <f>2*C2-(5*30-(COUNTBLANK(E12:I26)+COUNTBLANK(M12:Q26)))</f>
        <v>17</v>
      </c>
      <c r="L4" s="22" t="s">
        <v>40</v>
      </c>
      <c r="M4" s="126"/>
      <c r="N4" s="126"/>
      <c r="O4" s="126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135" t="s">
        <v>54</v>
      </c>
      <c r="B5" s="135"/>
      <c r="C5" s="135"/>
      <c r="D5" s="17" t="s">
        <v>41</v>
      </c>
      <c r="E5" s="23">
        <f>E3+R5</f>
        <v>93</v>
      </c>
      <c r="F5" s="138" t="str">
        <f>CONCATENATE(E5,"  vs.  ",K5)</f>
        <v>93  vs.  90</v>
      </c>
      <c r="G5" s="139"/>
      <c r="H5" s="139"/>
      <c r="I5" s="139"/>
      <c r="J5" s="140"/>
      <c r="K5" s="18">
        <f>K3+S5</f>
        <v>90</v>
      </c>
      <c r="L5" s="17" t="s">
        <v>33</v>
      </c>
      <c r="M5" s="132"/>
      <c r="N5" s="132"/>
      <c r="O5" s="132"/>
      <c r="R5" s="9">
        <f>3*R6</f>
        <v>3</v>
      </c>
      <c r="S5" s="2">
        <f>2*E9+E10</f>
        <v>1</v>
      </c>
    </row>
    <row r="6" spans="1:29" s="2" customFormat="1" ht="32.25" customHeight="1" thickBot="1" x14ac:dyDescent="0.65">
      <c r="A6" s="136"/>
      <c r="B6" s="136"/>
      <c r="C6" s="136"/>
      <c r="D6" s="19" t="s">
        <v>40</v>
      </c>
      <c r="E6" s="24">
        <f>E4-R6</f>
        <v>16</v>
      </c>
      <c r="F6" s="141" t="str">
        <f>CONCATENATE(E6,"  vs.  ",K6)</f>
        <v>16  vs.  16</v>
      </c>
      <c r="G6" s="142"/>
      <c r="H6" s="142"/>
      <c r="I6" s="142"/>
      <c r="J6" s="143"/>
      <c r="K6" s="20">
        <f>K4-S6</f>
        <v>16</v>
      </c>
      <c r="L6" s="21" t="s">
        <v>40</v>
      </c>
      <c r="M6" s="133"/>
      <c r="N6" s="133"/>
      <c r="O6" s="133"/>
      <c r="R6" s="9">
        <f>IF(E4&gt;K6,E4-K6,0)</f>
        <v>1</v>
      </c>
      <c r="S6" s="2">
        <f>SUM(E9:E10)</f>
        <v>1</v>
      </c>
    </row>
    <row r="7" spans="1:29" s="2" customFormat="1" ht="32.25" customHeight="1" thickTop="1" x14ac:dyDescent="0.6">
      <c r="A7" s="124" t="s">
        <v>52</v>
      </c>
      <c r="B7" s="124"/>
      <c r="C7" s="124"/>
      <c r="D7" s="2" t="s">
        <v>44</v>
      </c>
      <c r="E7" s="5">
        <f>COUNTIF($C$12:$C$26,"&gt;0")+COUNTIF($K$12:$K$26,"&gt;0")</f>
        <v>1</v>
      </c>
      <c r="F7" s="125"/>
      <c r="G7" s="125"/>
      <c r="H7" s="125"/>
      <c r="I7" s="125"/>
      <c r="J7" s="125"/>
      <c r="K7" s="5">
        <f>SUM(K8:K10)</f>
        <v>2</v>
      </c>
      <c r="L7" s="2" t="s">
        <v>44</v>
      </c>
      <c r="M7" s="124"/>
      <c r="N7" s="124"/>
      <c r="O7" s="124"/>
      <c r="R7" s="9"/>
    </row>
    <row r="8" spans="1:29" s="2" customFormat="1" ht="31.5" customHeight="1" x14ac:dyDescent="0.6">
      <c r="A8" s="125"/>
      <c r="B8" s="125"/>
      <c r="C8" s="125"/>
      <c r="D8" s="2" t="s">
        <v>43</v>
      </c>
      <c r="E8" s="5">
        <f>COUNTIF($C$12:$C$26,"=3")+COUNTIF($K$12:$K$26,"=3")</f>
        <v>0</v>
      </c>
      <c r="F8" s="125"/>
      <c r="G8" s="125"/>
      <c r="H8" s="125"/>
      <c r="I8" s="125"/>
      <c r="J8" s="125"/>
      <c r="K8" s="5">
        <v>1</v>
      </c>
      <c r="L8" s="2" t="s">
        <v>43</v>
      </c>
      <c r="M8" s="125"/>
      <c r="N8" s="125"/>
      <c r="O8" s="125"/>
      <c r="R8" s="9"/>
    </row>
    <row r="9" spans="1:29" s="2" customFormat="1" ht="31.5" customHeight="1" x14ac:dyDescent="0.6">
      <c r="A9" s="125"/>
      <c r="B9" s="125"/>
      <c r="C9" s="125"/>
      <c r="D9" s="2" t="s">
        <v>55</v>
      </c>
      <c r="E9" s="5">
        <f>COUNTIF($C$12:$C$26,"=2")+COUNTIF($K$12:$K$26,"=2")</f>
        <v>0</v>
      </c>
      <c r="F9" s="125"/>
      <c r="G9" s="125"/>
      <c r="H9" s="125"/>
      <c r="I9" s="125"/>
      <c r="J9" s="125"/>
      <c r="K9" s="5">
        <v>0</v>
      </c>
      <c r="L9" s="2" t="s">
        <v>55</v>
      </c>
      <c r="M9" s="125"/>
      <c r="N9" s="125"/>
      <c r="O9" s="125"/>
      <c r="R9" s="9"/>
    </row>
    <row r="10" spans="1:29" s="2" customFormat="1" ht="31.5" customHeight="1" x14ac:dyDescent="0.6">
      <c r="A10" s="126"/>
      <c r="B10" s="126"/>
      <c r="C10" s="126"/>
      <c r="D10" s="2" t="s">
        <v>56</v>
      </c>
      <c r="E10" s="5">
        <f>COUNTIF($C$12:$C$26,"=1")+COUNTIF($K$12:$K$26,"=1")</f>
        <v>1</v>
      </c>
      <c r="F10" s="126"/>
      <c r="G10" s="126"/>
      <c r="H10" s="126"/>
      <c r="I10" s="126"/>
      <c r="J10" s="126"/>
      <c r="K10" s="5">
        <v>1</v>
      </c>
      <c r="L10" s="2" t="s">
        <v>56</v>
      </c>
      <c r="M10" s="126"/>
      <c r="N10" s="126"/>
      <c r="O10" s="126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2</v>
      </c>
      <c r="F11" s="11" t="s">
        <v>3</v>
      </c>
      <c r="G11" s="11" t="s">
        <v>4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2</v>
      </c>
      <c r="N11" s="11" t="s">
        <v>3</v>
      </c>
      <c r="O11" s="11" t="s">
        <v>4</v>
      </c>
      <c r="P11" s="11" t="s">
        <v>24</v>
      </c>
      <c r="Q11" s="11" t="s">
        <v>25</v>
      </c>
      <c r="R11" s="13"/>
    </row>
    <row r="12" spans="1:29" ht="25.15" thickTop="1" x14ac:dyDescent="0.6">
      <c r="B12" s="14">
        <v>1</v>
      </c>
      <c r="C12" s="14">
        <f t="shared" ref="C12:C26" si="0">3-(SUM(E12:I12))</f>
        <v>0</v>
      </c>
      <c r="D12" s="14" t="s">
        <v>5</v>
      </c>
      <c r="E12" s="1">
        <v>3</v>
      </c>
      <c r="I12" s="4"/>
      <c r="J12" s="14">
        <v>16</v>
      </c>
      <c r="K12" s="14">
        <f t="shared" ref="K12:K26" si="1">3-(SUM(M12:Q12))</f>
        <v>0</v>
      </c>
      <c r="L12" s="14" t="s">
        <v>20</v>
      </c>
      <c r="M12" s="1">
        <v>3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14">
        <v>2</v>
      </c>
      <c r="C13" s="14">
        <f t="shared" si="0"/>
        <v>0</v>
      </c>
      <c r="D13" s="14" t="s">
        <v>6</v>
      </c>
      <c r="E13" s="1">
        <v>3</v>
      </c>
      <c r="I13" s="4"/>
      <c r="J13" s="14">
        <v>17</v>
      </c>
      <c r="K13" s="14">
        <f t="shared" si="1"/>
        <v>0</v>
      </c>
      <c r="L13" s="14" t="s">
        <v>21</v>
      </c>
      <c r="M13" s="1">
        <v>2</v>
      </c>
      <c r="N13" s="1">
        <v>1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b">
        <f t="shared" ref="Z13:Z26" si="4">IF($K13=Z$3,IF($L13&lt;&gt;"",$L13))</f>
        <v>0</v>
      </c>
      <c r="AA13" s="1" t="b">
        <f t="shared" si="3"/>
        <v>0</v>
      </c>
      <c r="AB13" s="1" t="b">
        <f t="shared" si="3"/>
        <v>0</v>
      </c>
    </row>
    <row r="14" spans="1:29" x14ac:dyDescent="0.6">
      <c r="B14" s="14">
        <v>3</v>
      </c>
      <c r="C14" s="14">
        <f t="shared" si="0"/>
        <v>0</v>
      </c>
      <c r="D14" s="14" t="s">
        <v>7</v>
      </c>
      <c r="E14" s="1">
        <v>1</v>
      </c>
      <c r="F14" s="1">
        <v>2</v>
      </c>
      <c r="I14" s="4"/>
      <c r="J14" s="14">
        <v>18</v>
      </c>
      <c r="K14" s="14">
        <f t="shared" si="1"/>
        <v>0</v>
      </c>
      <c r="L14" s="14" t="s">
        <v>22</v>
      </c>
      <c r="M14" s="1">
        <v>3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14">
        <v>4</v>
      </c>
      <c r="C15" s="14">
        <f t="shared" si="0"/>
        <v>0</v>
      </c>
      <c r="D15" s="14" t="s">
        <v>8</v>
      </c>
      <c r="E15" s="1">
        <v>3</v>
      </c>
      <c r="I15" s="4"/>
      <c r="J15" s="14">
        <v>19</v>
      </c>
      <c r="K15" s="14">
        <f t="shared" si="1"/>
        <v>0</v>
      </c>
      <c r="L15" s="14" t="s">
        <v>28</v>
      </c>
      <c r="M15" s="1">
        <v>1</v>
      </c>
      <c r="N15" s="1">
        <v>2</v>
      </c>
      <c r="U15" s="1" t="b">
        <f t="shared" si="2"/>
        <v>0</v>
      </c>
      <c r="V15" s="1" t="b">
        <f t="shared" si="2"/>
        <v>0</v>
      </c>
      <c r="W15" s="1" t="b">
        <f t="shared" si="2"/>
        <v>0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14">
        <v>5</v>
      </c>
      <c r="C16" s="14">
        <f t="shared" si="0"/>
        <v>0</v>
      </c>
      <c r="D16" s="14" t="s">
        <v>9</v>
      </c>
      <c r="E16" s="1">
        <v>3</v>
      </c>
      <c r="I16" s="4"/>
      <c r="J16" s="14">
        <v>20</v>
      </c>
      <c r="K16" s="14">
        <f t="shared" si="1"/>
        <v>0</v>
      </c>
      <c r="L16" s="14" t="s">
        <v>29</v>
      </c>
      <c r="M16" s="1">
        <v>3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14">
        <v>6</v>
      </c>
      <c r="C17" s="14">
        <f t="shared" si="0"/>
        <v>0</v>
      </c>
      <c r="D17" s="14" t="s">
        <v>10</v>
      </c>
      <c r="E17" s="1">
        <v>3</v>
      </c>
      <c r="I17" s="4"/>
      <c r="J17" s="14">
        <v>21</v>
      </c>
      <c r="K17" s="14">
        <f t="shared" si="1"/>
        <v>0</v>
      </c>
      <c r="L17" s="14" t="s">
        <v>30</v>
      </c>
      <c r="M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14">
        <v>7</v>
      </c>
      <c r="C18" s="14">
        <f t="shared" si="0"/>
        <v>0</v>
      </c>
      <c r="D18" s="14" t="s">
        <v>11</v>
      </c>
      <c r="E18" s="1">
        <v>3</v>
      </c>
      <c r="I18" s="4"/>
      <c r="J18" s="14">
        <v>22</v>
      </c>
      <c r="K18" s="14">
        <f t="shared" si="1"/>
        <v>0</v>
      </c>
      <c r="L18" s="14" t="s">
        <v>31</v>
      </c>
      <c r="M18" s="1">
        <v>0</v>
      </c>
      <c r="N18" s="1">
        <v>0</v>
      </c>
      <c r="O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14">
        <v>8</v>
      </c>
      <c r="C19" s="14">
        <f t="shared" si="0"/>
        <v>0</v>
      </c>
      <c r="D19" s="14" t="s">
        <v>12</v>
      </c>
      <c r="E19" s="1">
        <v>3</v>
      </c>
      <c r="I19" s="4"/>
      <c r="J19" s="14">
        <v>23</v>
      </c>
      <c r="K19" s="14">
        <f t="shared" si="1"/>
        <v>0</v>
      </c>
      <c r="L19" s="14" t="s">
        <v>34</v>
      </c>
      <c r="M19" s="1">
        <v>3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14">
        <v>9</v>
      </c>
      <c r="C20" s="14">
        <f t="shared" si="0"/>
        <v>0</v>
      </c>
      <c r="D20" s="14" t="s">
        <v>13</v>
      </c>
      <c r="E20" s="1">
        <v>3</v>
      </c>
      <c r="I20" s="4"/>
      <c r="J20" s="14">
        <v>24</v>
      </c>
      <c r="K20" s="14">
        <f t="shared" si="1"/>
        <v>0</v>
      </c>
      <c r="L20" s="14" t="s">
        <v>35</v>
      </c>
      <c r="M20" s="1">
        <v>0</v>
      </c>
      <c r="N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14">
        <v>10</v>
      </c>
      <c r="C21" s="14">
        <f t="shared" si="0"/>
        <v>0</v>
      </c>
      <c r="D21" s="14" t="s">
        <v>14</v>
      </c>
      <c r="E21" s="1">
        <v>3</v>
      </c>
      <c r="I21" s="4"/>
      <c r="J21" s="14">
        <v>25</v>
      </c>
      <c r="K21" s="14">
        <f t="shared" si="1"/>
        <v>0</v>
      </c>
      <c r="L21" s="14" t="s">
        <v>45</v>
      </c>
      <c r="M21" s="1">
        <v>3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14">
        <v>11</v>
      </c>
      <c r="C22" s="14">
        <f t="shared" si="0"/>
        <v>0</v>
      </c>
      <c r="D22" s="14" t="s">
        <v>15</v>
      </c>
      <c r="E22" s="1">
        <v>2</v>
      </c>
      <c r="F22" s="1">
        <v>1</v>
      </c>
      <c r="I22" s="4"/>
      <c r="J22" s="14">
        <v>26</v>
      </c>
      <c r="K22" s="14">
        <f t="shared" si="1"/>
        <v>0</v>
      </c>
      <c r="L22" s="14" t="s">
        <v>46</v>
      </c>
      <c r="M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14">
        <v>12</v>
      </c>
      <c r="C23" s="14">
        <f t="shared" si="0"/>
        <v>0</v>
      </c>
      <c r="D23" s="14" t="s">
        <v>16</v>
      </c>
      <c r="E23" s="1">
        <v>3</v>
      </c>
      <c r="I23" s="4"/>
      <c r="J23" s="14">
        <v>27</v>
      </c>
      <c r="K23" s="14">
        <f t="shared" si="1"/>
        <v>0</v>
      </c>
      <c r="L23" s="14" t="s">
        <v>47</v>
      </c>
      <c r="M23" s="1">
        <v>2</v>
      </c>
      <c r="N23" s="1">
        <v>1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14">
        <v>13</v>
      </c>
      <c r="C24" s="14">
        <f t="shared" si="0"/>
        <v>0</v>
      </c>
      <c r="D24" s="14" t="s">
        <v>17</v>
      </c>
      <c r="E24" s="1">
        <v>3</v>
      </c>
      <c r="I24" s="4"/>
      <c r="J24" s="14">
        <v>28</v>
      </c>
      <c r="K24" s="14">
        <f t="shared" si="1"/>
        <v>0</v>
      </c>
      <c r="L24" s="14" t="s">
        <v>48</v>
      </c>
      <c r="M24" s="1">
        <v>3</v>
      </c>
      <c r="U24" s="1" t="b">
        <f t="shared" si="2"/>
        <v>0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4">
        <v>14</v>
      </c>
      <c r="C25" s="14">
        <f t="shared" si="0"/>
        <v>0</v>
      </c>
      <c r="D25" s="14" t="s">
        <v>18</v>
      </c>
      <c r="E25" s="1">
        <v>3</v>
      </c>
      <c r="I25" s="4"/>
      <c r="J25" s="14">
        <v>29</v>
      </c>
      <c r="K25" s="14">
        <f t="shared" si="1"/>
        <v>0</v>
      </c>
      <c r="L25" s="14" t="s">
        <v>49</v>
      </c>
      <c r="M25" s="1">
        <v>0</v>
      </c>
      <c r="N25" s="1">
        <v>1</v>
      </c>
      <c r="O25" s="1">
        <v>2</v>
      </c>
      <c r="U25" s="1" t="b">
        <f t="shared" si="2"/>
        <v>0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14">
        <v>15</v>
      </c>
      <c r="C26" s="14">
        <f t="shared" si="0"/>
        <v>0</v>
      </c>
      <c r="D26" s="14" t="s">
        <v>19</v>
      </c>
      <c r="E26" s="1">
        <v>0</v>
      </c>
      <c r="F26" s="1">
        <v>2</v>
      </c>
      <c r="G26" s="1">
        <v>1</v>
      </c>
      <c r="I26" s="4"/>
      <c r="J26" s="1">
        <v>30</v>
      </c>
      <c r="K26" s="3">
        <f t="shared" si="1"/>
        <v>1</v>
      </c>
      <c r="L26" s="2" t="s">
        <v>50</v>
      </c>
      <c r="M26" s="1">
        <v>0</v>
      </c>
      <c r="N26" s="1">
        <v>2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str">
        <f t="shared" si="3"/>
        <v>짱맨</v>
      </c>
    </row>
    <row r="27" spans="2:28" s="7" customFormat="1" x14ac:dyDescent="0.6"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R27" s="10"/>
    </row>
  </sheetData>
  <mergeCells count="19">
    <mergeCell ref="B27:O27"/>
    <mergeCell ref="M2:O2"/>
    <mergeCell ref="M3:O4"/>
    <mergeCell ref="M5:O6"/>
    <mergeCell ref="M7:O10"/>
    <mergeCell ref="A3:C4"/>
    <mergeCell ref="A5:C6"/>
    <mergeCell ref="F4:J4"/>
    <mergeCell ref="F5:J5"/>
    <mergeCell ref="F6:J6"/>
    <mergeCell ref="F7:J7"/>
    <mergeCell ref="F8:J8"/>
    <mergeCell ref="F10:J10"/>
    <mergeCell ref="F2:J2"/>
    <mergeCell ref="F3:J3"/>
    <mergeCell ref="A7:C10"/>
    <mergeCell ref="A2:B2"/>
    <mergeCell ref="A1:O1"/>
    <mergeCell ref="F9:J9"/>
  </mergeCells>
  <phoneticPr fontId="1" type="noConversion"/>
  <pageMargins left="0.7" right="0.7" top="0.75" bottom="0.75" header="0.3" footer="0.3"/>
  <ignoredErrors>
    <ignoredError sqref="C12:C26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BEA8-34F6-4B3A-ACBF-62F5622319DE}">
  <dimension ref="A1:AR34"/>
  <sheetViews>
    <sheetView zoomScale="70" zoomScaleNormal="70" workbookViewId="0">
      <selection activeCell="K19" sqref="K19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AA1" s="114"/>
      <c r="AB1" s="115"/>
      <c r="AC1" s="115"/>
      <c r="AD1" s="115"/>
      <c r="AE1" s="116"/>
    </row>
    <row r="2" spans="1:44" ht="60" customHeight="1" thickBot="1" x14ac:dyDescent="0.65">
      <c r="B2" s="145" t="s">
        <v>32</v>
      </c>
      <c r="C2" s="146"/>
      <c r="D2" s="71">
        <v>30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30</v>
      </c>
      <c r="O2" s="146" t="s">
        <v>32</v>
      </c>
      <c r="P2" s="152"/>
      <c r="U2" s="1" t="s">
        <v>113</v>
      </c>
      <c r="V2" s="83"/>
      <c r="W2" s="82" t="s">
        <v>103</v>
      </c>
      <c r="X2" s="63"/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8" t="s">
        <v>51</v>
      </c>
      <c r="C3" s="132"/>
      <c r="D3" s="132"/>
      <c r="E3" s="17" t="s">
        <v>41</v>
      </c>
      <c r="F3" s="61">
        <v>90</v>
      </c>
      <c r="G3" s="123" t="str">
        <f>CONCATENATE(F3,"  vs.  ",L3)</f>
        <v>90  vs.  90</v>
      </c>
      <c r="H3" s="123"/>
      <c r="I3" s="123"/>
      <c r="J3" s="123"/>
      <c r="K3" s="123"/>
      <c r="L3" s="18">
        <f>3*30-(SUM($D$13:$D$27)+SUM($L$13:$L$27))</f>
        <v>90</v>
      </c>
      <c r="M3" s="17" t="s">
        <v>33</v>
      </c>
      <c r="N3" s="131"/>
      <c r="O3" s="131"/>
      <c r="P3" s="150"/>
      <c r="V3" s="169" t="s">
        <v>110</v>
      </c>
      <c r="W3" s="150"/>
      <c r="Z3" s="33"/>
      <c r="AA3" s="113" t="s">
        <v>187</v>
      </c>
      <c r="AB3" s="111">
        <f>COUNTA(AB4:AB33)</f>
        <v>15</v>
      </c>
      <c r="AC3" s="121">
        <f t="shared" ref="AC3:AE3" si="0">COUNTA(AC4:AC33)</f>
        <v>4</v>
      </c>
      <c r="AD3" s="120">
        <f t="shared" si="0"/>
        <v>1</v>
      </c>
      <c r="AE3" s="112">
        <f t="shared" si="0"/>
        <v>10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6"/>
      <c r="C4" s="167"/>
      <c r="D4" s="167"/>
      <c r="E4" s="2" t="s">
        <v>40</v>
      </c>
      <c r="F4" s="62">
        <v>17</v>
      </c>
      <c r="G4" s="165" t="str">
        <f>CONCATENATE(F4,"  vs.  ",L4)</f>
        <v>17  vs.  16</v>
      </c>
      <c r="H4" s="165"/>
      <c r="I4" s="165"/>
      <c r="J4" s="165"/>
      <c r="K4" s="165"/>
      <c r="L4" s="5">
        <f>2*N2-(5*30-(COUNTBLANK(F13:J27)+COUNTBLANK(N13:R27)))</f>
        <v>16</v>
      </c>
      <c r="M4" s="2" t="s">
        <v>40</v>
      </c>
      <c r="N4" s="125"/>
      <c r="O4" s="125"/>
      <c r="P4" s="164"/>
      <c r="V4" s="72" t="s">
        <v>104</v>
      </c>
      <c r="W4" s="27">
        <f>N2*2-L4</f>
        <v>44</v>
      </c>
      <c r="Z4" s="33"/>
      <c r="AA4" s="101">
        <v>1</v>
      </c>
      <c r="AB4" s="97" t="s">
        <v>167</v>
      </c>
      <c r="AC4" s="97"/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49"/>
      <c r="C5" s="134"/>
      <c r="D5" s="134"/>
      <c r="E5" s="2" t="s">
        <v>107</v>
      </c>
      <c r="F5" s="62">
        <f>F3/(D2*2-F4)</f>
        <v>2.0930232558139537</v>
      </c>
      <c r="G5" s="168" t="str">
        <f>CONCATENATE(ROUND(F5, 2),"  vs.  ", ROUND(L5, 2))</f>
        <v>2.09  vs.  2.05</v>
      </c>
      <c r="H5" s="168"/>
      <c r="I5" s="168"/>
      <c r="J5" s="168"/>
      <c r="K5" s="168"/>
      <c r="L5" s="5">
        <f>L3/(N2*2-L4)</f>
        <v>2.0454545454545454</v>
      </c>
      <c r="M5" s="2" t="s">
        <v>108</v>
      </c>
      <c r="N5" s="126"/>
      <c r="O5" s="126"/>
      <c r="P5" s="151"/>
      <c r="V5" s="72" t="s">
        <v>102</v>
      </c>
      <c r="W5" s="27">
        <f>COUNTA(AB4:AB33)</f>
        <v>15</v>
      </c>
      <c r="Z5" s="33"/>
      <c r="AA5" s="101">
        <v>2</v>
      </c>
      <c r="AB5" s="97" t="s">
        <v>161</v>
      </c>
      <c r="AC5" s="97"/>
      <c r="AD5" s="97"/>
      <c r="AE5" s="107"/>
      <c r="AF5" s="109"/>
    </row>
    <row r="6" spans="1:44" s="2" customFormat="1" ht="31.5" customHeight="1" x14ac:dyDescent="0.6">
      <c r="B6" s="156" t="s">
        <v>54</v>
      </c>
      <c r="C6" s="135"/>
      <c r="D6" s="135"/>
      <c r="E6" s="17" t="s">
        <v>41</v>
      </c>
      <c r="F6" s="23">
        <f>F3+AH6</f>
        <v>93</v>
      </c>
      <c r="G6" s="138" t="str">
        <f>CONCATENATE(F6,"  vs.  ",L6)</f>
        <v>93  vs.  90</v>
      </c>
      <c r="H6" s="139"/>
      <c r="I6" s="139"/>
      <c r="J6" s="139"/>
      <c r="K6" s="140"/>
      <c r="L6" s="18">
        <f>L3+AI6</f>
        <v>90</v>
      </c>
      <c r="M6" s="17" t="s">
        <v>33</v>
      </c>
      <c r="N6" s="132"/>
      <c r="O6" s="132"/>
      <c r="P6" s="158"/>
      <c r="V6" s="73" t="s">
        <v>100</v>
      </c>
      <c r="W6" s="102">
        <f>COUNTA(AE4:AE33)</f>
        <v>10</v>
      </c>
      <c r="X6" s="96"/>
      <c r="Z6" s="33"/>
      <c r="AA6" s="101">
        <v>3</v>
      </c>
      <c r="AB6" s="97"/>
      <c r="AC6" s="97"/>
      <c r="AD6" s="97"/>
      <c r="AE6" s="97" t="s">
        <v>168</v>
      </c>
      <c r="AF6" s="109"/>
      <c r="AH6" s="2">
        <f>3*AH7</f>
        <v>3</v>
      </c>
      <c r="AI6" s="2">
        <f>2*F10+F11</f>
        <v>0</v>
      </c>
    </row>
    <row r="7" spans="1:44" s="2" customFormat="1" ht="32.25" customHeight="1" thickBot="1" x14ac:dyDescent="0.65">
      <c r="B7" s="157"/>
      <c r="C7" s="136"/>
      <c r="D7" s="136"/>
      <c r="E7" s="19" t="s">
        <v>40</v>
      </c>
      <c r="F7" s="24">
        <f>F4-AH7</f>
        <v>16</v>
      </c>
      <c r="G7" s="141" t="str">
        <f>CONCATENATE(F7,"  vs.  ",L7)</f>
        <v>16  vs.  16</v>
      </c>
      <c r="H7" s="142"/>
      <c r="I7" s="142"/>
      <c r="J7" s="142"/>
      <c r="K7" s="143"/>
      <c r="L7" s="20">
        <f>L4-AI7</f>
        <v>16</v>
      </c>
      <c r="M7" s="19" t="s">
        <v>40</v>
      </c>
      <c r="N7" s="133"/>
      <c r="O7" s="133"/>
      <c r="P7" s="159"/>
      <c r="V7" s="72" t="s">
        <v>101</v>
      </c>
      <c r="W7" s="27">
        <f>W4-W6-W5</f>
        <v>19</v>
      </c>
      <c r="Z7" s="33"/>
      <c r="AA7" s="101">
        <v>4</v>
      </c>
      <c r="AB7" s="97" t="s">
        <v>169</v>
      </c>
      <c r="AC7" s="97"/>
      <c r="AD7" s="97"/>
      <c r="AE7" s="107"/>
      <c r="AF7" s="109"/>
      <c r="AH7" s="2">
        <f>IF(F4&gt;L7,F4-L7,0)</f>
        <v>1</v>
      </c>
      <c r="AI7" s="2">
        <f>SUM(F10:F11)</f>
        <v>0</v>
      </c>
    </row>
    <row r="8" spans="1:44" s="2" customFormat="1" ht="32.25" customHeight="1" thickTop="1" x14ac:dyDescent="0.6">
      <c r="B8" s="160" t="s">
        <v>52</v>
      </c>
      <c r="C8" s="124"/>
      <c r="D8" s="124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4"/>
      <c r="O8" s="124"/>
      <c r="P8" s="163"/>
      <c r="V8" s="76" t="s">
        <v>105</v>
      </c>
      <c r="W8" s="80">
        <f>W7-W5</f>
        <v>4</v>
      </c>
      <c r="Z8" s="33"/>
      <c r="AA8" s="101">
        <v>5</v>
      </c>
      <c r="AB8" s="97"/>
      <c r="AC8" s="97" t="s">
        <v>170</v>
      </c>
      <c r="AD8" s="97"/>
      <c r="AE8" s="107"/>
      <c r="AF8" s="109"/>
    </row>
    <row r="9" spans="1:44" s="2" customFormat="1" ht="31.5" customHeight="1" thickBot="1" x14ac:dyDescent="0.65">
      <c r="B9" s="161"/>
      <c r="C9" s="125"/>
      <c r="D9" s="125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0</v>
      </c>
      <c r="M9" s="2" t="s">
        <v>43</v>
      </c>
      <c r="N9" s="125"/>
      <c r="O9" s="125"/>
      <c r="P9" s="164"/>
      <c r="V9" s="77" t="s">
        <v>106</v>
      </c>
      <c r="W9" s="81">
        <f>N2-W7-W6</f>
        <v>1</v>
      </c>
      <c r="Z9" s="33"/>
      <c r="AA9" s="101">
        <v>6</v>
      </c>
      <c r="AB9" s="97"/>
      <c r="AC9" s="97"/>
      <c r="AD9" s="97"/>
      <c r="AE9" s="97" t="s">
        <v>165</v>
      </c>
      <c r="AF9" s="109"/>
    </row>
    <row r="10" spans="1:44" s="2" customFormat="1" ht="31.5" customHeight="1" x14ac:dyDescent="0.6">
      <c r="B10" s="161"/>
      <c r="C10" s="125"/>
      <c r="D10" s="125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5"/>
      <c r="O10" s="125"/>
      <c r="P10" s="164"/>
      <c r="Z10" s="33"/>
      <c r="AA10" s="101">
        <v>7</v>
      </c>
      <c r="AB10" s="97"/>
      <c r="AC10" s="97"/>
      <c r="AD10" s="97"/>
      <c r="AE10" s="97" t="s">
        <v>159</v>
      </c>
      <c r="AF10" s="109"/>
    </row>
    <row r="11" spans="1:44" s="2" customFormat="1" ht="31.5" customHeight="1" x14ac:dyDescent="0.6">
      <c r="B11" s="162"/>
      <c r="C11" s="126"/>
      <c r="D11" s="12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6"/>
      <c r="O11" s="126"/>
      <c r="P11" s="151"/>
      <c r="V11" s="153" t="s">
        <v>99</v>
      </c>
      <c r="W11" s="154"/>
      <c r="X11" s="154"/>
      <c r="Y11" s="155"/>
      <c r="Z11" s="33"/>
      <c r="AA11" s="101">
        <v>8</v>
      </c>
      <c r="AB11" s="97"/>
      <c r="AC11" s="97"/>
      <c r="AD11" s="97"/>
      <c r="AE11" s="97" t="s">
        <v>171</v>
      </c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 t="s">
        <v>172</v>
      </c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3</v>
      </c>
      <c r="D13" s="56">
        <f t="shared" ref="D13:D27" si="1">3-(SUM(F13:J13))</f>
        <v>0</v>
      </c>
      <c r="E13" s="64" t="s">
        <v>59</v>
      </c>
      <c r="F13" s="65">
        <v>0</v>
      </c>
      <c r="G13" s="65">
        <v>0</v>
      </c>
      <c r="H13" s="65">
        <v>3</v>
      </c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71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3</v>
      </c>
      <c r="X13" s="2" t="str">
        <f>M13</f>
        <v>MSX4041</v>
      </c>
      <c r="Y13" s="27">
        <f>IF(ISBLANK(N13),2,IF(L13=0,COUNTA(N13:R13),COUNTA(N13:R13)+L13))</f>
        <v>1</v>
      </c>
      <c r="Z13" s="33"/>
      <c r="AA13" s="101">
        <v>10</v>
      </c>
      <c r="AB13" s="97"/>
      <c r="AC13" s="97" t="s">
        <v>173</v>
      </c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2</v>
      </c>
      <c r="D14" s="56">
        <f t="shared" si="1"/>
        <v>0</v>
      </c>
      <c r="E14" s="64" t="s">
        <v>61</v>
      </c>
      <c r="F14" s="65">
        <v>1</v>
      </c>
      <c r="G14" s="65">
        <v>2</v>
      </c>
      <c r="H14" s="65"/>
      <c r="I14" s="65"/>
      <c r="J14" s="103"/>
      <c r="K14" s="55">
        <f t="shared" si="2"/>
        <v>1</v>
      </c>
      <c r="L14" s="56">
        <f t="shared" si="3"/>
        <v>0</v>
      </c>
      <c r="M14" s="64" t="s">
        <v>72</v>
      </c>
      <c r="N14" s="63">
        <v>3</v>
      </c>
      <c r="O14" s="63"/>
      <c r="P14" s="68"/>
      <c r="U14" s="30"/>
      <c r="V14" s="2" t="str">
        <f t="shared" ref="V14:V27" si="7">E14</f>
        <v>월광</v>
      </c>
      <c r="W14" s="33">
        <f t="shared" ref="W14:W27" si="8">IF(ISBLANK(F14),2,IF(D14=0,COUNTA(F14:J14),COUNTA(F14:J14)+D14))</f>
        <v>2</v>
      </c>
      <c r="X14" s="2" t="str">
        <f t="shared" ref="X14:X27" si="9">M14</f>
        <v>백수룡</v>
      </c>
      <c r="Y14" s="27">
        <f t="shared" ref="Y14:Y27" si="10">IF(ISBLANK(N14),2,IF(L14=0,COUNTA(N14:R14),COUNTA(N14:R14)+L14))</f>
        <v>1</v>
      </c>
      <c r="Z14" s="33"/>
      <c r="AA14" s="101">
        <v>11</v>
      </c>
      <c r="AB14" s="97"/>
      <c r="AC14" s="97"/>
      <c r="AD14" s="97"/>
      <c r="AE14" s="97" t="s">
        <v>160</v>
      </c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2</v>
      </c>
      <c r="D15" s="56">
        <f t="shared" si="1"/>
        <v>0</v>
      </c>
      <c r="E15" s="64" t="s">
        <v>60</v>
      </c>
      <c r="F15" s="65">
        <v>1</v>
      </c>
      <c r="G15" s="65">
        <v>2</v>
      </c>
      <c r="H15" s="65"/>
      <c r="I15" s="65"/>
      <c r="J15" s="103"/>
      <c r="K15" s="55">
        <f t="shared" si="2"/>
        <v>1</v>
      </c>
      <c r="L15" s="56">
        <f t="shared" si="3"/>
        <v>0</v>
      </c>
      <c r="M15" s="64" t="s">
        <v>76</v>
      </c>
      <c r="N15" s="63">
        <v>3</v>
      </c>
      <c r="O15" s="63"/>
      <c r="P15" s="68"/>
      <c r="U15" s="30"/>
      <c r="V15" s="2" t="str">
        <f t="shared" si="7"/>
        <v>SK</v>
      </c>
      <c r="W15" s="33">
        <f t="shared" si="8"/>
        <v>2</v>
      </c>
      <c r="X15" s="2" t="str">
        <f t="shared" si="9"/>
        <v>가을하늘</v>
      </c>
      <c r="Y15" s="27">
        <f t="shared" si="10"/>
        <v>1</v>
      </c>
      <c r="Z15" s="33"/>
      <c r="AA15" s="101">
        <v>12</v>
      </c>
      <c r="AB15" s="97" t="s">
        <v>174</v>
      </c>
      <c r="AC15" s="97"/>
      <c r="AD15" s="97"/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2</v>
      </c>
      <c r="D16" s="56">
        <f t="shared" si="1"/>
        <v>0</v>
      </c>
      <c r="E16" s="64" t="s">
        <v>62</v>
      </c>
      <c r="F16" s="65">
        <v>1</v>
      </c>
      <c r="G16" s="65">
        <v>2</v>
      </c>
      <c r="H16" s="65"/>
      <c r="I16" s="65"/>
      <c r="J16" s="103"/>
      <c r="K16" s="55">
        <f t="shared" si="2"/>
        <v>2</v>
      </c>
      <c r="L16" s="56">
        <f t="shared" si="3"/>
        <v>0</v>
      </c>
      <c r="M16" s="64" t="s">
        <v>78</v>
      </c>
      <c r="N16" s="63">
        <v>1</v>
      </c>
      <c r="O16" s="63">
        <v>2</v>
      </c>
      <c r="P16" s="68"/>
      <c r="U16" s="30"/>
      <c r="V16" s="2" t="str">
        <f t="shared" si="7"/>
        <v>티파 록하트</v>
      </c>
      <c r="W16" s="33">
        <f t="shared" si="8"/>
        <v>2</v>
      </c>
      <c r="X16" s="2" t="str">
        <f t="shared" si="9"/>
        <v>OscaR</v>
      </c>
      <c r="Y16" s="27">
        <f t="shared" si="10"/>
        <v>2</v>
      </c>
      <c r="Z16" s="33"/>
      <c r="AA16" s="101">
        <v>13</v>
      </c>
      <c r="AB16" s="97" t="s">
        <v>156</v>
      </c>
      <c r="AC16" s="97"/>
      <c r="AD16" s="97"/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1</v>
      </c>
      <c r="D17" s="56">
        <f t="shared" si="1"/>
        <v>0</v>
      </c>
      <c r="E17" s="64" t="s">
        <v>63</v>
      </c>
      <c r="F17" s="65">
        <v>3</v>
      </c>
      <c r="G17" s="65"/>
      <c r="H17" s="65"/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귀뚜라미</v>
      </c>
      <c r="W17" s="33">
        <f t="shared" si="8"/>
        <v>1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/>
      <c r="AD17" s="97"/>
      <c r="AE17" s="97" t="s">
        <v>175</v>
      </c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2</v>
      </c>
      <c r="D18" s="56">
        <f t="shared" si="1"/>
        <v>0</v>
      </c>
      <c r="E18" s="64" t="s">
        <v>69</v>
      </c>
      <c r="F18" s="65">
        <v>0</v>
      </c>
      <c r="G18" s="65">
        <v>3</v>
      </c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Hyoh</v>
      </c>
      <c r="W18" s="33">
        <f t="shared" si="8"/>
        <v>2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/>
      <c r="AC18" s="97"/>
      <c r="AD18" s="97"/>
      <c r="AE18" s="97" t="s">
        <v>176</v>
      </c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1</v>
      </c>
      <c r="D19" s="56">
        <f t="shared" si="1"/>
        <v>0</v>
      </c>
      <c r="E19" s="64" t="s">
        <v>68</v>
      </c>
      <c r="F19" s="65">
        <v>3</v>
      </c>
      <c r="G19" s="65"/>
      <c r="H19" s="65"/>
      <c r="I19" s="65"/>
      <c r="J19" s="103"/>
      <c r="K19" s="55">
        <f t="shared" si="2"/>
        <v>2</v>
      </c>
      <c r="L19" s="56">
        <f t="shared" si="3"/>
        <v>0</v>
      </c>
      <c r="M19" s="64" t="s">
        <v>79</v>
      </c>
      <c r="N19" s="63">
        <v>1</v>
      </c>
      <c r="O19" s="63">
        <v>2</v>
      </c>
      <c r="P19" s="68"/>
      <c r="U19" s="30"/>
      <c r="V19" s="2" t="str">
        <f t="shared" si="7"/>
        <v>겨울나그네</v>
      </c>
      <c r="W19" s="33">
        <f t="shared" si="8"/>
        <v>1</v>
      </c>
      <c r="X19" s="2" t="str">
        <f t="shared" si="9"/>
        <v>노가장</v>
      </c>
      <c r="Y19" s="27">
        <f t="shared" si="10"/>
        <v>2</v>
      </c>
      <c r="Z19" s="2"/>
      <c r="AA19" s="101">
        <v>16</v>
      </c>
      <c r="AB19" s="97"/>
      <c r="AC19" s="97"/>
      <c r="AD19" s="97" t="s">
        <v>151</v>
      </c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2</v>
      </c>
      <c r="D20" s="56">
        <f t="shared" si="1"/>
        <v>0</v>
      </c>
      <c r="E20" s="64" t="s">
        <v>67</v>
      </c>
      <c r="F20" s="65">
        <v>1</v>
      </c>
      <c r="G20" s="65">
        <v>2</v>
      </c>
      <c r="H20" s="65"/>
      <c r="I20" s="65"/>
      <c r="J20" s="103"/>
      <c r="K20" s="55">
        <f t="shared" si="2"/>
        <v>1</v>
      </c>
      <c r="L20" s="56">
        <f t="shared" si="3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7"/>
        <v>Sun</v>
      </c>
      <c r="W20" s="33">
        <f t="shared" si="8"/>
        <v>2</v>
      </c>
      <c r="X20" s="2" t="str">
        <f t="shared" si="9"/>
        <v>귬찡</v>
      </c>
      <c r="Y20" s="27">
        <f t="shared" si="10"/>
        <v>1</v>
      </c>
      <c r="Z20" s="2"/>
      <c r="AA20" s="101">
        <v>17</v>
      </c>
      <c r="AB20" s="97" t="s">
        <v>177</v>
      </c>
      <c r="AC20" s="97"/>
      <c r="AD20" s="97"/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2</v>
      </c>
      <c r="D21" s="56">
        <f t="shared" si="1"/>
        <v>0</v>
      </c>
      <c r="E21" s="64" t="s">
        <v>75</v>
      </c>
      <c r="F21" s="65">
        <v>0</v>
      </c>
      <c r="G21" s="65">
        <v>3</v>
      </c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7"/>
        <v>낮술이최고야</v>
      </c>
      <c r="W21" s="33">
        <f t="shared" si="8"/>
        <v>2</v>
      </c>
      <c r="X21" s="2" t="str">
        <f t="shared" si="9"/>
        <v>호비잉</v>
      </c>
      <c r="Y21" s="27">
        <f t="shared" si="10"/>
        <v>1</v>
      </c>
      <c r="Z21" s="2"/>
      <c r="AA21" s="101">
        <v>18</v>
      </c>
      <c r="AB21" s="97"/>
      <c r="AC21" s="97"/>
      <c r="AD21" s="97"/>
      <c r="AE21" s="97" t="s">
        <v>178</v>
      </c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1</v>
      </c>
      <c r="D22" s="56">
        <f t="shared" si="1"/>
        <v>0</v>
      </c>
      <c r="E22" s="64" t="s">
        <v>65</v>
      </c>
      <c r="F22" s="65">
        <v>3</v>
      </c>
      <c r="G22" s="65"/>
      <c r="H22" s="65"/>
      <c r="I22" s="65"/>
      <c r="J22" s="103"/>
      <c r="K22" s="55">
        <f t="shared" si="2"/>
        <v>1</v>
      </c>
      <c r="L22" s="56">
        <f t="shared" si="3"/>
        <v>0</v>
      </c>
      <c r="M22" s="64" t="s">
        <v>73</v>
      </c>
      <c r="N22" s="63">
        <v>3</v>
      </c>
      <c r="O22" s="63"/>
      <c r="P22" s="68"/>
      <c r="U22" s="30"/>
      <c r="V22" s="2" t="str">
        <f t="shared" si="7"/>
        <v>머라구여</v>
      </c>
      <c r="W22" s="33">
        <f t="shared" si="8"/>
        <v>1</v>
      </c>
      <c r="X22" s="2" t="str">
        <f t="shared" si="9"/>
        <v>개작두</v>
      </c>
      <c r="Y22" s="27">
        <f t="shared" si="10"/>
        <v>1</v>
      </c>
      <c r="Z22" s="2"/>
      <c r="AA22" s="101">
        <v>19</v>
      </c>
      <c r="AB22" s="97"/>
      <c r="AC22" s="97" t="s">
        <v>164</v>
      </c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2</v>
      </c>
      <c r="D23" s="56">
        <f t="shared" si="1"/>
        <v>0</v>
      </c>
      <c r="E23" s="64" t="s">
        <v>64</v>
      </c>
      <c r="F23" s="65">
        <v>1</v>
      </c>
      <c r="G23" s="65">
        <v>2</v>
      </c>
      <c r="H23" s="65"/>
      <c r="I23" s="65"/>
      <c r="J23" s="103"/>
      <c r="K23" s="55">
        <f t="shared" si="2"/>
        <v>1</v>
      </c>
      <c r="L23" s="56">
        <f t="shared" si="3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7"/>
        <v>렁큰이형님</v>
      </c>
      <c r="W23" s="33">
        <f t="shared" si="8"/>
        <v>2</v>
      </c>
      <c r="X23" s="2" t="str">
        <f t="shared" si="9"/>
        <v>까르낏깃</v>
      </c>
      <c r="Y23" s="27">
        <f t="shared" si="10"/>
        <v>1</v>
      </c>
      <c r="Z23" s="2"/>
      <c r="AA23" s="101">
        <v>20</v>
      </c>
      <c r="AB23" s="97" t="s">
        <v>179</v>
      </c>
      <c r="AC23" s="97"/>
      <c r="AD23" s="97"/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66</v>
      </c>
      <c r="F24" s="65">
        <v>3</v>
      </c>
      <c r="G24" s="65"/>
      <c r="H24" s="65"/>
      <c r="I24" s="65"/>
      <c r="J24" s="103"/>
      <c r="K24" s="55">
        <f t="shared" si="2"/>
        <v>1</v>
      </c>
      <c r="L24" s="56">
        <f t="shared" si="3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7"/>
        <v>라텔</v>
      </c>
      <c r="W24" s="33">
        <f t="shared" si="8"/>
        <v>1</v>
      </c>
      <c r="X24" s="2" t="str">
        <f t="shared" si="9"/>
        <v>튼튼맘</v>
      </c>
      <c r="Y24" s="27">
        <f t="shared" si="10"/>
        <v>1</v>
      </c>
      <c r="Z24" s="2"/>
      <c r="AA24" s="101">
        <v>21</v>
      </c>
      <c r="AB24" s="97" t="s">
        <v>180</v>
      </c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b">
        <f t="shared" si="11"/>
        <v>0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2</v>
      </c>
      <c r="D25" s="56">
        <f t="shared" si="1"/>
        <v>0</v>
      </c>
      <c r="E25" s="64" t="s">
        <v>77</v>
      </c>
      <c r="F25" s="65">
        <v>1</v>
      </c>
      <c r="G25" s="65">
        <v>2</v>
      </c>
      <c r="H25" s="65"/>
      <c r="I25" s="65"/>
      <c r="J25" s="103"/>
      <c r="K25" s="55">
        <f t="shared" si="2"/>
        <v>1</v>
      </c>
      <c r="L25" s="56">
        <f t="shared" si="3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7"/>
        <v>깍두기</v>
      </c>
      <c r="W25" s="33">
        <f t="shared" si="8"/>
        <v>2</v>
      </c>
      <c r="X25" s="2" t="str">
        <f t="shared" si="9"/>
        <v>짱맨</v>
      </c>
      <c r="Y25" s="27">
        <f t="shared" si="10"/>
        <v>1</v>
      </c>
      <c r="Z25" s="2"/>
      <c r="AA25" s="101">
        <v>22</v>
      </c>
      <c r="AB25" s="97"/>
      <c r="AC25" s="97"/>
      <c r="AD25" s="97"/>
      <c r="AE25" s="97" t="s">
        <v>181</v>
      </c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2</v>
      </c>
      <c r="D26" s="56">
        <f t="shared" si="1"/>
        <v>0</v>
      </c>
      <c r="E26" s="64" t="s">
        <v>70</v>
      </c>
      <c r="F26" s="65">
        <v>0</v>
      </c>
      <c r="G26" s="65">
        <v>3</v>
      </c>
      <c r="H26" s="65"/>
      <c r="I26" s="65"/>
      <c r="J26" s="103"/>
      <c r="K26" s="55">
        <f t="shared" si="2"/>
        <v>1</v>
      </c>
      <c r="L26" s="56">
        <f t="shared" si="3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7"/>
        <v>MUNAM</v>
      </c>
      <c r="W26" s="33">
        <f t="shared" si="8"/>
        <v>2</v>
      </c>
      <c r="X26" s="2" t="str">
        <f t="shared" si="9"/>
        <v>연화</v>
      </c>
      <c r="Y26" s="27">
        <f t="shared" si="10"/>
        <v>1</v>
      </c>
      <c r="Z26" s="2"/>
      <c r="AA26" s="101">
        <v>23</v>
      </c>
      <c r="AB26" s="97" t="s">
        <v>153</v>
      </c>
      <c r="AC26" s="97"/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2</v>
      </c>
      <c r="D27" s="59">
        <f t="shared" si="1"/>
        <v>0</v>
      </c>
      <c r="E27" s="66" t="s">
        <v>74</v>
      </c>
      <c r="F27" s="67">
        <v>0</v>
      </c>
      <c r="G27" s="67">
        <v>3</v>
      </c>
      <c r="H27" s="67"/>
      <c r="I27" s="67"/>
      <c r="J27" s="104"/>
      <c r="K27" s="58">
        <f t="shared" si="2"/>
        <v>1</v>
      </c>
      <c r="L27" s="59">
        <f t="shared" si="3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7"/>
        <v>에키드나</v>
      </c>
      <c r="W27" s="34">
        <f t="shared" si="8"/>
        <v>2</v>
      </c>
      <c r="X27" s="28" t="str">
        <f t="shared" si="9"/>
        <v>투투</v>
      </c>
      <c r="Y27" s="29">
        <f t="shared" si="10"/>
        <v>1</v>
      </c>
      <c r="Z27" s="2"/>
      <c r="AA27" s="101">
        <v>24</v>
      </c>
      <c r="AB27" s="97"/>
      <c r="AC27" s="97"/>
      <c r="AD27" s="97"/>
      <c r="AE27" s="96" t="s">
        <v>182</v>
      </c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 t="s">
        <v>150</v>
      </c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 t="s">
        <v>183</v>
      </c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 t="s">
        <v>184</v>
      </c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 t="s">
        <v>163</v>
      </c>
      <c r="AD31" s="97"/>
      <c r="AE31" s="107"/>
      <c r="AF31" s="108"/>
    </row>
    <row r="32" spans="1:43" x14ac:dyDescent="0.6">
      <c r="AA32" s="101">
        <v>29</v>
      </c>
      <c r="AB32" s="97" t="s">
        <v>185</v>
      </c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 t="s">
        <v>186</v>
      </c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13" priority="6">
      <formula>$D13=0</formula>
    </cfRule>
  </conditionalFormatting>
  <conditionalFormatting sqref="K13:M27">
    <cfRule type="expression" dxfId="12" priority="5">
      <formula>$L13=0</formula>
    </cfRule>
  </conditionalFormatting>
  <conditionalFormatting sqref="W13:W27 Y13:Z27 AB14:AE28">
    <cfRule type="colorScale" priority="57">
      <colorScale>
        <cfvo type="min"/>
        <cfvo type="max"/>
        <color rgb="FFFCFCFF"/>
        <color rgb="FFF8696B"/>
      </colorScale>
    </cfRule>
  </conditionalFormatting>
  <conditionalFormatting sqref="AB29:AE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5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F5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8" id="{7ECF08E8-DBEF-4C34-9FC1-FE3444EDAD6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AB14:AE28</xm:sqref>
        </x14:conditionalFormatting>
        <x14:conditionalFormatting xmlns:xm="http://schemas.microsoft.com/office/excel/2006/main">
          <x14:cfRule type="iconSet" priority="46" id="{AB8E0298-13E3-47D0-A80A-1073BEBF43C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AB29:AE32</xm:sqref>
        </x14:conditionalFormatting>
        <x14:conditionalFormatting xmlns:xm="http://schemas.microsoft.com/office/excel/2006/main">
          <x14:cfRule type="iconSet" priority="52" id="{6D4FA2F5-09FC-4101-A45C-870AD41DACB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DF81-7276-4BB9-8B6B-323977FC6447}">
  <dimension ref="A1:AR34"/>
  <sheetViews>
    <sheetView zoomScale="70" zoomScaleNormal="70" workbookViewId="0">
      <selection activeCell="E8" sqref="E8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AA1" s="114"/>
      <c r="AB1" s="115"/>
      <c r="AC1" s="115"/>
      <c r="AD1" s="115"/>
      <c r="AE1" s="116"/>
    </row>
    <row r="2" spans="1:44" ht="60" customHeight="1" thickBot="1" x14ac:dyDescent="0.65">
      <c r="B2" s="145" t="s">
        <v>32</v>
      </c>
      <c r="C2" s="146"/>
      <c r="D2" s="71">
        <v>30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24</v>
      </c>
      <c r="O2" s="146" t="s">
        <v>32</v>
      </c>
      <c r="P2" s="152"/>
      <c r="U2" s="1" t="s">
        <v>113</v>
      </c>
      <c r="V2" s="83"/>
      <c r="W2" s="82" t="s">
        <v>103</v>
      </c>
      <c r="X2" s="63"/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8" t="s">
        <v>51</v>
      </c>
      <c r="C3" s="132"/>
      <c r="D3" s="132"/>
      <c r="E3" s="17" t="s">
        <v>41</v>
      </c>
      <c r="F3" s="61">
        <v>72</v>
      </c>
      <c r="G3" s="123" t="str">
        <f>CONCATENATE(F3,"  vs.  ",L3)</f>
        <v>72  vs.  38</v>
      </c>
      <c r="H3" s="123"/>
      <c r="I3" s="123"/>
      <c r="J3" s="123"/>
      <c r="K3" s="123"/>
      <c r="L3" s="18">
        <f>3*30-(SUM($D$13:$D$27)+SUM($L$13:$L$27))</f>
        <v>38</v>
      </c>
      <c r="M3" s="17" t="s">
        <v>33</v>
      </c>
      <c r="N3" s="131"/>
      <c r="O3" s="131"/>
      <c r="P3" s="150"/>
      <c r="V3" s="169" t="s">
        <v>110</v>
      </c>
      <c r="W3" s="150"/>
      <c r="Z3" s="33"/>
      <c r="AA3" s="113" t="s">
        <v>187</v>
      </c>
      <c r="AB3" s="111">
        <f>COUNTA(AB4:AB33)</f>
        <v>4</v>
      </c>
      <c r="AC3" s="121">
        <f t="shared" ref="AC3:AE3" si="0">COUNTA(AC4:AC33)</f>
        <v>0</v>
      </c>
      <c r="AD3" s="120">
        <f t="shared" si="0"/>
        <v>0</v>
      </c>
      <c r="AE3" s="112">
        <f t="shared" si="0"/>
        <v>5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6"/>
      <c r="C4" s="167"/>
      <c r="D4" s="167"/>
      <c r="E4" s="2" t="s">
        <v>40</v>
      </c>
      <c r="F4" s="62">
        <v>22</v>
      </c>
      <c r="G4" s="165" t="str">
        <f>CONCATENATE(F4,"  vs.  ",L4)</f>
        <v>22  vs.  23</v>
      </c>
      <c r="H4" s="165"/>
      <c r="I4" s="165"/>
      <c r="J4" s="165"/>
      <c r="K4" s="165"/>
      <c r="L4" s="5">
        <f>2*N2-(5*30-(COUNTBLANK(F13:J27)+COUNTBLANK(N13:R27)))</f>
        <v>23</v>
      </c>
      <c r="M4" s="2" t="s">
        <v>40</v>
      </c>
      <c r="N4" s="125"/>
      <c r="O4" s="125"/>
      <c r="P4" s="164"/>
      <c r="V4" s="72" t="s">
        <v>104</v>
      </c>
      <c r="W4" s="27">
        <f>N2*2-L4</f>
        <v>25</v>
      </c>
      <c r="Z4" s="33"/>
      <c r="AA4" s="101">
        <v>1</v>
      </c>
      <c r="AB4" s="97">
        <v>1</v>
      </c>
      <c r="AC4" s="97"/>
      <c r="AD4" s="97"/>
      <c r="AE4" s="107">
        <v>1</v>
      </c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49"/>
      <c r="C5" s="134"/>
      <c r="D5" s="134"/>
      <c r="E5" s="2" t="s">
        <v>107</v>
      </c>
      <c r="F5" s="62">
        <f>F3/(D2*2-F4)</f>
        <v>1.8947368421052631</v>
      </c>
      <c r="G5" s="168" t="str">
        <f>CONCATENATE(ROUND(F5, 2),"  vs.  ", ROUND(L5, 2))</f>
        <v>1.89  vs.  1.52</v>
      </c>
      <c r="H5" s="168"/>
      <c r="I5" s="168"/>
      <c r="J5" s="168"/>
      <c r="K5" s="168"/>
      <c r="L5" s="5">
        <f>L3/(N2*2-L4)</f>
        <v>1.52</v>
      </c>
      <c r="M5" s="2" t="s">
        <v>108</v>
      </c>
      <c r="N5" s="126"/>
      <c r="O5" s="126"/>
      <c r="P5" s="151"/>
      <c r="V5" s="72" t="s">
        <v>102</v>
      </c>
      <c r="W5" s="27">
        <f>COUNTA(AB4:AB33)</f>
        <v>4</v>
      </c>
      <c r="Z5" s="33"/>
      <c r="AA5" s="101">
        <v>2</v>
      </c>
      <c r="AB5" s="97">
        <v>1</v>
      </c>
      <c r="AC5" s="97"/>
      <c r="AD5" s="97"/>
      <c r="AE5" s="107">
        <v>1</v>
      </c>
      <c r="AF5" s="109"/>
    </row>
    <row r="6" spans="1:44" s="2" customFormat="1" ht="31.5" customHeight="1" x14ac:dyDescent="0.6">
      <c r="B6" s="156" t="s">
        <v>54</v>
      </c>
      <c r="C6" s="135"/>
      <c r="D6" s="135"/>
      <c r="E6" s="17" t="s">
        <v>41</v>
      </c>
      <c r="F6" s="23">
        <f>F3+AH6</f>
        <v>90</v>
      </c>
      <c r="G6" s="138" t="str">
        <f>CONCATENATE(F6,"  vs.  ",L6)</f>
        <v>90  vs.  48</v>
      </c>
      <c r="H6" s="139"/>
      <c r="I6" s="139"/>
      <c r="J6" s="139"/>
      <c r="K6" s="140"/>
      <c r="L6" s="18">
        <f>L3+AI6</f>
        <v>48</v>
      </c>
      <c r="M6" s="17" t="s">
        <v>33</v>
      </c>
      <c r="N6" s="132"/>
      <c r="O6" s="132"/>
      <c r="P6" s="158"/>
      <c r="V6" s="73" t="s">
        <v>100</v>
      </c>
      <c r="W6" s="102">
        <f>COUNTA(AE4:AE33)</f>
        <v>5</v>
      </c>
      <c r="X6" s="96"/>
      <c r="Z6" s="33"/>
      <c r="AA6" s="101">
        <v>3</v>
      </c>
      <c r="AB6" s="97">
        <v>1</v>
      </c>
      <c r="AC6" s="97"/>
      <c r="AD6" s="97"/>
      <c r="AE6" s="97">
        <v>1</v>
      </c>
      <c r="AF6" s="109"/>
      <c r="AH6" s="2">
        <f>3*AH7</f>
        <v>18</v>
      </c>
      <c r="AI6" s="2">
        <f>2*F10+F11</f>
        <v>10</v>
      </c>
    </row>
    <row r="7" spans="1:44" s="2" customFormat="1" ht="32.25" customHeight="1" thickBot="1" x14ac:dyDescent="0.65">
      <c r="B7" s="157"/>
      <c r="C7" s="136"/>
      <c r="D7" s="136"/>
      <c r="E7" s="19" t="s">
        <v>40</v>
      </c>
      <c r="F7" s="24">
        <f>F4-AH7</f>
        <v>16</v>
      </c>
      <c r="G7" s="141" t="str">
        <f>CONCATENATE(F7,"  vs.  ",L7)</f>
        <v>16  vs.  16</v>
      </c>
      <c r="H7" s="142"/>
      <c r="I7" s="142"/>
      <c r="J7" s="142"/>
      <c r="K7" s="143"/>
      <c r="L7" s="20">
        <f>L4-AI7</f>
        <v>16</v>
      </c>
      <c r="M7" s="19" t="s">
        <v>40</v>
      </c>
      <c r="N7" s="133"/>
      <c r="O7" s="133"/>
      <c r="P7" s="159"/>
      <c r="V7" s="72" t="s">
        <v>101</v>
      </c>
      <c r="W7" s="27">
        <f>W4-W6-W5</f>
        <v>16</v>
      </c>
      <c r="Z7" s="33"/>
      <c r="AA7" s="101">
        <v>4</v>
      </c>
      <c r="AB7" s="97">
        <v>1</v>
      </c>
      <c r="AC7" s="97"/>
      <c r="AD7" s="97"/>
      <c r="AE7" s="107">
        <v>1</v>
      </c>
      <c r="AF7" s="109"/>
      <c r="AH7" s="2">
        <f>IF(F4&gt;L7,F4-L7,0)</f>
        <v>6</v>
      </c>
      <c r="AI7" s="2">
        <f>SUM(F10:F11)</f>
        <v>7</v>
      </c>
    </row>
    <row r="8" spans="1:44" s="2" customFormat="1" ht="32.25" customHeight="1" thickTop="1" x14ac:dyDescent="0.6">
      <c r="B8" s="160" t="s">
        <v>52</v>
      </c>
      <c r="C8" s="124"/>
      <c r="D8" s="124"/>
      <c r="E8" s="2" t="s">
        <v>44</v>
      </c>
      <c r="F8" s="1">
        <f>COUNTIF($D$13:$D$27,"&gt;0")+COUNTIF($L$13:$L$27,"&gt;0")</f>
        <v>21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4"/>
      <c r="O8" s="124"/>
      <c r="P8" s="163"/>
      <c r="V8" s="76" t="s">
        <v>105</v>
      </c>
      <c r="W8" s="80">
        <f>W7-W5</f>
        <v>12</v>
      </c>
      <c r="Z8" s="33"/>
      <c r="AA8" s="101">
        <v>5</v>
      </c>
      <c r="AB8" s="97"/>
      <c r="AC8" s="97"/>
      <c r="AD8" s="97"/>
      <c r="AE8" s="107">
        <v>1</v>
      </c>
      <c r="AF8" s="109"/>
    </row>
    <row r="9" spans="1:44" s="2" customFormat="1" ht="31.5" customHeight="1" thickBot="1" x14ac:dyDescent="0.65">
      <c r="B9" s="161"/>
      <c r="C9" s="125"/>
      <c r="D9" s="125"/>
      <c r="E9" s="2" t="s">
        <v>43</v>
      </c>
      <c r="F9" s="1">
        <f>COUNTIF($D$13:$D$27,"=3")+COUNTIF($L$13:$L$27,"=3")</f>
        <v>14</v>
      </c>
      <c r="G9" s="25"/>
      <c r="H9" s="25"/>
      <c r="I9" s="25"/>
      <c r="J9" s="25"/>
      <c r="K9" s="25"/>
      <c r="L9" s="63">
        <v>0</v>
      </c>
      <c r="M9" s="2" t="s">
        <v>43</v>
      </c>
      <c r="N9" s="125"/>
      <c r="O9" s="125"/>
      <c r="P9" s="164"/>
      <c r="V9" s="77" t="s">
        <v>106</v>
      </c>
      <c r="W9" s="81">
        <f>N2-W7-W6</f>
        <v>3</v>
      </c>
      <c r="Z9" s="33"/>
      <c r="AA9" s="101">
        <v>6</v>
      </c>
      <c r="AB9" s="97"/>
      <c r="AC9" s="97"/>
      <c r="AD9" s="97"/>
      <c r="AE9" s="97"/>
      <c r="AF9" s="109"/>
    </row>
    <row r="10" spans="1:44" s="2" customFormat="1" ht="31.5" customHeight="1" x14ac:dyDescent="0.6">
      <c r="B10" s="161"/>
      <c r="C10" s="125"/>
      <c r="D10" s="125"/>
      <c r="E10" s="2" t="s">
        <v>55</v>
      </c>
      <c r="F10" s="1">
        <f>COUNTIF($D$13:$D$27,"=2")+COUNTIF($L$13:$L$27,"=2")</f>
        <v>3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5"/>
      <c r="O10" s="125"/>
      <c r="P10" s="164"/>
      <c r="Z10" s="33"/>
      <c r="AA10" s="101">
        <v>7</v>
      </c>
      <c r="AB10" s="97"/>
      <c r="AC10" s="97"/>
      <c r="AD10" s="97"/>
      <c r="AE10" s="97"/>
      <c r="AF10" s="109"/>
    </row>
    <row r="11" spans="1:44" s="2" customFormat="1" ht="31.5" customHeight="1" x14ac:dyDescent="0.6">
      <c r="B11" s="162"/>
      <c r="C11" s="126"/>
      <c r="D11" s="126"/>
      <c r="E11" s="2" t="s">
        <v>56</v>
      </c>
      <c r="F11" s="1">
        <f>COUNTIF($D$13:$D$27,"=1")+COUNTIF($L$13:$L$27,"=1")</f>
        <v>4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6"/>
      <c r="O11" s="126"/>
      <c r="P11" s="151"/>
      <c r="V11" s="153" t="s">
        <v>99</v>
      </c>
      <c r="W11" s="154"/>
      <c r="X11" s="154"/>
      <c r="Y11" s="155"/>
      <c r="Z11" s="33"/>
      <c r="AA11" s="101">
        <v>8</v>
      </c>
      <c r="AB11" s="97"/>
      <c r="AC11" s="97"/>
      <c r="AD11" s="97"/>
      <c r="AE11" s="9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1</v>
      </c>
      <c r="D13" s="56">
        <f t="shared" ref="D13:D27" si="1">3-(SUM(F13:J13))</f>
        <v>1</v>
      </c>
      <c r="E13" s="64" t="s">
        <v>59</v>
      </c>
      <c r="F13" s="65">
        <v>2</v>
      </c>
      <c r="G13" s="65"/>
      <c r="H13" s="65"/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71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MSX4041</v>
      </c>
      <c r="Y13" s="27">
        <f>IF(ISBLANK(N13),2,IF(L13=0,COUNTA(N13:R13),COUNTA(N13:R13)+L13))</f>
        <v>1</v>
      </c>
      <c r="Z13" s="33"/>
      <c r="AA13" s="101">
        <v>10</v>
      </c>
      <c r="AB13" s="97"/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str">
        <f t="shared" si="4"/>
        <v>MOON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0</v>
      </c>
      <c r="D14" s="56">
        <f t="shared" si="1"/>
        <v>3</v>
      </c>
      <c r="E14" s="64" t="s">
        <v>61</v>
      </c>
      <c r="F14" s="65"/>
      <c r="G14" s="65"/>
      <c r="H14" s="65"/>
      <c r="I14" s="65"/>
      <c r="J14" s="103"/>
      <c r="K14" s="55">
        <f t="shared" si="2"/>
        <v>0</v>
      </c>
      <c r="L14" s="56">
        <f t="shared" si="3"/>
        <v>3</v>
      </c>
      <c r="M14" s="64" t="s">
        <v>72</v>
      </c>
      <c r="N14" s="63"/>
      <c r="O14" s="63"/>
      <c r="P14" s="68"/>
      <c r="U14" s="30"/>
      <c r="V14" s="2" t="str">
        <f t="shared" ref="V14:V27" si="7">E14</f>
        <v>월광</v>
      </c>
      <c r="W14" s="33">
        <f t="shared" ref="W14:W27" si="8">IF(ISBLANK(F14),2,IF(D14=0,COUNTA(F14:J14),COUNTA(F14:J14)+D14))</f>
        <v>2</v>
      </c>
      <c r="X14" s="2" t="str">
        <f t="shared" ref="X14:X27" si="9">M14</f>
        <v>백수룡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97"/>
      <c r="AE14" s="97"/>
      <c r="AF14" s="109"/>
      <c r="AG14" s="2"/>
      <c r="AJ14" s="1" t="str">
        <f t="shared" si="4"/>
        <v>월광</v>
      </c>
      <c r="AK14" s="1" t="b">
        <f t="shared" si="4"/>
        <v>0</v>
      </c>
      <c r="AL14" s="1" t="b">
        <f t="shared" si="4"/>
        <v>0</v>
      </c>
      <c r="AO14" s="1" t="str">
        <f t="shared" ref="AO14:AO27" si="11">IF($L14=AO$3,IF($M14&lt;&gt;"",$M14))</f>
        <v>백수룡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1</v>
      </c>
      <c r="D15" s="56">
        <f t="shared" si="1"/>
        <v>2</v>
      </c>
      <c r="E15" s="64" t="s">
        <v>60</v>
      </c>
      <c r="F15" s="65">
        <v>1</v>
      </c>
      <c r="G15" s="65"/>
      <c r="H15" s="65"/>
      <c r="I15" s="65"/>
      <c r="J15" s="103"/>
      <c r="K15" s="55">
        <f t="shared" si="2"/>
        <v>0</v>
      </c>
      <c r="L15" s="56">
        <f t="shared" si="3"/>
        <v>3</v>
      </c>
      <c r="M15" s="64" t="s">
        <v>76</v>
      </c>
      <c r="N15" s="63"/>
      <c r="O15" s="63"/>
      <c r="P15" s="68"/>
      <c r="U15" s="30"/>
      <c r="V15" s="2" t="str">
        <f t="shared" si="7"/>
        <v>SK</v>
      </c>
      <c r="W15" s="33">
        <f t="shared" si="8"/>
        <v>3</v>
      </c>
      <c r="X15" s="2" t="str">
        <f t="shared" si="9"/>
        <v>가을하늘</v>
      </c>
      <c r="Y15" s="27">
        <f t="shared" si="10"/>
        <v>2</v>
      </c>
      <c r="Z15" s="33"/>
      <c r="AA15" s="101">
        <v>12</v>
      </c>
      <c r="AB15" s="97"/>
      <c r="AC15" s="97"/>
      <c r="AD15" s="97"/>
      <c r="AE15" s="107"/>
      <c r="AF15" s="109"/>
      <c r="AG15" s="2"/>
      <c r="AJ15" s="1" t="b">
        <f t="shared" si="4"/>
        <v>0</v>
      </c>
      <c r="AK15" s="1" t="str">
        <f t="shared" si="4"/>
        <v>SK</v>
      </c>
      <c r="AL15" s="1" t="b">
        <f t="shared" si="4"/>
        <v>0</v>
      </c>
      <c r="AO15" s="1" t="str">
        <f t="shared" si="11"/>
        <v>가을하늘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1</v>
      </c>
      <c r="D16" s="56">
        <f t="shared" si="1"/>
        <v>1</v>
      </c>
      <c r="E16" s="64" t="s">
        <v>62</v>
      </c>
      <c r="F16" s="65">
        <v>2</v>
      </c>
      <c r="G16" s="65"/>
      <c r="H16" s="65"/>
      <c r="I16" s="65"/>
      <c r="J16" s="103"/>
      <c r="K16" s="55">
        <f t="shared" si="2"/>
        <v>0</v>
      </c>
      <c r="L16" s="56">
        <f t="shared" si="3"/>
        <v>3</v>
      </c>
      <c r="M16" s="64" t="s">
        <v>78</v>
      </c>
      <c r="N16" s="63"/>
      <c r="O16" s="63"/>
      <c r="P16" s="68"/>
      <c r="U16" s="30"/>
      <c r="V16" s="2" t="str">
        <f t="shared" si="7"/>
        <v>티파 록하트</v>
      </c>
      <c r="W16" s="33">
        <f t="shared" si="8"/>
        <v>2</v>
      </c>
      <c r="X16" s="2" t="str">
        <f t="shared" si="9"/>
        <v>OscaR</v>
      </c>
      <c r="Y16" s="27">
        <f t="shared" si="10"/>
        <v>2</v>
      </c>
      <c r="Z16" s="33"/>
      <c r="AA16" s="101">
        <v>13</v>
      </c>
      <c r="AB16" s="97"/>
      <c r="AC16" s="97"/>
      <c r="AD16" s="97"/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str">
        <f t="shared" si="4"/>
        <v>티파 록하트</v>
      </c>
      <c r="AO16" s="1" t="str">
        <f t="shared" si="11"/>
        <v>OscaR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2</v>
      </c>
      <c r="D17" s="56">
        <f t="shared" si="1"/>
        <v>1</v>
      </c>
      <c r="E17" s="64" t="s">
        <v>63</v>
      </c>
      <c r="F17" s="65">
        <v>0</v>
      </c>
      <c r="G17" s="65">
        <v>2</v>
      </c>
      <c r="H17" s="65"/>
      <c r="I17" s="65"/>
      <c r="J17" s="103"/>
      <c r="K17" s="55">
        <f t="shared" si="2"/>
        <v>0</v>
      </c>
      <c r="L17" s="56">
        <f t="shared" si="3"/>
        <v>3</v>
      </c>
      <c r="M17" s="64" t="s">
        <v>83</v>
      </c>
      <c r="N17" s="63"/>
      <c r="O17" s="63"/>
      <c r="P17" s="68"/>
      <c r="U17" s="30"/>
      <c r="V17" s="2" t="str">
        <f t="shared" si="7"/>
        <v>귀뚜라미</v>
      </c>
      <c r="W17" s="33">
        <f t="shared" si="8"/>
        <v>3</v>
      </c>
      <c r="X17" s="2" t="str">
        <f t="shared" si="9"/>
        <v>산들바람</v>
      </c>
      <c r="Y17" s="27">
        <f t="shared" si="10"/>
        <v>2</v>
      </c>
      <c r="Z17" s="33"/>
      <c r="AA17" s="101">
        <v>14</v>
      </c>
      <c r="AB17" s="97"/>
      <c r="AC17" s="97"/>
      <c r="AD17" s="97"/>
      <c r="AE17" s="97"/>
      <c r="AF17" s="109"/>
      <c r="AG17" s="2"/>
      <c r="AJ17" s="1" t="b">
        <f t="shared" si="4"/>
        <v>0</v>
      </c>
      <c r="AK17" s="1" t="b">
        <f t="shared" si="4"/>
        <v>0</v>
      </c>
      <c r="AL17" s="1" t="str">
        <f t="shared" si="4"/>
        <v>귀뚜라미</v>
      </c>
      <c r="AO17" s="1" t="str">
        <f t="shared" si="11"/>
        <v>산들바람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2</v>
      </c>
      <c r="D18" s="56">
        <f t="shared" si="1"/>
        <v>0</v>
      </c>
      <c r="E18" s="64" t="s">
        <v>69</v>
      </c>
      <c r="F18" s="65">
        <v>1</v>
      </c>
      <c r="G18" s="65">
        <v>2</v>
      </c>
      <c r="H18" s="65"/>
      <c r="I18" s="65"/>
      <c r="J18" s="103"/>
      <c r="K18" s="55">
        <f t="shared" si="2"/>
        <v>0</v>
      </c>
      <c r="L18" s="56">
        <f t="shared" si="3"/>
        <v>3</v>
      </c>
      <c r="M18" s="64" t="s">
        <v>81</v>
      </c>
      <c r="N18" s="63"/>
      <c r="O18" s="63"/>
      <c r="P18" s="68"/>
      <c r="U18" s="30"/>
      <c r="V18" s="2" t="str">
        <f t="shared" si="7"/>
        <v>Hyoh</v>
      </c>
      <c r="W18" s="33">
        <f t="shared" si="8"/>
        <v>2</v>
      </c>
      <c r="X18" s="2" t="str">
        <f t="shared" si="9"/>
        <v>마리나</v>
      </c>
      <c r="Y18" s="27">
        <f t="shared" si="10"/>
        <v>2</v>
      </c>
      <c r="Z18" s="2"/>
      <c r="AA18" s="101">
        <v>15</v>
      </c>
      <c r="AB18" s="97"/>
      <c r="AC18" s="97"/>
      <c r="AD18" s="97"/>
      <c r="AE18" s="97"/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str">
        <f t="shared" si="11"/>
        <v>마리나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0</v>
      </c>
      <c r="D19" s="56">
        <f t="shared" si="1"/>
        <v>3</v>
      </c>
      <c r="E19" s="64" t="s">
        <v>67</v>
      </c>
      <c r="F19" s="65"/>
      <c r="G19" s="65"/>
      <c r="H19" s="65"/>
      <c r="I19" s="65"/>
      <c r="J19" s="103"/>
      <c r="K19" s="55">
        <f t="shared" si="2"/>
        <v>0</v>
      </c>
      <c r="L19" s="56">
        <f t="shared" si="3"/>
        <v>3</v>
      </c>
      <c r="M19" s="64" t="s">
        <v>79</v>
      </c>
      <c r="N19" s="63"/>
      <c r="O19" s="63"/>
      <c r="P19" s="68"/>
      <c r="U19" s="30"/>
      <c r="V19" s="2" t="str">
        <f t="shared" si="7"/>
        <v>Sun</v>
      </c>
      <c r="W19" s="33">
        <f t="shared" si="8"/>
        <v>2</v>
      </c>
      <c r="X19" s="2" t="str">
        <f t="shared" si="9"/>
        <v>노가장</v>
      </c>
      <c r="Y19" s="27">
        <f t="shared" si="10"/>
        <v>2</v>
      </c>
      <c r="Z19" s="2"/>
      <c r="AA19" s="101">
        <v>16</v>
      </c>
      <c r="AB19" s="97"/>
      <c r="AC19" s="97"/>
      <c r="AD19" s="97"/>
      <c r="AE19" s="107"/>
      <c r="AF19" s="109"/>
      <c r="AG19" s="2"/>
      <c r="AJ19" s="1" t="str">
        <f t="shared" si="4"/>
        <v>Sun</v>
      </c>
      <c r="AK19" s="1" t="b">
        <f t="shared" si="4"/>
        <v>0</v>
      </c>
      <c r="AL19" s="1" t="b">
        <f t="shared" si="4"/>
        <v>0</v>
      </c>
      <c r="AO19" s="1" t="str">
        <f t="shared" si="11"/>
        <v>노가장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2</v>
      </c>
      <c r="D20" s="56">
        <f t="shared" si="1"/>
        <v>0</v>
      </c>
      <c r="E20" s="64" t="s">
        <v>68</v>
      </c>
      <c r="F20" s="65">
        <v>1</v>
      </c>
      <c r="G20" s="65">
        <v>2</v>
      </c>
      <c r="H20" s="65"/>
      <c r="I20" s="65"/>
      <c r="J20" s="103"/>
      <c r="K20" s="55">
        <f t="shared" si="2"/>
        <v>0</v>
      </c>
      <c r="L20" s="56">
        <f t="shared" si="3"/>
        <v>3</v>
      </c>
      <c r="M20" s="64" t="s">
        <v>80</v>
      </c>
      <c r="N20" s="63"/>
      <c r="O20" s="63"/>
      <c r="P20" s="68"/>
      <c r="U20" s="30"/>
      <c r="V20" s="2" t="str">
        <f t="shared" si="7"/>
        <v>겨울나그네</v>
      </c>
      <c r="W20" s="33">
        <f t="shared" si="8"/>
        <v>2</v>
      </c>
      <c r="X20" s="2" t="str">
        <f t="shared" si="9"/>
        <v>귬찡</v>
      </c>
      <c r="Y20" s="27">
        <f t="shared" si="10"/>
        <v>2</v>
      </c>
      <c r="Z20" s="2"/>
      <c r="AA20" s="101">
        <v>17</v>
      </c>
      <c r="AB20" s="97"/>
      <c r="AC20" s="97"/>
      <c r="AD20" s="97"/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str">
        <f t="shared" si="11"/>
        <v>귬찡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75</v>
      </c>
      <c r="F21" s="65">
        <v>3</v>
      </c>
      <c r="G21" s="65"/>
      <c r="H21" s="65"/>
      <c r="I21" s="65"/>
      <c r="J21" s="103"/>
      <c r="K21" s="55">
        <f t="shared" si="2"/>
        <v>0</v>
      </c>
      <c r="L21" s="56">
        <f t="shared" si="3"/>
        <v>3</v>
      </c>
      <c r="M21" s="64" t="s">
        <v>84</v>
      </c>
      <c r="N21" s="63"/>
      <c r="O21" s="63"/>
      <c r="P21" s="68"/>
      <c r="U21" s="30"/>
      <c r="V21" s="2" t="str">
        <f t="shared" si="7"/>
        <v>낮술이최고야</v>
      </c>
      <c r="W21" s="33">
        <f t="shared" si="8"/>
        <v>1</v>
      </c>
      <c r="X21" s="2" t="str">
        <f t="shared" si="9"/>
        <v>호비잉</v>
      </c>
      <c r="Y21" s="27">
        <f t="shared" si="10"/>
        <v>2</v>
      </c>
      <c r="Z21" s="2"/>
      <c r="AA21" s="101">
        <v>18</v>
      </c>
      <c r="AB21" s="97"/>
      <c r="AC21" s="97"/>
      <c r="AD21" s="97"/>
      <c r="AE21" s="9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str">
        <f t="shared" si="11"/>
        <v>호비잉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2</v>
      </c>
      <c r="D22" s="56">
        <f t="shared" si="1"/>
        <v>0</v>
      </c>
      <c r="E22" s="64" t="s">
        <v>64</v>
      </c>
      <c r="F22" s="65">
        <v>1</v>
      </c>
      <c r="G22" s="65">
        <v>2</v>
      </c>
      <c r="H22" s="65"/>
      <c r="I22" s="65"/>
      <c r="J22" s="103"/>
      <c r="K22" s="55">
        <f t="shared" si="2"/>
        <v>3</v>
      </c>
      <c r="L22" s="56">
        <f t="shared" si="3"/>
        <v>0</v>
      </c>
      <c r="M22" s="64" t="s">
        <v>73</v>
      </c>
      <c r="N22" s="63">
        <v>1</v>
      </c>
      <c r="O22" s="63">
        <v>0</v>
      </c>
      <c r="P22" s="68">
        <v>2</v>
      </c>
      <c r="U22" s="30"/>
      <c r="V22" s="2" t="str">
        <f t="shared" si="7"/>
        <v>렁큰이형님</v>
      </c>
      <c r="W22" s="33">
        <f t="shared" si="8"/>
        <v>2</v>
      </c>
      <c r="X22" s="2" t="str">
        <f t="shared" si="9"/>
        <v>개작두</v>
      </c>
      <c r="Y22" s="27">
        <f t="shared" si="10"/>
        <v>3</v>
      </c>
      <c r="Z22" s="2"/>
      <c r="AA22" s="101">
        <v>19</v>
      </c>
      <c r="AB22" s="97"/>
      <c r="AC22" s="97"/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1</v>
      </c>
      <c r="D23" s="56">
        <f t="shared" si="1"/>
        <v>2</v>
      </c>
      <c r="E23" s="64" t="s">
        <v>77</v>
      </c>
      <c r="F23" s="65">
        <v>1</v>
      </c>
      <c r="G23" s="65"/>
      <c r="H23" s="65"/>
      <c r="I23" s="65"/>
      <c r="J23" s="103"/>
      <c r="K23" s="55">
        <f t="shared" si="2"/>
        <v>0</v>
      </c>
      <c r="L23" s="56">
        <f t="shared" si="3"/>
        <v>3</v>
      </c>
      <c r="M23" s="64" t="s">
        <v>88</v>
      </c>
      <c r="N23" s="63"/>
      <c r="O23" s="63"/>
      <c r="P23" s="68"/>
      <c r="U23" s="30"/>
      <c r="V23" s="2" t="str">
        <f t="shared" si="7"/>
        <v>깍두기</v>
      </c>
      <c r="W23" s="33">
        <f t="shared" si="8"/>
        <v>3</v>
      </c>
      <c r="X23" s="2" t="str">
        <f t="shared" si="9"/>
        <v>까르낏깃</v>
      </c>
      <c r="Y23" s="27">
        <f t="shared" si="10"/>
        <v>2</v>
      </c>
      <c r="Z23" s="2"/>
      <c r="AA23" s="101">
        <v>20</v>
      </c>
      <c r="AB23" s="97"/>
      <c r="AC23" s="97"/>
      <c r="AD23" s="97"/>
      <c r="AE23" s="107"/>
      <c r="AF23" s="109"/>
      <c r="AG23" s="2"/>
      <c r="AJ23" s="1" t="b">
        <f t="shared" si="4"/>
        <v>0</v>
      </c>
      <c r="AK23" s="1" t="str">
        <f t="shared" si="4"/>
        <v>깍두기</v>
      </c>
      <c r="AL23" s="1" t="b">
        <f t="shared" si="4"/>
        <v>0</v>
      </c>
      <c r="AO23" s="1" t="str">
        <f t="shared" si="11"/>
        <v>까르낏깃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2</v>
      </c>
      <c r="D24" s="56">
        <f t="shared" si="1"/>
        <v>0</v>
      </c>
      <c r="E24" s="64" t="s">
        <v>65</v>
      </c>
      <c r="F24" s="65">
        <v>0</v>
      </c>
      <c r="G24" s="65">
        <v>3</v>
      </c>
      <c r="H24" s="65"/>
      <c r="I24" s="65"/>
      <c r="J24" s="103"/>
      <c r="K24" s="55">
        <f t="shared" si="2"/>
        <v>0</v>
      </c>
      <c r="L24" s="56">
        <f t="shared" si="3"/>
        <v>3</v>
      </c>
      <c r="M24" s="64" t="s">
        <v>85</v>
      </c>
      <c r="N24" s="63"/>
      <c r="O24" s="63"/>
      <c r="P24" s="68"/>
      <c r="U24" s="30"/>
      <c r="V24" s="2" t="str">
        <f t="shared" si="7"/>
        <v>머라구여</v>
      </c>
      <c r="W24" s="33">
        <f t="shared" si="8"/>
        <v>2</v>
      </c>
      <c r="X24" s="2" t="str">
        <f t="shared" si="9"/>
        <v>튼튼맘</v>
      </c>
      <c r="Y24" s="27">
        <f t="shared" si="10"/>
        <v>2</v>
      </c>
      <c r="Z24" s="2"/>
      <c r="AA24" s="101">
        <v>21</v>
      </c>
      <c r="AB24" s="97"/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str">
        <f t="shared" si="11"/>
        <v>튼튼맘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1</v>
      </c>
      <c r="E25" s="64" t="s">
        <v>66</v>
      </c>
      <c r="F25" s="65">
        <v>2</v>
      </c>
      <c r="G25" s="65"/>
      <c r="H25" s="65"/>
      <c r="I25" s="65"/>
      <c r="J25" s="103"/>
      <c r="K25" s="55">
        <f t="shared" si="2"/>
        <v>0</v>
      </c>
      <c r="L25" s="56">
        <f t="shared" si="3"/>
        <v>3</v>
      </c>
      <c r="M25" s="64" t="s">
        <v>82</v>
      </c>
      <c r="N25" s="63"/>
      <c r="O25" s="63"/>
      <c r="P25" s="68"/>
      <c r="U25" s="30"/>
      <c r="V25" s="2" t="str">
        <f t="shared" si="7"/>
        <v>라텔</v>
      </c>
      <c r="W25" s="33">
        <f t="shared" si="8"/>
        <v>2</v>
      </c>
      <c r="X25" s="2" t="str">
        <f t="shared" si="9"/>
        <v>짱맨</v>
      </c>
      <c r="Y25" s="27">
        <f t="shared" si="10"/>
        <v>2</v>
      </c>
      <c r="Z25" s="2"/>
      <c r="AA25" s="101">
        <v>22</v>
      </c>
      <c r="AB25" s="97"/>
      <c r="AC25" s="97"/>
      <c r="AD25" s="97"/>
      <c r="AE25" s="97"/>
      <c r="AF25" s="109"/>
      <c r="AG25" s="2"/>
      <c r="AJ25" s="1" t="b">
        <f t="shared" si="4"/>
        <v>0</v>
      </c>
      <c r="AK25" s="1" t="b">
        <f t="shared" si="4"/>
        <v>0</v>
      </c>
      <c r="AL25" s="1" t="str">
        <f t="shared" si="4"/>
        <v>라텔</v>
      </c>
      <c r="AO25" s="1" t="str">
        <f t="shared" si="11"/>
        <v>짱맨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1</v>
      </c>
      <c r="D26" s="56">
        <f t="shared" si="1"/>
        <v>0</v>
      </c>
      <c r="E26" s="64" t="s">
        <v>70</v>
      </c>
      <c r="F26" s="65">
        <v>3</v>
      </c>
      <c r="G26" s="65"/>
      <c r="H26" s="65"/>
      <c r="I26" s="65"/>
      <c r="J26" s="103"/>
      <c r="K26" s="55">
        <f t="shared" si="2"/>
        <v>1</v>
      </c>
      <c r="L26" s="56">
        <f t="shared" si="3"/>
        <v>2</v>
      </c>
      <c r="M26" s="64" t="s">
        <v>87</v>
      </c>
      <c r="N26" s="63">
        <v>1</v>
      </c>
      <c r="O26" s="63"/>
      <c r="P26" s="68"/>
      <c r="U26" s="30"/>
      <c r="V26" s="2" t="str">
        <f t="shared" si="7"/>
        <v>MUNAM</v>
      </c>
      <c r="W26" s="33">
        <f t="shared" si="8"/>
        <v>1</v>
      </c>
      <c r="X26" s="2" t="str">
        <f t="shared" si="9"/>
        <v>연화</v>
      </c>
      <c r="Y26" s="27">
        <f t="shared" si="10"/>
        <v>3</v>
      </c>
      <c r="Z26" s="2"/>
      <c r="AA26" s="101">
        <v>23</v>
      </c>
      <c r="AB26" s="97"/>
      <c r="AC26" s="97"/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str">
        <f t="shared" si="5"/>
        <v>연화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3</v>
      </c>
      <c r="D27" s="59">
        <f t="shared" si="1"/>
        <v>0</v>
      </c>
      <c r="E27" s="66" t="s">
        <v>74</v>
      </c>
      <c r="F27" s="67">
        <v>0</v>
      </c>
      <c r="G27" s="67">
        <v>0</v>
      </c>
      <c r="H27" s="67">
        <v>3</v>
      </c>
      <c r="I27" s="67"/>
      <c r="J27" s="104"/>
      <c r="K27" s="58">
        <f t="shared" si="2"/>
        <v>0</v>
      </c>
      <c r="L27" s="59">
        <f t="shared" si="3"/>
        <v>3</v>
      </c>
      <c r="M27" s="66" t="s">
        <v>111</v>
      </c>
      <c r="N27" s="69"/>
      <c r="O27" s="69"/>
      <c r="P27" s="70"/>
      <c r="U27" s="30"/>
      <c r="V27" s="28" t="str">
        <f t="shared" si="7"/>
        <v>에키드나</v>
      </c>
      <c r="W27" s="34">
        <f t="shared" si="8"/>
        <v>3</v>
      </c>
      <c r="X27" s="28" t="str">
        <f t="shared" si="9"/>
        <v>투투</v>
      </c>
      <c r="Y27" s="29">
        <f t="shared" si="10"/>
        <v>2</v>
      </c>
      <c r="Z27" s="2"/>
      <c r="AA27" s="101">
        <v>24</v>
      </c>
      <c r="AB27" s="97"/>
      <c r="AC27" s="97"/>
      <c r="AD27" s="97"/>
      <c r="AE27" s="96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str">
        <f t="shared" si="11"/>
        <v>투투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B3:D5"/>
    <mergeCell ref="G3:K3"/>
    <mergeCell ref="N3:P5"/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</mergeCells>
  <phoneticPr fontId="1" type="noConversion"/>
  <conditionalFormatting sqref="C13:E27">
    <cfRule type="expression" dxfId="11" priority="2">
      <formula>$D13=0</formula>
    </cfRule>
  </conditionalFormatting>
  <conditionalFormatting sqref="K13:M27">
    <cfRule type="expression" dxfId="10" priority="1">
      <formula>$L13=0</formula>
    </cfRule>
  </conditionalFormatting>
  <conditionalFormatting sqref="W13:W27 Y13:Z27 AB14:AE28">
    <cfRule type="colorScale" priority="7">
      <colorScale>
        <cfvo type="min"/>
        <cfvo type="max"/>
        <color rgb="FFFCFCFF"/>
        <color rgb="FFF8696B"/>
      </colorScale>
    </cfRule>
  </conditionalFormatting>
  <conditionalFormatting sqref="AB29:AE32">
    <cfRule type="colorScale" priority="3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59A1068F-1131-47E8-AB2E-BB231F693F4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AB14:AE28</xm:sqref>
        </x14:conditionalFormatting>
        <x14:conditionalFormatting xmlns:xm="http://schemas.microsoft.com/office/excel/2006/main">
          <x14:cfRule type="iconSet" priority="4" id="{E892427A-0A79-4A26-A1F2-DD2310EFCD3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AB29:AE32</xm:sqref>
        </x14:conditionalFormatting>
        <x14:conditionalFormatting xmlns:xm="http://schemas.microsoft.com/office/excel/2006/main">
          <x14:cfRule type="iconSet" priority="6" id="{F944D1D4-0579-4361-980E-A218C5C57C5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7C41-2D5A-4E88-BF0E-42F177A2A658}">
  <dimension ref="A1:AR34"/>
  <sheetViews>
    <sheetView zoomScale="70" zoomScaleNormal="70" workbookViewId="0">
      <selection activeCell="M19" sqref="M19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AA1" s="114"/>
      <c r="AB1" s="115"/>
      <c r="AC1" s="115"/>
      <c r="AD1" s="115"/>
      <c r="AE1" s="116"/>
    </row>
    <row r="2" spans="1:44" ht="60" customHeight="1" thickBot="1" x14ac:dyDescent="0.65">
      <c r="B2" s="145" t="s">
        <v>32</v>
      </c>
      <c r="C2" s="146"/>
      <c r="D2" s="71">
        <v>30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29</v>
      </c>
      <c r="O2" s="146" t="s">
        <v>32</v>
      </c>
      <c r="P2" s="152"/>
      <c r="U2" s="1" t="s">
        <v>113</v>
      </c>
      <c r="V2" s="83"/>
      <c r="W2" s="82" t="s">
        <v>103</v>
      </c>
      <c r="X2" s="63"/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8" t="s">
        <v>51</v>
      </c>
      <c r="C3" s="132"/>
      <c r="D3" s="132"/>
      <c r="E3" s="17" t="s">
        <v>41</v>
      </c>
      <c r="F3" s="61">
        <v>85</v>
      </c>
      <c r="G3" s="123" t="str">
        <f>CONCATENATE(F3,"  vs.  ",L3)</f>
        <v>85  vs.  87</v>
      </c>
      <c r="H3" s="123"/>
      <c r="I3" s="123"/>
      <c r="J3" s="123"/>
      <c r="K3" s="123"/>
      <c r="L3" s="18">
        <f>3*30-(SUM($D$13:$D$27)+SUM($L$13:$L$27))</f>
        <v>87</v>
      </c>
      <c r="M3" s="17" t="s">
        <v>33</v>
      </c>
      <c r="N3" s="131"/>
      <c r="O3" s="131"/>
      <c r="P3" s="150"/>
      <c r="V3" s="169" t="s">
        <v>110</v>
      </c>
      <c r="W3" s="150"/>
      <c r="Z3" s="33"/>
      <c r="AA3" s="113" t="s">
        <v>187</v>
      </c>
      <c r="AB3" s="111">
        <f>COUNTA(AB4:AB33)</f>
        <v>2</v>
      </c>
      <c r="AC3" s="121">
        <f t="shared" ref="AC3:AE3" si="0">COUNTA(AC4:AC33)</f>
        <v>2</v>
      </c>
      <c r="AD3" s="120">
        <f t="shared" si="0"/>
        <v>0</v>
      </c>
      <c r="AE3" s="112">
        <f t="shared" si="0"/>
        <v>1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6"/>
      <c r="C4" s="167"/>
      <c r="D4" s="167"/>
      <c r="E4" s="2" t="s">
        <v>40</v>
      </c>
      <c r="F4" s="62">
        <v>13</v>
      </c>
      <c r="G4" s="165" t="str">
        <f>CONCATENATE(F4,"  vs.  ",L4)</f>
        <v>13  vs.  22</v>
      </c>
      <c r="H4" s="165"/>
      <c r="I4" s="165"/>
      <c r="J4" s="165"/>
      <c r="K4" s="165"/>
      <c r="L4" s="5">
        <f>2*N2-(5*30-(COUNTBLANK(F13:J27)+COUNTBLANK(N13:R27)))</f>
        <v>22</v>
      </c>
      <c r="M4" s="2" t="s">
        <v>40</v>
      </c>
      <c r="N4" s="125"/>
      <c r="O4" s="125"/>
      <c r="P4" s="164"/>
      <c r="V4" s="72" t="s">
        <v>104</v>
      </c>
      <c r="W4" s="27">
        <f>N2*2-L4</f>
        <v>36</v>
      </c>
      <c r="Z4" s="33"/>
      <c r="AA4" s="101">
        <v>1</v>
      </c>
      <c r="AB4" s="97"/>
      <c r="AC4" s="97" t="s">
        <v>192</v>
      </c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49"/>
      <c r="C5" s="134"/>
      <c r="D5" s="134"/>
      <c r="E5" s="2" t="s">
        <v>107</v>
      </c>
      <c r="F5" s="62">
        <f>F3/(D2*2-F4)</f>
        <v>1.8085106382978724</v>
      </c>
      <c r="G5" s="168" t="str">
        <f>CONCATENATE(ROUND(F5, 2),"  vs.  ", ROUND(L5, 2))</f>
        <v>1.81  vs.  2.42</v>
      </c>
      <c r="H5" s="168"/>
      <c r="I5" s="168"/>
      <c r="J5" s="168"/>
      <c r="K5" s="168"/>
      <c r="L5" s="5">
        <f>L3/(N2*2-L4)</f>
        <v>2.4166666666666665</v>
      </c>
      <c r="M5" s="2" t="s">
        <v>108</v>
      </c>
      <c r="N5" s="126"/>
      <c r="O5" s="126"/>
      <c r="P5" s="151"/>
      <c r="V5" s="72" t="s">
        <v>102</v>
      </c>
      <c r="W5" s="27">
        <f>COUNTA(AB4:AB33)</f>
        <v>2</v>
      </c>
      <c r="Z5" s="33"/>
      <c r="AA5" s="101">
        <v>2</v>
      </c>
      <c r="AB5" s="97" t="s">
        <v>193</v>
      </c>
      <c r="AC5" s="97"/>
      <c r="AD5" s="97"/>
      <c r="AE5" s="107"/>
      <c r="AF5" s="109"/>
    </row>
    <row r="6" spans="1:44" s="2" customFormat="1" ht="31.5" customHeight="1" x14ac:dyDescent="0.6">
      <c r="B6" s="156" t="s">
        <v>54</v>
      </c>
      <c r="C6" s="135"/>
      <c r="D6" s="135"/>
      <c r="E6" s="17" t="s">
        <v>41</v>
      </c>
      <c r="F6" s="23">
        <f>F3+AH6</f>
        <v>85</v>
      </c>
      <c r="G6" s="138" t="str">
        <f>CONCATENATE(F6,"  vs.  ",L6)</f>
        <v>85  vs.  87</v>
      </c>
      <c r="H6" s="139"/>
      <c r="I6" s="139"/>
      <c r="J6" s="139"/>
      <c r="K6" s="140"/>
      <c r="L6" s="18">
        <f>L3+AI6</f>
        <v>87</v>
      </c>
      <c r="M6" s="17" t="s">
        <v>33</v>
      </c>
      <c r="N6" s="132"/>
      <c r="O6" s="132"/>
      <c r="P6" s="158"/>
      <c r="V6" s="73" t="s">
        <v>100</v>
      </c>
      <c r="W6" s="102">
        <f>COUNTA(AE4:AE33)</f>
        <v>1</v>
      </c>
      <c r="X6" s="96"/>
      <c r="Z6" s="33"/>
      <c r="AA6" s="101">
        <v>3</v>
      </c>
      <c r="AB6" s="97" t="s">
        <v>194</v>
      </c>
      <c r="AC6" s="97"/>
      <c r="AD6" s="97"/>
      <c r="AE6" s="97"/>
      <c r="AF6" s="109"/>
      <c r="AH6" s="2">
        <f>3*AH7</f>
        <v>0</v>
      </c>
      <c r="AI6" s="2">
        <f>2*F10+F11</f>
        <v>0</v>
      </c>
    </row>
    <row r="7" spans="1:44" s="2" customFormat="1" ht="32.25" customHeight="1" thickBot="1" x14ac:dyDescent="0.65">
      <c r="B7" s="157"/>
      <c r="C7" s="136"/>
      <c r="D7" s="136"/>
      <c r="E7" s="19" t="s">
        <v>40</v>
      </c>
      <c r="F7" s="24">
        <f>F4-AH7</f>
        <v>13</v>
      </c>
      <c r="G7" s="141" t="str">
        <f>CONCATENATE(F7,"  vs.  ",L7)</f>
        <v>13  vs.  22</v>
      </c>
      <c r="H7" s="142"/>
      <c r="I7" s="142"/>
      <c r="J7" s="142"/>
      <c r="K7" s="143"/>
      <c r="L7" s="20">
        <f>L4-AI7</f>
        <v>22</v>
      </c>
      <c r="M7" s="19" t="s">
        <v>40</v>
      </c>
      <c r="N7" s="133"/>
      <c r="O7" s="133"/>
      <c r="P7" s="159"/>
      <c r="V7" s="72" t="s">
        <v>101</v>
      </c>
      <c r="W7" s="27">
        <f>W4-W6-W5</f>
        <v>33</v>
      </c>
      <c r="Z7" s="33"/>
      <c r="AA7" s="101">
        <v>4</v>
      </c>
      <c r="AB7" s="97"/>
      <c r="AC7" s="97" t="s">
        <v>195</v>
      </c>
      <c r="AD7" s="97"/>
      <c r="AE7" s="107"/>
      <c r="AF7" s="109"/>
      <c r="AH7" s="2">
        <f>IF(F4&gt;L7,F4-L7,0)</f>
        <v>0</v>
      </c>
      <c r="AI7" s="2">
        <f>SUM(F10:F11)</f>
        <v>0</v>
      </c>
    </row>
    <row r="8" spans="1:44" s="2" customFormat="1" ht="32.25" customHeight="1" thickTop="1" x14ac:dyDescent="0.6">
      <c r="B8" s="160" t="s">
        <v>52</v>
      </c>
      <c r="C8" s="124"/>
      <c r="D8" s="124"/>
      <c r="E8" s="2" t="s">
        <v>44</v>
      </c>
      <c r="F8" s="1">
        <f>COUNTIF($D$13:$D$27,"&gt;0")+COUNTIF($L$13:$L$27,"&gt;0")</f>
        <v>1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4"/>
      <c r="O8" s="124"/>
      <c r="P8" s="163"/>
      <c r="V8" s="76" t="s">
        <v>105</v>
      </c>
      <c r="W8" s="80">
        <f>W7-W5</f>
        <v>31</v>
      </c>
      <c r="Z8" s="33"/>
      <c r="AA8" s="101">
        <v>5</v>
      </c>
      <c r="AB8" s="97"/>
      <c r="AC8" s="97"/>
      <c r="AD8" s="97"/>
      <c r="AE8" s="107" t="s">
        <v>196</v>
      </c>
      <c r="AF8" s="109"/>
    </row>
    <row r="9" spans="1:44" s="2" customFormat="1" ht="31.5" customHeight="1" thickBot="1" x14ac:dyDescent="0.65">
      <c r="B9" s="161"/>
      <c r="C9" s="125"/>
      <c r="D9" s="125"/>
      <c r="E9" s="2" t="s">
        <v>43</v>
      </c>
      <c r="F9" s="1">
        <f>COUNTIF($D$13:$D$27,"=3")+COUNTIF($L$13:$L$27,"=3")</f>
        <v>1</v>
      </c>
      <c r="G9" s="25"/>
      <c r="H9" s="25"/>
      <c r="I9" s="25"/>
      <c r="J9" s="25"/>
      <c r="K9" s="25"/>
      <c r="L9" s="63">
        <v>0</v>
      </c>
      <c r="M9" s="2" t="s">
        <v>43</v>
      </c>
      <c r="N9" s="125"/>
      <c r="O9" s="125"/>
      <c r="P9" s="164"/>
      <c r="V9" s="77" t="s">
        <v>106</v>
      </c>
      <c r="W9" s="81">
        <f>N2-W7-W6</f>
        <v>-5</v>
      </c>
      <c r="Z9" s="33"/>
      <c r="AA9" s="101">
        <v>6</v>
      </c>
      <c r="AB9" s="97"/>
      <c r="AC9" s="97"/>
      <c r="AD9" s="97"/>
      <c r="AE9" s="97"/>
      <c r="AF9" s="109"/>
    </row>
    <row r="10" spans="1:44" s="2" customFormat="1" ht="31.5" customHeight="1" x14ac:dyDescent="0.6">
      <c r="B10" s="161"/>
      <c r="C10" s="125"/>
      <c r="D10" s="125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5"/>
      <c r="O10" s="125"/>
      <c r="P10" s="164"/>
      <c r="Z10" s="33"/>
      <c r="AA10" s="101">
        <v>7</v>
      </c>
      <c r="AB10" s="97"/>
      <c r="AC10" s="97"/>
      <c r="AD10" s="97"/>
      <c r="AE10" s="97"/>
      <c r="AF10" s="109"/>
    </row>
    <row r="11" spans="1:44" s="2" customFormat="1" ht="31.5" customHeight="1" x14ac:dyDescent="0.6">
      <c r="B11" s="162"/>
      <c r="C11" s="126"/>
      <c r="D11" s="12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6"/>
      <c r="O11" s="126"/>
      <c r="P11" s="151"/>
      <c r="V11" s="153" t="s">
        <v>99</v>
      </c>
      <c r="W11" s="154"/>
      <c r="X11" s="154"/>
      <c r="Y11" s="155"/>
      <c r="Z11" s="33"/>
      <c r="AA11" s="101">
        <v>8</v>
      </c>
      <c r="AB11" s="97"/>
      <c r="AC11" s="97"/>
      <c r="AD11" s="97"/>
      <c r="AE11" s="9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1</v>
      </c>
      <c r="D13" s="56">
        <f t="shared" ref="D13:D27" si="1">3-(SUM(F13:J13))</f>
        <v>0</v>
      </c>
      <c r="E13" s="64" t="s">
        <v>59</v>
      </c>
      <c r="F13" s="65">
        <v>3</v>
      </c>
      <c r="G13" s="65"/>
      <c r="H13" s="65"/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71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1</v>
      </c>
      <c r="X13" s="2" t="str">
        <f>M13</f>
        <v>MSX4041</v>
      </c>
      <c r="Y13" s="27">
        <f>IF(ISBLANK(N13),2,IF(L13=0,COUNTA(N13:R13),COUNTA(N13:R13)+L13))</f>
        <v>1</v>
      </c>
      <c r="Z13" s="33"/>
      <c r="AA13" s="101">
        <v>10</v>
      </c>
      <c r="AB13" s="97"/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1</v>
      </c>
      <c r="D14" s="56">
        <f t="shared" si="1"/>
        <v>0</v>
      </c>
      <c r="E14" s="64" t="s">
        <v>61</v>
      </c>
      <c r="F14" s="65">
        <v>3</v>
      </c>
      <c r="G14" s="65"/>
      <c r="H14" s="65"/>
      <c r="I14" s="65"/>
      <c r="J14" s="103"/>
      <c r="K14" s="55">
        <f t="shared" si="2"/>
        <v>1</v>
      </c>
      <c r="L14" s="56">
        <f t="shared" si="3"/>
        <v>0</v>
      </c>
      <c r="M14" s="64" t="s">
        <v>72</v>
      </c>
      <c r="N14" s="63">
        <v>3</v>
      </c>
      <c r="O14" s="63"/>
      <c r="P14" s="68"/>
      <c r="U14" s="30"/>
      <c r="V14" s="2" t="str">
        <f t="shared" ref="V14:V27" si="7">E14</f>
        <v>월광</v>
      </c>
      <c r="W14" s="33">
        <f t="shared" ref="W14:W27" si="8">IF(ISBLANK(F14),2,IF(D14=0,COUNTA(F14:J14),COUNTA(F14:J14)+D14))</f>
        <v>1</v>
      </c>
      <c r="X14" s="2" t="str">
        <f t="shared" ref="X14:X27" si="9">M14</f>
        <v>백수룡</v>
      </c>
      <c r="Y14" s="27">
        <f t="shared" ref="Y14:Y27" si="10">IF(ISBLANK(N14),2,IF(L14=0,COUNTA(N14:R14),COUNTA(N14:R14)+L14))</f>
        <v>1</v>
      </c>
      <c r="Z14" s="33"/>
      <c r="AA14" s="101">
        <v>11</v>
      </c>
      <c r="AB14" s="97"/>
      <c r="AC14" s="97"/>
      <c r="AD14" s="97"/>
      <c r="AE14" s="97"/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1</v>
      </c>
      <c r="D15" s="56">
        <f t="shared" si="1"/>
        <v>0</v>
      </c>
      <c r="E15" s="64" t="s">
        <v>60</v>
      </c>
      <c r="F15" s="65">
        <v>3</v>
      </c>
      <c r="G15" s="65"/>
      <c r="H15" s="65"/>
      <c r="I15" s="65"/>
      <c r="J15" s="103"/>
      <c r="K15" s="55">
        <f t="shared" si="2"/>
        <v>1</v>
      </c>
      <c r="L15" s="56">
        <f t="shared" si="3"/>
        <v>0</v>
      </c>
      <c r="M15" s="64" t="s">
        <v>76</v>
      </c>
      <c r="N15" s="63">
        <v>3</v>
      </c>
      <c r="O15" s="63"/>
      <c r="P15" s="68"/>
      <c r="U15" s="30"/>
      <c r="V15" s="2" t="str">
        <f t="shared" si="7"/>
        <v>SK</v>
      </c>
      <c r="W15" s="33">
        <f t="shared" si="8"/>
        <v>1</v>
      </c>
      <c r="X15" s="2" t="str">
        <f t="shared" si="9"/>
        <v>가을하늘</v>
      </c>
      <c r="Y15" s="27">
        <f t="shared" si="10"/>
        <v>1</v>
      </c>
      <c r="Z15" s="33"/>
      <c r="AA15" s="101">
        <v>12</v>
      </c>
      <c r="AB15" s="97"/>
      <c r="AC15" s="97"/>
      <c r="AD15" s="97"/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1</v>
      </c>
      <c r="D16" s="56">
        <f t="shared" si="1"/>
        <v>0</v>
      </c>
      <c r="E16" s="64" t="s">
        <v>62</v>
      </c>
      <c r="F16" s="65">
        <v>3</v>
      </c>
      <c r="G16" s="65"/>
      <c r="H16" s="65"/>
      <c r="I16" s="65"/>
      <c r="J16" s="103"/>
      <c r="K16" s="55">
        <f t="shared" si="2"/>
        <v>1</v>
      </c>
      <c r="L16" s="56">
        <f t="shared" si="3"/>
        <v>0</v>
      </c>
      <c r="M16" s="64" t="s">
        <v>78</v>
      </c>
      <c r="N16" s="63">
        <v>3</v>
      </c>
      <c r="O16" s="63"/>
      <c r="P16" s="68"/>
      <c r="U16" s="30"/>
      <c r="V16" s="2" t="str">
        <f t="shared" si="7"/>
        <v>티파 록하트</v>
      </c>
      <c r="W16" s="33">
        <f t="shared" si="8"/>
        <v>1</v>
      </c>
      <c r="X16" s="2" t="str">
        <f t="shared" si="9"/>
        <v>OscaR</v>
      </c>
      <c r="Y16" s="27">
        <f t="shared" si="10"/>
        <v>1</v>
      </c>
      <c r="Z16" s="33"/>
      <c r="AA16" s="101">
        <v>13</v>
      </c>
      <c r="AB16" s="97"/>
      <c r="AC16" s="97"/>
      <c r="AD16" s="97"/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3</v>
      </c>
      <c r="D17" s="56">
        <f t="shared" si="1"/>
        <v>0</v>
      </c>
      <c r="E17" s="64" t="s">
        <v>63</v>
      </c>
      <c r="F17" s="65">
        <v>0</v>
      </c>
      <c r="G17" s="65">
        <v>1</v>
      </c>
      <c r="H17" s="65">
        <v>2</v>
      </c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귀뚜라미</v>
      </c>
      <c r="W17" s="33">
        <f t="shared" si="8"/>
        <v>3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/>
      <c r="AD17" s="97"/>
      <c r="AE17" s="9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1</v>
      </c>
      <c r="D18" s="56">
        <f t="shared" si="1"/>
        <v>0</v>
      </c>
      <c r="E18" s="64" t="s">
        <v>69</v>
      </c>
      <c r="F18" s="65">
        <v>3</v>
      </c>
      <c r="G18" s="65"/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Hyoh</v>
      </c>
      <c r="W18" s="33">
        <f t="shared" si="8"/>
        <v>1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/>
      <c r="AC18" s="97"/>
      <c r="AD18" s="97"/>
      <c r="AE18" s="97"/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1</v>
      </c>
      <c r="D19" s="56">
        <f t="shared" si="1"/>
        <v>0</v>
      </c>
      <c r="E19" s="64" t="s">
        <v>67</v>
      </c>
      <c r="F19" s="65">
        <v>3</v>
      </c>
      <c r="G19" s="65"/>
      <c r="H19" s="65"/>
      <c r="I19" s="65"/>
      <c r="J19" s="103"/>
      <c r="K19" s="55">
        <f t="shared" si="2"/>
        <v>1</v>
      </c>
      <c r="L19" s="56">
        <f t="shared" si="3"/>
        <v>0</v>
      </c>
      <c r="M19" s="64" t="s">
        <v>79</v>
      </c>
      <c r="N19" s="63">
        <v>3</v>
      </c>
      <c r="O19" s="63"/>
      <c r="P19" s="68"/>
      <c r="U19" s="30"/>
      <c r="V19" s="2" t="str">
        <f t="shared" si="7"/>
        <v>Sun</v>
      </c>
      <c r="W19" s="33">
        <f t="shared" si="8"/>
        <v>1</v>
      </c>
      <c r="X19" s="2" t="str">
        <f t="shared" si="9"/>
        <v>노가장</v>
      </c>
      <c r="Y19" s="27">
        <f t="shared" si="10"/>
        <v>1</v>
      </c>
      <c r="Z19" s="2"/>
      <c r="AA19" s="101">
        <v>16</v>
      </c>
      <c r="AB19" s="97"/>
      <c r="AC19" s="97"/>
      <c r="AD19" s="97"/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2</v>
      </c>
      <c r="D20" s="56">
        <f t="shared" si="1"/>
        <v>0</v>
      </c>
      <c r="E20" s="64" t="s">
        <v>68</v>
      </c>
      <c r="F20" s="65">
        <v>0</v>
      </c>
      <c r="G20" s="65">
        <v>3</v>
      </c>
      <c r="H20" s="65"/>
      <c r="I20" s="65"/>
      <c r="J20" s="103"/>
      <c r="K20" s="55">
        <f t="shared" si="2"/>
        <v>1</v>
      </c>
      <c r="L20" s="56">
        <f t="shared" si="3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7"/>
        <v>겨울나그네</v>
      </c>
      <c r="W20" s="33">
        <f t="shared" si="8"/>
        <v>2</v>
      </c>
      <c r="X20" s="2" t="str">
        <f t="shared" si="9"/>
        <v>귬찡</v>
      </c>
      <c r="Y20" s="27">
        <f t="shared" si="10"/>
        <v>1</v>
      </c>
      <c r="Z20" s="2"/>
      <c r="AA20" s="101">
        <v>17</v>
      </c>
      <c r="AB20" s="97"/>
      <c r="AC20" s="97"/>
      <c r="AD20" s="97"/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77</v>
      </c>
      <c r="F21" s="65">
        <v>3</v>
      </c>
      <c r="G21" s="65"/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7"/>
        <v>깍두기</v>
      </c>
      <c r="W21" s="33">
        <f t="shared" si="8"/>
        <v>1</v>
      </c>
      <c r="X21" s="2" t="str">
        <f t="shared" si="9"/>
        <v>호비잉</v>
      </c>
      <c r="Y21" s="27">
        <f t="shared" si="10"/>
        <v>1</v>
      </c>
      <c r="Z21" s="2"/>
      <c r="AA21" s="101">
        <v>18</v>
      </c>
      <c r="AB21" s="97"/>
      <c r="AC21" s="97"/>
      <c r="AD21" s="97"/>
      <c r="AE21" s="9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1</v>
      </c>
      <c r="D22" s="56">
        <f t="shared" si="1"/>
        <v>0</v>
      </c>
      <c r="E22" s="64" t="s">
        <v>75</v>
      </c>
      <c r="F22" s="65">
        <v>3</v>
      </c>
      <c r="G22" s="65"/>
      <c r="H22" s="65"/>
      <c r="I22" s="65"/>
      <c r="J22" s="103"/>
      <c r="K22" s="55">
        <f t="shared" si="2"/>
        <v>2</v>
      </c>
      <c r="L22" s="56">
        <f t="shared" si="3"/>
        <v>0</v>
      </c>
      <c r="M22" s="64" t="s">
        <v>73</v>
      </c>
      <c r="N22" s="63">
        <v>2</v>
      </c>
      <c r="O22" s="63">
        <v>1</v>
      </c>
      <c r="P22" s="68"/>
      <c r="U22" s="30"/>
      <c r="V22" s="2" t="str">
        <f t="shared" si="7"/>
        <v>낮술이최고야</v>
      </c>
      <c r="W22" s="33">
        <f t="shared" si="8"/>
        <v>1</v>
      </c>
      <c r="X22" s="2" t="str">
        <f t="shared" si="9"/>
        <v>개작두</v>
      </c>
      <c r="Y22" s="27">
        <f t="shared" si="10"/>
        <v>2</v>
      </c>
      <c r="Z22" s="2"/>
      <c r="AA22" s="101">
        <v>19</v>
      </c>
      <c r="AB22" s="97"/>
      <c r="AC22" s="97"/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2</v>
      </c>
      <c r="D23" s="56">
        <f t="shared" si="1"/>
        <v>0</v>
      </c>
      <c r="E23" s="64" t="s">
        <v>64</v>
      </c>
      <c r="F23" s="65">
        <v>0</v>
      </c>
      <c r="G23" s="65">
        <v>3</v>
      </c>
      <c r="H23" s="65"/>
      <c r="I23" s="65"/>
      <c r="J23" s="103"/>
      <c r="K23" s="55">
        <f t="shared" si="2"/>
        <v>1</v>
      </c>
      <c r="L23" s="56">
        <f t="shared" si="3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7"/>
        <v>렁큰이형님</v>
      </c>
      <c r="W23" s="33">
        <f t="shared" si="8"/>
        <v>2</v>
      </c>
      <c r="X23" s="2" t="str">
        <f t="shared" si="9"/>
        <v>까르낏깃</v>
      </c>
      <c r="Y23" s="27">
        <f t="shared" si="10"/>
        <v>1</v>
      </c>
      <c r="Z23" s="2"/>
      <c r="AA23" s="101">
        <v>20</v>
      </c>
      <c r="AB23" s="97"/>
      <c r="AC23" s="97"/>
      <c r="AD23" s="97"/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74</v>
      </c>
      <c r="F24" s="65">
        <v>3</v>
      </c>
      <c r="G24" s="65"/>
      <c r="H24" s="65"/>
      <c r="I24" s="65"/>
      <c r="J24" s="103"/>
      <c r="K24" s="55">
        <f t="shared" si="2"/>
        <v>0</v>
      </c>
      <c r="L24" s="56">
        <f t="shared" si="3"/>
        <v>3</v>
      </c>
      <c r="M24" s="64" t="s">
        <v>85</v>
      </c>
      <c r="N24" s="63"/>
      <c r="O24" s="63"/>
      <c r="P24" s="68"/>
      <c r="U24" s="30"/>
      <c r="V24" s="2" t="str">
        <f t="shared" si="7"/>
        <v>에키드나</v>
      </c>
      <c r="W24" s="33">
        <f t="shared" si="8"/>
        <v>1</v>
      </c>
      <c r="X24" s="2" t="str">
        <f t="shared" si="9"/>
        <v>튼튼맘</v>
      </c>
      <c r="Y24" s="27">
        <f t="shared" si="10"/>
        <v>2</v>
      </c>
      <c r="Z24" s="2"/>
      <c r="AA24" s="101">
        <v>21</v>
      </c>
      <c r="AB24" s="97"/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str">
        <f t="shared" si="11"/>
        <v>튼튼맘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0</v>
      </c>
      <c r="E25" s="64" t="s">
        <v>65</v>
      </c>
      <c r="F25" s="65">
        <v>3</v>
      </c>
      <c r="G25" s="65"/>
      <c r="H25" s="65"/>
      <c r="I25" s="65"/>
      <c r="J25" s="103"/>
      <c r="K25" s="55">
        <f t="shared" si="2"/>
        <v>1</v>
      </c>
      <c r="L25" s="56">
        <f t="shared" si="3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7"/>
        <v>머라구여</v>
      </c>
      <c r="W25" s="33">
        <f t="shared" si="8"/>
        <v>1</v>
      </c>
      <c r="X25" s="2" t="str">
        <f t="shared" si="9"/>
        <v>짱맨</v>
      </c>
      <c r="Y25" s="27">
        <f t="shared" si="10"/>
        <v>1</v>
      </c>
      <c r="Z25" s="2"/>
      <c r="AA25" s="101">
        <v>22</v>
      </c>
      <c r="AB25" s="97"/>
      <c r="AC25" s="97"/>
      <c r="AD25" s="97"/>
      <c r="AE25" s="97"/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3</v>
      </c>
      <c r="D26" s="56">
        <f t="shared" si="1"/>
        <v>0</v>
      </c>
      <c r="E26" s="64" t="s">
        <v>66</v>
      </c>
      <c r="F26" s="65">
        <v>1</v>
      </c>
      <c r="G26" s="65">
        <v>1</v>
      </c>
      <c r="H26" s="65">
        <v>1</v>
      </c>
      <c r="I26" s="65"/>
      <c r="J26" s="103"/>
      <c r="K26" s="55">
        <f t="shared" si="2"/>
        <v>1</v>
      </c>
      <c r="L26" s="56">
        <f t="shared" si="3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7"/>
        <v>라텔</v>
      </c>
      <c r="W26" s="33">
        <f t="shared" si="8"/>
        <v>3</v>
      </c>
      <c r="X26" s="2" t="str">
        <f t="shared" si="9"/>
        <v>연화</v>
      </c>
      <c r="Y26" s="27">
        <f t="shared" si="10"/>
        <v>1</v>
      </c>
      <c r="Z26" s="2"/>
      <c r="AA26" s="101">
        <v>23</v>
      </c>
      <c r="AB26" s="97"/>
      <c r="AC26" s="97"/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1</v>
      </c>
      <c r="D27" s="59">
        <f t="shared" si="1"/>
        <v>0</v>
      </c>
      <c r="E27" s="66" t="s">
        <v>70</v>
      </c>
      <c r="F27" s="67">
        <v>3</v>
      </c>
      <c r="G27" s="67"/>
      <c r="H27" s="67"/>
      <c r="I27" s="67"/>
      <c r="J27" s="104"/>
      <c r="K27" s="58">
        <f t="shared" si="2"/>
        <v>1</v>
      </c>
      <c r="L27" s="59">
        <f t="shared" si="3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7"/>
        <v>MUNAM</v>
      </c>
      <c r="W27" s="34">
        <f t="shared" si="8"/>
        <v>1</v>
      </c>
      <c r="X27" s="28" t="str">
        <f t="shared" si="9"/>
        <v>투투</v>
      </c>
      <c r="Y27" s="29">
        <f t="shared" si="10"/>
        <v>1</v>
      </c>
      <c r="Z27" s="2"/>
      <c r="AA27" s="101">
        <v>24</v>
      </c>
      <c r="AB27" s="97"/>
      <c r="AC27" s="97"/>
      <c r="AD27" s="97"/>
      <c r="AE27" s="96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9" priority="2">
      <formula>$D13=0</formula>
    </cfRule>
  </conditionalFormatting>
  <conditionalFormatting sqref="K13:M27">
    <cfRule type="expression" dxfId="8" priority="1">
      <formula>$L13=0</formula>
    </cfRule>
  </conditionalFormatting>
  <conditionalFormatting sqref="W13:W27 Y13:Z27 AB14:AE28">
    <cfRule type="colorScale" priority="7">
      <colorScale>
        <cfvo type="min"/>
        <cfvo type="max"/>
        <color rgb="FFFCFCFF"/>
        <color rgb="FFF8696B"/>
      </colorScale>
    </cfRule>
  </conditionalFormatting>
  <conditionalFormatting sqref="AB29:AE32">
    <cfRule type="colorScale" priority="3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FFDCAF30-EAFF-4740-A3A2-0BE9D39C37C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AB14:AE28</xm:sqref>
        </x14:conditionalFormatting>
        <x14:conditionalFormatting xmlns:xm="http://schemas.microsoft.com/office/excel/2006/main">
          <x14:cfRule type="iconSet" priority="4" id="{B5AB288F-7964-4AFB-A61F-37A20D7BFB6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AB29:AE32</xm:sqref>
        </x14:conditionalFormatting>
        <x14:conditionalFormatting xmlns:xm="http://schemas.microsoft.com/office/excel/2006/main">
          <x14:cfRule type="iconSet" priority="6" id="{51C460BB-B73E-490D-950E-283763A5398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7C07E-2F79-4B76-9A61-8709D406D6FA}">
  <dimension ref="A1:AR34"/>
  <sheetViews>
    <sheetView zoomScale="70" zoomScaleNormal="70" workbookViewId="0">
      <selection activeCell="M15" sqref="M15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AA1" s="114"/>
      <c r="AB1" s="115"/>
      <c r="AC1" s="115"/>
      <c r="AD1" s="115"/>
      <c r="AE1" s="116"/>
    </row>
    <row r="2" spans="1:44" ht="60" customHeight="1" thickBot="1" x14ac:dyDescent="0.65">
      <c r="B2" s="145" t="s">
        <v>32</v>
      </c>
      <c r="C2" s="146"/>
      <c r="D2" s="71">
        <v>30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30</v>
      </c>
      <c r="O2" s="146" t="s">
        <v>32</v>
      </c>
      <c r="P2" s="152"/>
      <c r="U2" s="1" t="s">
        <v>113</v>
      </c>
      <c r="V2" s="83"/>
      <c r="W2" s="82" t="s">
        <v>103</v>
      </c>
      <c r="X2" s="97" t="s">
        <v>216</v>
      </c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8" t="s">
        <v>51</v>
      </c>
      <c r="C3" s="132"/>
      <c r="D3" s="132"/>
      <c r="E3" s="17" t="s">
        <v>41</v>
      </c>
      <c r="F3" s="61">
        <v>90</v>
      </c>
      <c r="G3" s="123" t="str">
        <f>CONCATENATE(F3,"  vs.  ",L3)</f>
        <v>90  vs.  90</v>
      </c>
      <c r="H3" s="123"/>
      <c r="I3" s="123"/>
      <c r="J3" s="123"/>
      <c r="K3" s="123"/>
      <c r="L3" s="18">
        <f>3*30-(SUM($D$13:$D$27)+SUM($L$13:$L$27))</f>
        <v>90</v>
      </c>
      <c r="M3" s="17" t="s">
        <v>33</v>
      </c>
      <c r="N3" s="131"/>
      <c r="O3" s="131"/>
      <c r="P3" s="150"/>
      <c r="V3" s="169" t="s">
        <v>110</v>
      </c>
      <c r="W3" s="150"/>
      <c r="Z3" s="33"/>
      <c r="AA3" s="113" t="s">
        <v>187</v>
      </c>
      <c r="AB3" s="111">
        <f>COUNTA(AB4:AB33)</f>
        <v>12</v>
      </c>
      <c r="AC3" s="121">
        <f t="shared" ref="AC3:AE3" si="0">COUNTA(AC4:AC33)</f>
        <v>12</v>
      </c>
      <c r="AD3" s="120">
        <f t="shared" si="0"/>
        <v>0</v>
      </c>
      <c r="AE3" s="112">
        <f t="shared" si="0"/>
        <v>3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6"/>
      <c r="C4" s="167"/>
      <c r="D4" s="167"/>
      <c r="E4" s="2" t="s">
        <v>40</v>
      </c>
      <c r="F4" s="62">
        <v>16</v>
      </c>
      <c r="G4" s="165" t="str">
        <f>CONCATENATE(F4,"  vs.  ",L4)</f>
        <v>16  vs.  19</v>
      </c>
      <c r="H4" s="165"/>
      <c r="I4" s="165"/>
      <c r="J4" s="165"/>
      <c r="K4" s="165"/>
      <c r="L4" s="5">
        <f>2*N2-(5*30-(COUNTBLANK(F13:J27)+COUNTBLANK(N13:R27)))</f>
        <v>19</v>
      </c>
      <c r="M4" s="2" t="s">
        <v>40</v>
      </c>
      <c r="N4" s="125"/>
      <c r="O4" s="125"/>
      <c r="P4" s="164"/>
      <c r="V4" s="72" t="s">
        <v>104</v>
      </c>
      <c r="W4" s="27">
        <f>N2*2-L4</f>
        <v>41</v>
      </c>
      <c r="Z4" s="33"/>
      <c r="AA4" s="101">
        <v>1</v>
      </c>
      <c r="AB4" s="97" t="s">
        <v>197</v>
      </c>
      <c r="AC4" s="97"/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49"/>
      <c r="C5" s="134"/>
      <c r="D5" s="134"/>
      <c r="E5" s="2" t="s">
        <v>107</v>
      </c>
      <c r="F5" s="62">
        <f>F3/(D2*2-F4)</f>
        <v>2.0454545454545454</v>
      </c>
      <c r="G5" s="168" t="str">
        <f>CONCATENATE(ROUND(F5, 2),"  vs.  ", ROUND(L5, 2))</f>
        <v>2.05  vs.  2.2</v>
      </c>
      <c r="H5" s="168"/>
      <c r="I5" s="168"/>
      <c r="J5" s="168"/>
      <c r="K5" s="168"/>
      <c r="L5" s="5">
        <f>L3/(N2*2-L4)</f>
        <v>2.1951219512195124</v>
      </c>
      <c r="M5" s="2" t="s">
        <v>108</v>
      </c>
      <c r="N5" s="126"/>
      <c r="O5" s="126"/>
      <c r="P5" s="151"/>
      <c r="V5" s="72" t="s">
        <v>102</v>
      </c>
      <c r="W5" s="27">
        <f>COUNTA(AB4:AB33)</f>
        <v>12</v>
      </c>
      <c r="Z5" s="33"/>
      <c r="AA5" s="101">
        <v>2</v>
      </c>
      <c r="AB5" s="97" t="s">
        <v>198</v>
      </c>
      <c r="AC5" s="97"/>
      <c r="AD5" s="97"/>
      <c r="AE5" s="107"/>
      <c r="AF5" s="109"/>
    </row>
    <row r="6" spans="1:44" s="2" customFormat="1" ht="31.5" customHeight="1" x14ac:dyDescent="0.6">
      <c r="B6" s="156" t="s">
        <v>54</v>
      </c>
      <c r="C6" s="135"/>
      <c r="D6" s="135"/>
      <c r="E6" s="17" t="s">
        <v>41</v>
      </c>
      <c r="F6" s="23">
        <f>F3+AH6</f>
        <v>90</v>
      </c>
      <c r="G6" s="138" t="str">
        <f>CONCATENATE(F6,"  vs.  ",L6)</f>
        <v>90  vs.  90</v>
      </c>
      <c r="H6" s="139"/>
      <c r="I6" s="139"/>
      <c r="J6" s="139"/>
      <c r="K6" s="140"/>
      <c r="L6" s="18">
        <f>L3+AI6</f>
        <v>90</v>
      </c>
      <c r="M6" s="17" t="s">
        <v>33</v>
      </c>
      <c r="N6" s="132"/>
      <c r="O6" s="132"/>
      <c r="P6" s="158"/>
      <c r="V6" s="73" t="s">
        <v>100</v>
      </c>
      <c r="W6" s="102">
        <f>COUNTA(AE4:AE33)</f>
        <v>3</v>
      </c>
      <c r="X6" s="96"/>
      <c r="Z6" s="33"/>
      <c r="AA6" s="101">
        <v>3</v>
      </c>
      <c r="AB6" s="97" t="s">
        <v>199</v>
      </c>
      <c r="AC6" s="97"/>
      <c r="AD6" s="97"/>
      <c r="AE6" s="97"/>
      <c r="AF6" s="109"/>
      <c r="AH6" s="2">
        <f>3*AH7</f>
        <v>0</v>
      </c>
      <c r="AI6" s="2">
        <f>2*F10+F11</f>
        <v>0</v>
      </c>
    </row>
    <row r="7" spans="1:44" s="2" customFormat="1" ht="32.25" customHeight="1" thickBot="1" x14ac:dyDescent="0.65">
      <c r="B7" s="157"/>
      <c r="C7" s="136"/>
      <c r="D7" s="136"/>
      <c r="E7" s="19" t="s">
        <v>40</v>
      </c>
      <c r="F7" s="24">
        <f>F4-AH7</f>
        <v>16</v>
      </c>
      <c r="G7" s="141" t="str">
        <f>CONCATENATE(F7,"  vs.  ",L7)</f>
        <v>16  vs.  19</v>
      </c>
      <c r="H7" s="142"/>
      <c r="I7" s="142"/>
      <c r="J7" s="142"/>
      <c r="K7" s="143"/>
      <c r="L7" s="20">
        <f>L4-AI7</f>
        <v>19</v>
      </c>
      <c r="M7" s="19" t="s">
        <v>40</v>
      </c>
      <c r="N7" s="133"/>
      <c r="O7" s="133"/>
      <c r="P7" s="159"/>
      <c r="V7" s="72" t="s">
        <v>101</v>
      </c>
      <c r="W7" s="27">
        <f>W4-W6-W5</f>
        <v>26</v>
      </c>
      <c r="Z7" s="33"/>
      <c r="AA7" s="101">
        <v>4</v>
      </c>
      <c r="AB7" s="97"/>
      <c r="AC7" s="97"/>
      <c r="AD7" s="97"/>
      <c r="AE7" s="107" t="s">
        <v>200</v>
      </c>
      <c r="AF7" s="109"/>
      <c r="AH7" s="2">
        <f>IF(F4&gt;L7,F4-L7,0)</f>
        <v>0</v>
      </c>
      <c r="AI7" s="2">
        <f>SUM(F10:F11)</f>
        <v>0</v>
      </c>
    </row>
    <row r="8" spans="1:44" s="2" customFormat="1" ht="32.25" customHeight="1" thickTop="1" x14ac:dyDescent="0.6">
      <c r="B8" s="160" t="s">
        <v>52</v>
      </c>
      <c r="C8" s="124"/>
      <c r="D8" s="124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4"/>
      <c r="O8" s="124"/>
      <c r="P8" s="163"/>
      <c r="V8" s="76" t="s">
        <v>105</v>
      </c>
      <c r="W8" s="80">
        <f>W7-W5</f>
        <v>14</v>
      </c>
      <c r="Z8" s="33"/>
      <c r="AA8" s="101">
        <v>5</v>
      </c>
      <c r="AB8" s="97" t="s">
        <v>201</v>
      </c>
      <c r="AC8" s="97"/>
      <c r="AD8" s="97"/>
      <c r="AE8" s="107"/>
      <c r="AF8" s="109"/>
    </row>
    <row r="9" spans="1:44" s="2" customFormat="1" ht="31.5" customHeight="1" thickBot="1" x14ac:dyDescent="0.65">
      <c r="B9" s="161"/>
      <c r="C9" s="125"/>
      <c r="D9" s="125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0</v>
      </c>
      <c r="M9" s="2" t="s">
        <v>43</v>
      </c>
      <c r="N9" s="125"/>
      <c r="O9" s="125"/>
      <c r="P9" s="164"/>
      <c r="V9" s="77" t="s">
        <v>106</v>
      </c>
      <c r="W9" s="81">
        <f>N2-W7-W6</f>
        <v>1</v>
      </c>
      <c r="Z9" s="33"/>
      <c r="AA9" s="101">
        <v>6</v>
      </c>
      <c r="AB9" s="97"/>
      <c r="AC9" s="97" t="s">
        <v>202</v>
      </c>
      <c r="AD9" s="97"/>
      <c r="AE9" s="97"/>
      <c r="AF9" s="109"/>
    </row>
    <row r="10" spans="1:44" s="2" customFormat="1" ht="31.5" customHeight="1" x14ac:dyDescent="0.6">
      <c r="B10" s="161"/>
      <c r="C10" s="125"/>
      <c r="D10" s="125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5"/>
      <c r="O10" s="125"/>
      <c r="P10" s="164"/>
      <c r="Z10" s="33"/>
      <c r="AA10" s="101">
        <v>7</v>
      </c>
      <c r="AB10" s="97"/>
      <c r="AC10" s="97" t="s">
        <v>203</v>
      </c>
      <c r="AD10" s="97"/>
      <c r="AE10" s="97"/>
      <c r="AF10" s="109"/>
    </row>
    <row r="11" spans="1:44" s="2" customFormat="1" ht="31.5" customHeight="1" x14ac:dyDescent="0.6">
      <c r="B11" s="162"/>
      <c r="C11" s="126"/>
      <c r="D11" s="12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6"/>
      <c r="O11" s="126"/>
      <c r="P11" s="151"/>
      <c r="V11" s="153" t="s">
        <v>99</v>
      </c>
      <c r="W11" s="154"/>
      <c r="X11" s="154"/>
      <c r="Y11" s="155"/>
      <c r="Z11" s="33"/>
      <c r="AA11" s="101">
        <v>8</v>
      </c>
      <c r="AB11" s="97" t="s">
        <v>204</v>
      </c>
      <c r="AC11" s="97"/>
      <c r="AD11" s="97"/>
      <c r="AE11" s="9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 t="s">
        <v>205</v>
      </c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2</v>
      </c>
      <c r="D13" s="56">
        <f t="shared" ref="D13:D27" si="1">3-(SUM(F13:J13))</f>
        <v>0</v>
      </c>
      <c r="E13" s="64" t="s">
        <v>59</v>
      </c>
      <c r="F13" s="65">
        <v>1</v>
      </c>
      <c r="G13" s="65">
        <v>2</v>
      </c>
      <c r="H13" s="65"/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71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MSX4041</v>
      </c>
      <c r="Y13" s="27">
        <f>IF(ISBLANK(N13),2,IF(L13=0,COUNTA(N13:R13),COUNTA(N13:R13)+L13))</f>
        <v>1</v>
      </c>
      <c r="Z13" s="33"/>
      <c r="AA13" s="101">
        <v>10</v>
      </c>
      <c r="AB13" s="97" t="s">
        <v>206</v>
      </c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1</v>
      </c>
      <c r="D14" s="56">
        <f t="shared" si="1"/>
        <v>0</v>
      </c>
      <c r="E14" s="64" t="s">
        <v>61</v>
      </c>
      <c r="F14" s="65">
        <v>3</v>
      </c>
      <c r="G14" s="65"/>
      <c r="H14" s="65"/>
      <c r="I14" s="65"/>
      <c r="J14" s="103"/>
      <c r="K14" s="55">
        <f t="shared" si="2"/>
        <v>1</v>
      </c>
      <c r="L14" s="56">
        <f t="shared" si="3"/>
        <v>0</v>
      </c>
      <c r="M14" s="64" t="s">
        <v>72</v>
      </c>
      <c r="N14" s="63">
        <v>3</v>
      </c>
      <c r="O14" s="63"/>
      <c r="P14" s="68"/>
      <c r="U14" s="30"/>
      <c r="V14" s="2" t="str">
        <f t="shared" ref="V14:V27" si="7">E14</f>
        <v>월광</v>
      </c>
      <c r="W14" s="33">
        <f t="shared" ref="W14:W27" si="8">IF(ISBLANK(F14),2,IF(D14=0,COUNTA(F14:J14),COUNTA(F14:J14)+D14))</f>
        <v>1</v>
      </c>
      <c r="X14" s="2" t="str">
        <f t="shared" ref="X14:X27" si="9">M14</f>
        <v>백수룡</v>
      </c>
      <c r="Y14" s="27">
        <f t="shared" ref="Y14:Y27" si="10">IF(ISBLANK(N14),2,IF(L14=0,COUNTA(N14:R14),COUNTA(N14:R14)+L14))</f>
        <v>1</v>
      </c>
      <c r="Z14" s="33"/>
      <c r="AA14" s="101">
        <v>11</v>
      </c>
      <c r="AB14" s="97"/>
      <c r="AC14" s="97"/>
      <c r="AD14" s="97"/>
      <c r="AE14" s="97" t="s">
        <v>207</v>
      </c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3</v>
      </c>
      <c r="D15" s="56">
        <f t="shared" si="1"/>
        <v>0</v>
      </c>
      <c r="E15" s="64" t="s">
        <v>60</v>
      </c>
      <c r="F15" s="65">
        <v>0</v>
      </c>
      <c r="G15" s="65">
        <v>0</v>
      </c>
      <c r="H15" s="65">
        <v>3</v>
      </c>
      <c r="I15" s="65"/>
      <c r="J15" s="103"/>
      <c r="K15" s="55">
        <f t="shared" si="2"/>
        <v>2</v>
      </c>
      <c r="L15" s="56">
        <f t="shared" si="3"/>
        <v>0</v>
      </c>
      <c r="M15" s="64" t="s">
        <v>76</v>
      </c>
      <c r="N15" s="63">
        <v>0</v>
      </c>
      <c r="O15" s="63">
        <v>3</v>
      </c>
      <c r="P15" s="68"/>
      <c r="U15" s="30"/>
      <c r="V15" s="2" t="str">
        <f t="shared" si="7"/>
        <v>SK</v>
      </c>
      <c r="W15" s="33">
        <f t="shared" si="8"/>
        <v>3</v>
      </c>
      <c r="X15" s="2" t="str">
        <f t="shared" si="9"/>
        <v>가을하늘</v>
      </c>
      <c r="Y15" s="27">
        <f t="shared" si="10"/>
        <v>2</v>
      </c>
      <c r="Z15" s="33"/>
      <c r="AA15" s="101">
        <v>12</v>
      </c>
      <c r="AB15" s="97" t="s">
        <v>208</v>
      </c>
      <c r="AC15" s="97"/>
      <c r="AD15" s="97"/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1</v>
      </c>
      <c r="D16" s="56">
        <f t="shared" si="1"/>
        <v>0</v>
      </c>
      <c r="E16" s="64" t="s">
        <v>63</v>
      </c>
      <c r="F16" s="65">
        <v>3</v>
      </c>
      <c r="G16" s="65"/>
      <c r="H16" s="65"/>
      <c r="I16" s="65"/>
      <c r="J16" s="103"/>
      <c r="K16" s="55">
        <f t="shared" si="2"/>
        <v>3</v>
      </c>
      <c r="L16" s="56">
        <f t="shared" si="3"/>
        <v>0</v>
      </c>
      <c r="M16" s="64" t="s">
        <v>78</v>
      </c>
      <c r="N16" s="63">
        <v>2</v>
      </c>
      <c r="O16" s="63">
        <v>0</v>
      </c>
      <c r="P16" s="68">
        <v>1</v>
      </c>
      <c r="U16" s="30"/>
      <c r="V16" s="2" t="str">
        <f t="shared" si="7"/>
        <v>귀뚜라미</v>
      </c>
      <c r="W16" s="33">
        <f t="shared" si="8"/>
        <v>1</v>
      </c>
      <c r="X16" s="2" t="str">
        <f t="shared" si="9"/>
        <v>OscaR</v>
      </c>
      <c r="Y16" s="27">
        <f t="shared" si="10"/>
        <v>3</v>
      </c>
      <c r="Z16" s="33"/>
      <c r="AA16" s="101">
        <v>13</v>
      </c>
      <c r="AB16" s="97"/>
      <c r="AC16" s="97" t="s">
        <v>209</v>
      </c>
      <c r="AD16" s="97"/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3</v>
      </c>
      <c r="D17" s="56">
        <f t="shared" si="1"/>
        <v>0</v>
      </c>
      <c r="E17" s="64" t="s">
        <v>62</v>
      </c>
      <c r="F17" s="65">
        <v>0</v>
      </c>
      <c r="G17" s="65">
        <v>0</v>
      </c>
      <c r="H17" s="65">
        <v>3</v>
      </c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티파 록하트</v>
      </c>
      <c r="W17" s="33">
        <f t="shared" si="8"/>
        <v>3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 t="s">
        <v>210</v>
      </c>
      <c r="AD17" s="97"/>
      <c r="AE17" s="9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2</v>
      </c>
      <c r="D18" s="56">
        <f t="shared" si="1"/>
        <v>0</v>
      </c>
      <c r="E18" s="64" t="s">
        <v>69</v>
      </c>
      <c r="F18" s="65">
        <v>1</v>
      </c>
      <c r="G18" s="65">
        <v>2</v>
      </c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Hyoh</v>
      </c>
      <c r="W18" s="33">
        <f t="shared" si="8"/>
        <v>2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 t="s">
        <v>211</v>
      </c>
      <c r="AC18" s="97"/>
      <c r="AD18" s="97"/>
      <c r="AE18" s="97"/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1</v>
      </c>
      <c r="D19" s="56">
        <f t="shared" si="1"/>
        <v>0</v>
      </c>
      <c r="E19" s="64" t="s">
        <v>67</v>
      </c>
      <c r="F19" s="65">
        <v>3</v>
      </c>
      <c r="G19" s="65"/>
      <c r="H19" s="65"/>
      <c r="I19" s="65"/>
      <c r="J19" s="103"/>
      <c r="K19" s="55">
        <f t="shared" si="2"/>
        <v>1</v>
      </c>
      <c r="L19" s="56">
        <f t="shared" si="3"/>
        <v>0</v>
      </c>
      <c r="M19" s="64" t="s">
        <v>79</v>
      </c>
      <c r="N19" s="63">
        <v>3</v>
      </c>
      <c r="O19" s="63"/>
      <c r="P19" s="68"/>
      <c r="U19" s="30"/>
      <c r="V19" s="2" t="str">
        <f t="shared" si="7"/>
        <v>Sun</v>
      </c>
      <c r="W19" s="33">
        <f t="shared" si="8"/>
        <v>1</v>
      </c>
      <c r="X19" s="2" t="str">
        <f t="shared" si="9"/>
        <v>노가장</v>
      </c>
      <c r="Y19" s="27">
        <f t="shared" si="10"/>
        <v>1</v>
      </c>
      <c r="Z19" s="2"/>
      <c r="AA19" s="101">
        <v>16</v>
      </c>
      <c r="AB19" s="97"/>
      <c r="AC19" s="97" t="s">
        <v>212</v>
      </c>
      <c r="AD19" s="97"/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1</v>
      </c>
      <c r="D20" s="56">
        <f t="shared" si="1"/>
        <v>0</v>
      </c>
      <c r="E20" s="64" t="s">
        <v>68</v>
      </c>
      <c r="F20" s="65">
        <v>3</v>
      </c>
      <c r="G20" s="65"/>
      <c r="H20" s="65"/>
      <c r="I20" s="65"/>
      <c r="J20" s="103"/>
      <c r="K20" s="55">
        <f t="shared" si="2"/>
        <v>1</v>
      </c>
      <c r="L20" s="56">
        <f t="shared" si="3"/>
        <v>0</v>
      </c>
      <c r="M20" s="64" t="s">
        <v>73</v>
      </c>
      <c r="N20" s="63">
        <v>3</v>
      </c>
      <c r="O20" s="63"/>
      <c r="P20" s="68"/>
      <c r="U20" s="30"/>
      <c r="V20" s="2" t="str">
        <f t="shared" si="7"/>
        <v>겨울나그네</v>
      </c>
      <c r="W20" s="33">
        <f t="shared" si="8"/>
        <v>1</v>
      </c>
      <c r="X20" s="2" t="str">
        <f t="shared" si="9"/>
        <v>개작두</v>
      </c>
      <c r="Y20" s="27">
        <f t="shared" si="10"/>
        <v>1</v>
      </c>
      <c r="Z20" s="2"/>
      <c r="AA20" s="101">
        <v>17</v>
      </c>
      <c r="AB20" s="97"/>
      <c r="AC20" s="97"/>
      <c r="AD20" s="97"/>
      <c r="AE20" s="97" t="s">
        <v>213</v>
      </c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77</v>
      </c>
      <c r="F21" s="65">
        <v>3</v>
      </c>
      <c r="G21" s="65"/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80</v>
      </c>
      <c r="N21" s="63">
        <v>3</v>
      </c>
      <c r="O21" s="63"/>
      <c r="P21" s="68"/>
      <c r="U21" s="30"/>
      <c r="V21" s="2" t="str">
        <f t="shared" si="7"/>
        <v>깍두기</v>
      </c>
      <c r="W21" s="33">
        <f t="shared" si="8"/>
        <v>1</v>
      </c>
      <c r="X21" s="2" t="str">
        <f t="shared" si="9"/>
        <v>귬찡</v>
      </c>
      <c r="Y21" s="27">
        <f t="shared" si="10"/>
        <v>1</v>
      </c>
      <c r="Z21" s="2"/>
      <c r="AA21" s="101">
        <v>18</v>
      </c>
      <c r="AB21" s="97" t="s">
        <v>214</v>
      </c>
      <c r="AC21" s="97"/>
      <c r="AD21" s="97"/>
      <c r="AE21" s="9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2</v>
      </c>
      <c r="D22" s="56">
        <f t="shared" si="1"/>
        <v>0</v>
      </c>
      <c r="E22" s="64" t="s">
        <v>64</v>
      </c>
      <c r="F22" s="65">
        <v>2</v>
      </c>
      <c r="G22" s="65">
        <v>1</v>
      </c>
      <c r="H22" s="65"/>
      <c r="I22" s="65"/>
      <c r="J22" s="103"/>
      <c r="K22" s="55">
        <f t="shared" si="2"/>
        <v>1</v>
      </c>
      <c r="L22" s="56">
        <f t="shared" si="3"/>
        <v>0</v>
      </c>
      <c r="M22" s="64" t="s">
        <v>84</v>
      </c>
      <c r="N22" s="63">
        <v>3</v>
      </c>
      <c r="O22" s="63"/>
      <c r="P22" s="68"/>
      <c r="U22" s="30"/>
      <c r="V22" s="2" t="str">
        <f t="shared" si="7"/>
        <v>렁큰이형님</v>
      </c>
      <c r="W22" s="33">
        <f t="shared" si="8"/>
        <v>2</v>
      </c>
      <c r="X22" s="2" t="str">
        <f t="shared" si="9"/>
        <v>호비잉</v>
      </c>
      <c r="Y22" s="27">
        <f t="shared" si="10"/>
        <v>1</v>
      </c>
      <c r="Z22" s="2"/>
      <c r="AA22" s="101">
        <v>19</v>
      </c>
      <c r="AB22" s="97"/>
      <c r="AC22" s="97" t="s">
        <v>215</v>
      </c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1</v>
      </c>
      <c r="D23" s="56">
        <f t="shared" si="1"/>
        <v>0</v>
      </c>
      <c r="E23" s="64" t="s">
        <v>66</v>
      </c>
      <c r="F23" s="65">
        <v>3</v>
      </c>
      <c r="G23" s="65"/>
      <c r="H23" s="65"/>
      <c r="I23" s="65"/>
      <c r="J23" s="103"/>
      <c r="K23" s="55">
        <f t="shared" si="2"/>
        <v>2</v>
      </c>
      <c r="L23" s="56">
        <f t="shared" si="3"/>
        <v>0</v>
      </c>
      <c r="M23" s="64" t="s">
        <v>88</v>
      </c>
      <c r="N23" s="63">
        <v>1</v>
      </c>
      <c r="O23" s="63">
        <v>2</v>
      </c>
      <c r="P23" s="68"/>
      <c r="U23" s="30"/>
      <c r="V23" s="2" t="str">
        <f t="shared" si="7"/>
        <v>라텔</v>
      </c>
      <c r="W23" s="33">
        <f t="shared" si="8"/>
        <v>1</v>
      </c>
      <c r="X23" s="2" t="str">
        <f t="shared" si="9"/>
        <v>까르낏깃</v>
      </c>
      <c r="Y23" s="27">
        <f t="shared" si="10"/>
        <v>2</v>
      </c>
      <c r="Z23" s="2"/>
      <c r="AA23" s="101">
        <v>20</v>
      </c>
      <c r="AB23" s="97"/>
      <c r="AC23" s="97" t="s">
        <v>217</v>
      </c>
      <c r="AD23" s="97"/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75</v>
      </c>
      <c r="F24" s="65">
        <v>3</v>
      </c>
      <c r="G24" s="65"/>
      <c r="H24" s="65"/>
      <c r="I24" s="65"/>
      <c r="J24" s="103"/>
      <c r="K24" s="55">
        <f t="shared" si="2"/>
        <v>1</v>
      </c>
      <c r="L24" s="56">
        <f t="shared" si="3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7"/>
        <v>낮술이최고야</v>
      </c>
      <c r="W24" s="33">
        <f t="shared" si="8"/>
        <v>1</v>
      </c>
      <c r="X24" s="2" t="str">
        <f t="shared" si="9"/>
        <v>튼튼맘</v>
      </c>
      <c r="Y24" s="27">
        <f t="shared" si="10"/>
        <v>1</v>
      </c>
      <c r="Z24" s="2"/>
      <c r="AA24" s="101">
        <v>21</v>
      </c>
      <c r="AB24" s="97" t="s">
        <v>218</v>
      </c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b">
        <f t="shared" si="11"/>
        <v>0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0</v>
      </c>
      <c r="E25" s="64" t="s">
        <v>74</v>
      </c>
      <c r="F25" s="65">
        <v>3</v>
      </c>
      <c r="G25" s="65"/>
      <c r="H25" s="65"/>
      <c r="I25" s="65"/>
      <c r="J25" s="103"/>
      <c r="K25" s="55">
        <f t="shared" si="2"/>
        <v>1</v>
      </c>
      <c r="L25" s="56">
        <f t="shared" si="3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7"/>
        <v>에키드나</v>
      </c>
      <c r="W25" s="33">
        <f t="shared" si="8"/>
        <v>1</v>
      </c>
      <c r="X25" s="2" t="str">
        <f t="shared" si="9"/>
        <v>짱맨</v>
      </c>
      <c r="Y25" s="27">
        <f t="shared" si="10"/>
        <v>1</v>
      </c>
      <c r="Z25" s="2"/>
      <c r="AA25" s="101">
        <v>22</v>
      </c>
      <c r="AB25" s="97"/>
      <c r="AC25" s="97" t="s">
        <v>219</v>
      </c>
      <c r="AD25" s="97"/>
      <c r="AE25" s="97"/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1</v>
      </c>
      <c r="D26" s="56">
        <f t="shared" si="1"/>
        <v>0</v>
      </c>
      <c r="E26" s="64" t="s">
        <v>65</v>
      </c>
      <c r="F26" s="65">
        <v>3</v>
      </c>
      <c r="G26" s="65"/>
      <c r="H26" s="65"/>
      <c r="I26" s="65"/>
      <c r="J26" s="103"/>
      <c r="K26" s="55">
        <f t="shared" si="2"/>
        <v>1</v>
      </c>
      <c r="L26" s="56">
        <f t="shared" si="3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7"/>
        <v>머라구여</v>
      </c>
      <c r="W26" s="33">
        <f t="shared" si="8"/>
        <v>1</v>
      </c>
      <c r="X26" s="2" t="str">
        <f t="shared" si="9"/>
        <v>연화</v>
      </c>
      <c r="Y26" s="27">
        <f t="shared" si="10"/>
        <v>1</v>
      </c>
      <c r="Z26" s="2"/>
      <c r="AA26" s="101">
        <v>23</v>
      </c>
      <c r="AB26" s="97"/>
      <c r="AC26" s="97" t="s">
        <v>220</v>
      </c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1</v>
      </c>
      <c r="D27" s="59">
        <f t="shared" si="1"/>
        <v>0</v>
      </c>
      <c r="E27" s="66" t="s">
        <v>70</v>
      </c>
      <c r="F27" s="67">
        <v>3</v>
      </c>
      <c r="G27" s="67"/>
      <c r="H27" s="67"/>
      <c r="I27" s="67"/>
      <c r="J27" s="104"/>
      <c r="K27" s="58">
        <f t="shared" si="2"/>
        <v>1</v>
      </c>
      <c r="L27" s="59">
        <f t="shared" si="3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7"/>
        <v>MUNAM</v>
      </c>
      <c r="W27" s="34">
        <f t="shared" si="8"/>
        <v>1</v>
      </c>
      <c r="X27" s="28" t="str">
        <f t="shared" si="9"/>
        <v>투투</v>
      </c>
      <c r="Y27" s="29">
        <f t="shared" si="10"/>
        <v>1</v>
      </c>
      <c r="Z27" s="2"/>
      <c r="AA27" s="101">
        <v>24</v>
      </c>
      <c r="AB27" s="97" t="s">
        <v>221</v>
      </c>
      <c r="AC27" s="97"/>
      <c r="AD27" s="97"/>
      <c r="AE27" s="96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 t="s">
        <v>222</v>
      </c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 t="s">
        <v>223</v>
      </c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 t="s">
        <v>224</v>
      </c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7" priority="8">
      <formula>$D13=0</formula>
    </cfRule>
  </conditionalFormatting>
  <conditionalFormatting sqref="K13:M27">
    <cfRule type="expression" dxfId="6" priority="7">
      <formula>$L13=0</formula>
    </cfRule>
  </conditionalFormatting>
  <conditionalFormatting sqref="W13:W27 Y13:Z27 AB14:AE28">
    <cfRule type="colorScale" priority="13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29:AE32">
    <cfRule type="colorScale" priority="9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1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C7406230-B10D-44DD-AD47-207C009DA18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AB14:AE28</xm:sqref>
        </x14:conditionalFormatting>
        <x14:conditionalFormatting xmlns:xm="http://schemas.microsoft.com/office/excel/2006/main">
          <x14:cfRule type="iconSet" priority="2" id="{7DD867A8-A308-463A-89E3-2DCA19D29AA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10" id="{A6DC1AD3-39BF-4EFB-B470-3912D9AFB63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AB29:AE32</xm:sqref>
        </x14:conditionalFormatting>
        <x14:conditionalFormatting xmlns:xm="http://schemas.microsoft.com/office/excel/2006/main">
          <x14:cfRule type="iconSet" priority="12" id="{EA0AEC09-93CC-4193-AABF-A4B34701665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CED4-A062-4D02-A6ED-579CE6DDD020}">
  <dimension ref="A1:AR34"/>
  <sheetViews>
    <sheetView zoomScale="70" zoomScaleNormal="70" workbookViewId="0">
      <selection activeCell="X7" sqref="X7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AA1" s="114"/>
      <c r="AB1" s="115"/>
      <c r="AC1" s="115"/>
      <c r="AD1" s="115"/>
      <c r="AE1" s="116"/>
    </row>
    <row r="2" spans="1:44" ht="60" customHeight="1" thickBot="1" x14ac:dyDescent="0.65">
      <c r="B2" s="145" t="s">
        <v>32</v>
      </c>
      <c r="C2" s="146"/>
      <c r="D2" s="71">
        <v>30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30</v>
      </c>
      <c r="O2" s="146" t="s">
        <v>32</v>
      </c>
      <c r="P2" s="152"/>
      <c r="U2" s="1" t="s">
        <v>113</v>
      </c>
      <c r="V2" s="83"/>
      <c r="W2" s="82" t="s">
        <v>103</v>
      </c>
      <c r="X2" s="97" t="s">
        <v>225</v>
      </c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8" t="s">
        <v>51</v>
      </c>
      <c r="C3" s="132"/>
      <c r="D3" s="132"/>
      <c r="E3" s="17" t="s">
        <v>41</v>
      </c>
      <c r="F3" s="61">
        <v>90</v>
      </c>
      <c r="G3" s="123" t="str">
        <f>CONCATENATE(F3,"  vs.  ",L3)</f>
        <v>90  vs.  90</v>
      </c>
      <c r="H3" s="123"/>
      <c r="I3" s="123"/>
      <c r="J3" s="123"/>
      <c r="K3" s="123"/>
      <c r="L3" s="18">
        <f>3*30-(SUM($D$13:$D$27)+SUM($L$13:$L$27))</f>
        <v>90</v>
      </c>
      <c r="M3" s="17" t="s">
        <v>33</v>
      </c>
      <c r="N3" s="131"/>
      <c r="O3" s="131"/>
      <c r="P3" s="150"/>
      <c r="V3" s="169" t="s">
        <v>110</v>
      </c>
      <c r="W3" s="150"/>
      <c r="Z3" s="33"/>
      <c r="AA3" s="113" t="s">
        <v>187</v>
      </c>
      <c r="AB3" s="111">
        <f>COUNTA(AB4:AB33)</f>
        <v>0</v>
      </c>
      <c r="AC3" s="121">
        <f t="shared" ref="AC3:AE3" si="0">COUNTA(AC4:AC33)</f>
        <v>0</v>
      </c>
      <c r="AD3" s="120">
        <f t="shared" si="0"/>
        <v>0</v>
      </c>
      <c r="AE3" s="112">
        <f t="shared" si="0"/>
        <v>0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6"/>
      <c r="C4" s="167"/>
      <c r="D4" s="167"/>
      <c r="E4" s="2" t="s">
        <v>40</v>
      </c>
      <c r="F4" s="62">
        <v>20</v>
      </c>
      <c r="G4" s="165" t="str">
        <f>CONCATENATE(F4,"  vs.  ",L4)</f>
        <v>20  vs.  20</v>
      </c>
      <c r="H4" s="165"/>
      <c r="I4" s="165"/>
      <c r="J4" s="165"/>
      <c r="K4" s="165"/>
      <c r="L4" s="5">
        <f>2*N2-(5*30-(COUNTBLANK(F13:J27)+COUNTBLANK(N13:R27)))</f>
        <v>20</v>
      </c>
      <c r="M4" s="2" t="s">
        <v>40</v>
      </c>
      <c r="N4" s="125"/>
      <c r="O4" s="125"/>
      <c r="P4" s="164"/>
      <c r="V4" s="72" t="s">
        <v>104</v>
      </c>
      <c r="W4" s="27">
        <f>N2*2-L4</f>
        <v>40</v>
      </c>
      <c r="Z4" s="33"/>
      <c r="AA4" s="101">
        <v>1</v>
      </c>
      <c r="AB4" s="97"/>
      <c r="AC4" s="97"/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49"/>
      <c r="C5" s="134"/>
      <c r="D5" s="134"/>
      <c r="E5" s="2" t="s">
        <v>107</v>
      </c>
      <c r="F5" s="62">
        <f>F3/(D2*2-F4)</f>
        <v>2.25</v>
      </c>
      <c r="G5" s="168" t="str">
        <f>CONCATENATE(ROUND(F5, 2),"  vs.  ", ROUND(L5, 2))</f>
        <v>2.25  vs.  2.25</v>
      </c>
      <c r="H5" s="168"/>
      <c r="I5" s="168"/>
      <c r="J5" s="168"/>
      <c r="K5" s="168"/>
      <c r="L5" s="5">
        <f>L3/(N2*2-L4)</f>
        <v>2.25</v>
      </c>
      <c r="M5" s="2" t="s">
        <v>108</v>
      </c>
      <c r="N5" s="126"/>
      <c r="O5" s="126"/>
      <c r="P5" s="151"/>
      <c r="V5" s="72" t="s">
        <v>102</v>
      </c>
      <c r="W5" s="27">
        <f>COUNTA(AB4:AB33)</f>
        <v>0</v>
      </c>
      <c r="Z5" s="33"/>
      <c r="AA5" s="101">
        <v>2</v>
      </c>
      <c r="AB5" s="97"/>
      <c r="AC5" s="97"/>
      <c r="AD5" s="97"/>
      <c r="AE5" s="107"/>
      <c r="AF5" s="109"/>
    </row>
    <row r="6" spans="1:44" s="2" customFormat="1" ht="31.5" customHeight="1" x14ac:dyDescent="0.6">
      <c r="B6" s="156" t="s">
        <v>54</v>
      </c>
      <c r="C6" s="135"/>
      <c r="D6" s="135"/>
      <c r="E6" s="17" t="s">
        <v>41</v>
      </c>
      <c r="F6" s="23">
        <f>F3+AH6</f>
        <v>90</v>
      </c>
      <c r="G6" s="138" t="str">
        <f>CONCATENATE(F6,"  vs.  ",L6)</f>
        <v>90  vs.  90</v>
      </c>
      <c r="H6" s="139"/>
      <c r="I6" s="139"/>
      <c r="J6" s="139"/>
      <c r="K6" s="140"/>
      <c r="L6" s="18">
        <f>L3+AI6</f>
        <v>90</v>
      </c>
      <c r="M6" s="17" t="s">
        <v>33</v>
      </c>
      <c r="N6" s="132"/>
      <c r="O6" s="132"/>
      <c r="P6" s="158"/>
      <c r="V6" s="73" t="s">
        <v>100</v>
      </c>
      <c r="W6" s="102">
        <f>COUNTA(AE4:AE33)</f>
        <v>0</v>
      </c>
      <c r="X6" s="96"/>
      <c r="Z6" s="33"/>
      <c r="AA6" s="101">
        <v>3</v>
      </c>
      <c r="AB6" s="97"/>
      <c r="AC6" s="97"/>
      <c r="AD6" s="97"/>
      <c r="AE6" s="107"/>
      <c r="AF6" s="109"/>
      <c r="AH6" s="2">
        <f>3*AH7</f>
        <v>0</v>
      </c>
      <c r="AI6" s="2">
        <f>2*F10+F11</f>
        <v>0</v>
      </c>
    </row>
    <row r="7" spans="1:44" s="2" customFormat="1" ht="32.25" customHeight="1" thickBot="1" x14ac:dyDescent="0.65">
      <c r="B7" s="157"/>
      <c r="C7" s="136"/>
      <c r="D7" s="136"/>
      <c r="E7" s="19" t="s">
        <v>40</v>
      </c>
      <c r="F7" s="24">
        <f>F4-AH7</f>
        <v>20</v>
      </c>
      <c r="G7" s="141" t="str">
        <f>CONCATENATE(F7,"  vs.  ",L7)</f>
        <v>20  vs.  20</v>
      </c>
      <c r="H7" s="142"/>
      <c r="I7" s="142"/>
      <c r="J7" s="142"/>
      <c r="K7" s="143"/>
      <c r="L7" s="20">
        <f>L4-AI7</f>
        <v>20</v>
      </c>
      <c r="M7" s="19" t="s">
        <v>40</v>
      </c>
      <c r="N7" s="133"/>
      <c r="O7" s="133"/>
      <c r="P7" s="159"/>
      <c r="V7" s="72" t="s">
        <v>101</v>
      </c>
      <c r="W7" s="27">
        <f>W4-W6-W5</f>
        <v>40</v>
      </c>
      <c r="Z7" s="33"/>
      <c r="AA7" s="101">
        <v>4</v>
      </c>
      <c r="AB7" s="97"/>
      <c r="AC7" s="97"/>
      <c r="AD7" s="97"/>
      <c r="AE7" s="107"/>
      <c r="AF7" s="109"/>
      <c r="AH7" s="2">
        <f>IF(F4&gt;L7,F4-L7,0)</f>
        <v>0</v>
      </c>
      <c r="AI7" s="2">
        <f>SUM(F10:F11)</f>
        <v>0</v>
      </c>
    </row>
    <row r="8" spans="1:44" s="2" customFormat="1" ht="32.25" customHeight="1" thickTop="1" x14ac:dyDescent="0.6">
      <c r="B8" s="160" t="s">
        <v>52</v>
      </c>
      <c r="C8" s="124"/>
      <c r="D8" s="124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4</v>
      </c>
      <c r="M8" s="2" t="s">
        <v>44</v>
      </c>
      <c r="N8" s="124"/>
      <c r="O8" s="124"/>
      <c r="P8" s="163"/>
      <c r="V8" s="76" t="s">
        <v>105</v>
      </c>
      <c r="W8" s="80">
        <f>W7-W5</f>
        <v>40</v>
      </c>
      <c r="Z8" s="33"/>
      <c r="AA8" s="101">
        <v>5</v>
      </c>
      <c r="AB8" s="97"/>
      <c r="AC8" s="97"/>
      <c r="AD8" s="97"/>
      <c r="AE8" s="107"/>
      <c r="AF8" s="109"/>
    </row>
    <row r="9" spans="1:44" s="2" customFormat="1" ht="31.5" customHeight="1" thickBot="1" x14ac:dyDescent="0.65">
      <c r="B9" s="161"/>
      <c r="C9" s="125"/>
      <c r="D9" s="125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4</v>
      </c>
      <c r="M9" s="2" t="s">
        <v>43</v>
      </c>
      <c r="N9" s="125"/>
      <c r="O9" s="125"/>
      <c r="P9" s="164"/>
      <c r="V9" s="77" t="s">
        <v>106</v>
      </c>
      <c r="W9" s="81">
        <f>N2-W7-W6</f>
        <v>-10</v>
      </c>
      <c r="Z9" s="33"/>
      <c r="AA9" s="101">
        <v>6</v>
      </c>
      <c r="AB9" s="97"/>
      <c r="AC9" s="97"/>
      <c r="AD9" s="97"/>
      <c r="AE9" s="107"/>
      <c r="AF9" s="109"/>
    </row>
    <row r="10" spans="1:44" s="2" customFormat="1" ht="31.5" customHeight="1" x14ac:dyDescent="0.6">
      <c r="B10" s="161"/>
      <c r="C10" s="125"/>
      <c r="D10" s="125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5"/>
      <c r="O10" s="125"/>
      <c r="P10" s="164"/>
      <c r="Z10" s="33"/>
      <c r="AA10" s="101">
        <v>7</v>
      </c>
      <c r="AB10" s="97"/>
      <c r="AC10" s="97"/>
      <c r="AD10" s="97"/>
      <c r="AE10" s="107"/>
      <c r="AF10" s="109"/>
    </row>
    <row r="11" spans="1:44" s="2" customFormat="1" ht="31.5" customHeight="1" x14ac:dyDescent="0.6">
      <c r="B11" s="162"/>
      <c r="C11" s="126"/>
      <c r="D11" s="12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6"/>
      <c r="O11" s="126"/>
      <c r="P11" s="151"/>
      <c r="V11" s="153" t="s">
        <v>99</v>
      </c>
      <c r="W11" s="154"/>
      <c r="X11" s="154"/>
      <c r="Y11" s="155"/>
      <c r="Z11" s="33"/>
      <c r="AA11" s="101">
        <v>8</v>
      </c>
      <c r="AB11" s="97"/>
      <c r="AC11" s="97"/>
      <c r="AD11" s="97"/>
      <c r="AE11" s="10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2</v>
      </c>
      <c r="D13" s="56">
        <f t="shared" ref="D13:D27" si="1">3-(SUM(F13:J13))</f>
        <v>0</v>
      </c>
      <c r="E13" s="64" t="s">
        <v>59</v>
      </c>
      <c r="F13" s="65">
        <v>2</v>
      </c>
      <c r="G13" s="65">
        <v>1</v>
      </c>
      <c r="H13" s="65"/>
      <c r="I13" s="65"/>
      <c r="J13" s="103"/>
      <c r="K13" s="55">
        <f t="shared" ref="K13:K27" si="2">COUNT(N13:R13)</f>
        <v>2</v>
      </c>
      <c r="L13" s="56">
        <f t="shared" ref="L13:L27" si="3">3-(SUM(N13:R13))</f>
        <v>0</v>
      </c>
      <c r="M13" s="64" t="s">
        <v>70</v>
      </c>
      <c r="N13" s="63">
        <v>0</v>
      </c>
      <c r="O13" s="63">
        <v>3</v>
      </c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MUNAM</v>
      </c>
      <c r="Y13" s="27">
        <f>IF(ISBLANK(N13),2,IF(L13=0,COUNTA(N13:R13),COUNTA(N13:R13)+L13))</f>
        <v>2</v>
      </c>
      <c r="Z13" s="33"/>
      <c r="AA13" s="101">
        <v>10</v>
      </c>
      <c r="AB13" s="97"/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2</v>
      </c>
      <c r="D14" s="56">
        <f t="shared" si="1"/>
        <v>0</v>
      </c>
      <c r="E14" s="64" t="s">
        <v>60</v>
      </c>
      <c r="F14" s="65">
        <v>1</v>
      </c>
      <c r="G14" s="65">
        <v>2</v>
      </c>
      <c r="H14" s="65"/>
      <c r="I14" s="65"/>
      <c r="J14" s="103"/>
      <c r="K14" s="55">
        <f t="shared" si="2"/>
        <v>2</v>
      </c>
      <c r="L14" s="56">
        <f t="shared" si="3"/>
        <v>0</v>
      </c>
      <c r="M14" s="64" t="s">
        <v>76</v>
      </c>
      <c r="N14" s="63">
        <v>2</v>
      </c>
      <c r="O14" s="63">
        <v>1</v>
      </c>
      <c r="P14" s="68"/>
      <c r="U14" s="30"/>
      <c r="V14" s="2" t="str">
        <f t="shared" ref="V14:V27" si="7">E14</f>
        <v>SK</v>
      </c>
      <c r="W14" s="33">
        <f t="shared" ref="W14:W27" si="8">IF(ISBLANK(F14),2,IF(D14=0,COUNTA(F14:J14),COUNTA(F14:J14)+D14))</f>
        <v>2</v>
      </c>
      <c r="X14" s="2" t="str">
        <f t="shared" ref="X14:X27" si="9">M14</f>
        <v>가을하늘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97"/>
      <c r="AE14" s="107"/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1</v>
      </c>
      <c r="D15" s="56">
        <f t="shared" si="1"/>
        <v>0</v>
      </c>
      <c r="E15" s="64" t="s">
        <v>61</v>
      </c>
      <c r="F15" s="65">
        <v>3</v>
      </c>
      <c r="G15" s="65"/>
      <c r="H15" s="65"/>
      <c r="I15" s="65"/>
      <c r="J15" s="103"/>
      <c r="K15" s="55">
        <f t="shared" si="2"/>
        <v>1</v>
      </c>
      <c r="L15" s="56">
        <f t="shared" si="3"/>
        <v>0</v>
      </c>
      <c r="M15" s="64" t="s">
        <v>71</v>
      </c>
      <c r="N15" s="63">
        <v>3</v>
      </c>
      <c r="O15" s="63"/>
      <c r="P15" s="68"/>
      <c r="U15" s="30"/>
      <c r="V15" s="2" t="str">
        <f t="shared" si="7"/>
        <v>월광</v>
      </c>
      <c r="W15" s="33">
        <f t="shared" si="8"/>
        <v>1</v>
      </c>
      <c r="X15" s="2" t="str">
        <f t="shared" si="9"/>
        <v>MSX4041</v>
      </c>
      <c r="Y15" s="27">
        <f t="shared" si="10"/>
        <v>1</v>
      </c>
      <c r="Z15" s="33"/>
      <c r="AA15" s="101">
        <v>12</v>
      </c>
      <c r="AB15" s="97"/>
      <c r="AC15" s="97"/>
      <c r="AD15" s="97"/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1</v>
      </c>
      <c r="D16" s="56">
        <f t="shared" si="1"/>
        <v>0</v>
      </c>
      <c r="E16" s="64" t="s">
        <v>63</v>
      </c>
      <c r="F16" s="65">
        <v>3</v>
      </c>
      <c r="G16" s="65"/>
      <c r="H16" s="65"/>
      <c r="I16" s="65"/>
      <c r="J16" s="103"/>
      <c r="K16" s="55">
        <f t="shared" si="2"/>
        <v>1</v>
      </c>
      <c r="L16" s="56">
        <f t="shared" si="3"/>
        <v>0</v>
      </c>
      <c r="M16" s="64" t="s">
        <v>72</v>
      </c>
      <c r="N16" s="63">
        <v>3</v>
      </c>
      <c r="O16" s="63"/>
      <c r="P16" s="68"/>
      <c r="U16" s="30"/>
      <c r="V16" s="2" t="str">
        <f t="shared" si="7"/>
        <v>귀뚜라미</v>
      </c>
      <c r="W16" s="33">
        <f t="shared" si="8"/>
        <v>1</v>
      </c>
      <c r="X16" s="2" t="str">
        <f t="shared" si="9"/>
        <v>백수룡</v>
      </c>
      <c r="Y16" s="27">
        <f t="shared" si="10"/>
        <v>1</v>
      </c>
      <c r="Z16" s="33"/>
      <c r="AA16" s="101">
        <v>13</v>
      </c>
      <c r="AB16" s="97"/>
      <c r="AC16" s="97"/>
      <c r="AD16" s="97"/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1</v>
      </c>
      <c r="D17" s="56">
        <f t="shared" si="1"/>
        <v>0</v>
      </c>
      <c r="E17" s="64" t="s">
        <v>62</v>
      </c>
      <c r="F17" s="65">
        <v>3</v>
      </c>
      <c r="G17" s="65"/>
      <c r="H17" s="65"/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티파 록하트</v>
      </c>
      <c r="W17" s="33">
        <f t="shared" si="8"/>
        <v>1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/>
      <c r="AD17" s="97"/>
      <c r="AE17" s="10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1</v>
      </c>
      <c r="D18" s="56">
        <f t="shared" si="1"/>
        <v>0</v>
      </c>
      <c r="E18" s="64" t="s">
        <v>69</v>
      </c>
      <c r="F18" s="65">
        <v>3</v>
      </c>
      <c r="G18" s="65"/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Hyoh</v>
      </c>
      <c r="W18" s="33">
        <f t="shared" si="8"/>
        <v>1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/>
      <c r="AC18" s="97"/>
      <c r="AD18" s="97"/>
      <c r="AE18" s="107"/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1</v>
      </c>
      <c r="D19" s="56">
        <f t="shared" si="1"/>
        <v>0</v>
      </c>
      <c r="E19" s="64" t="s">
        <v>67</v>
      </c>
      <c r="F19" s="65">
        <v>3</v>
      </c>
      <c r="G19" s="65"/>
      <c r="H19" s="65"/>
      <c r="I19" s="65"/>
      <c r="J19" s="103"/>
      <c r="K19" s="55">
        <f t="shared" si="2"/>
        <v>1</v>
      </c>
      <c r="L19" s="56">
        <f t="shared" si="3"/>
        <v>0</v>
      </c>
      <c r="M19" s="64" t="s">
        <v>79</v>
      </c>
      <c r="N19" s="63">
        <v>3</v>
      </c>
      <c r="O19" s="63"/>
      <c r="P19" s="68"/>
      <c r="U19" s="30"/>
      <c r="V19" s="2" t="str">
        <f t="shared" si="7"/>
        <v>Sun</v>
      </c>
      <c r="W19" s="33">
        <f t="shared" si="8"/>
        <v>1</v>
      </c>
      <c r="X19" s="2" t="str">
        <f t="shared" si="9"/>
        <v>노가장</v>
      </c>
      <c r="Y19" s="27">
        <f t="shared" si="10"/>
        <v>1</v>
      </c>
      <c r="Z19" s="2"/>
      <c r="AA19" s="101">
        <v>16</v>
      </c>
      <c r="AB19" s="97"/>
      <c r="AC19" s="97"/>
      <c r="AD19" s="97"/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2</v>
      </c>
      <c r="D20" s="56">
        <f t="shared" si="1"/>
        <v>0</v>
      </c>
      <c r="E20" s="64" t="s">
        <v>68</v>
      </c>
      <c r="F20" s="65">
        <v>1</v>
      </c>
      <c r="G20" s="65">
        <v>2</v>
      </c>
      <c r="H20" s="65"/>
      <c r="I20" s="65"/>
      <c r="J20" s="103"/>
      <c r="K20" s="55">
        <f t="shared" si="2"/>
        <v>1</v>
      </c>
      <c r="L20" s="56">
        <f t="shared" si="3"/>
        <v>0</v>
      </c>
      <c r="M20" s="64" t="s">
        <v>73</v>
      </c>
      <c r="N20" s="63">
        <v>3</v>
      </c>
      <c r="O20" s="63"/>
      <c r="P20" s="68"/>
      <c r="U20" s="30"/>
      <c r="V20" s="2" t="str">
        <f t="shared" si="7"/>
        <v>겨울나그네</v>
      </c>
      <c r="W20" s="33">
        <f t="shared" si="8"/>
        <v>2</v>
      </c>
      <c r="X20" s="2" t="str">
        <f t="shared" si="9"/>
        <v>개작두</v>
      </c>
      <c r="Y20" s="27">
        <f t="shared" si="10"/>
        <v>1</v>
      </c>
      <c r="Z20" s="2"/>
      <c r="AA20" s="101">
        <v>17</v>
      </c>
      <c r="AB20" s="97"/>
      <c r="AC20" s="97"/>
      <c r="AD20" s="97"/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64</v>
      </c>
      <c r="F21" s="65">
        <v>3</v>
      </c>
      <c r="G21" s="65"/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80</v>
      </c>
      <c r="N21" s="63">
        <v>3</v>
      </c>
      <c r="O21" s="63"/>
      <c r="P21" s="68"/>
      <c r="U21" s="30"/>
      <c r="V21" s="2" t="str">
        <f t="shared" si="7"/>
        <v>렁큰이형님</v>
      </c>
      <c r="W21" s="33">
        <f t="shared" si="8"/>
        <v>1</v>
      </c>
      <c r="X21" s="2" t="str">
        <f t="shared" si="9"/>
        <v>귬찡</v>
      </c>
      <c r="Y21" s="27">
        <f t="shared" si="10"/>
        <v>1</v>
      </c>
      <c r="Z21" s="2"/>
      <c r="AA21" s="101">
        <v>18</v>
      </c>
      <c r="AB21" s="97"/>
      <c r="AC21" s="97"/>
      <c r="AD21" s="97"/>
      <c r="AE21" s="10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2</v>
      </c>
      <c r="D22" s="56">
        <f t="shared" si="1"/>
        <v>0</v>
      </c>
      <c r="E22" s="64" t="s">
        <v>77</v>
      </c>
      <c r="F22" s="65">
        <v>1</v>
      </c>
      <c r="G22" s="65">
        <v>2</v>
      </c>
      <c r="H22" s="65"/>
      <c r="I22" s="65"/>
      <c r="J22" s="103"/>
      <c r="K22" s="55">
        <f t="shared" si="2"/>
        <v>2</v>
      </c>
      <c r="L22" s="56">
        <f t="shared" si="3"/>
        <v>0</v>
      </c>
      <c r="M22" s="64" t="s">
        <v>84</v>
      </c>
      <c r="N22" s="63">
        <v>0</v>
      </c>
      <c r="O22" s="63">
        <v>3</v>
      </c>
      <c r="P22" s="68"/>
      <c r="U22" s="30"/>
      <c r="V22" s="2" t="str">
        <f t="shared" si="7"/>
        <v>깍두기</v>
      </c>
      <c r="W22" s="33">
        <f t="shared" si="8"/>
        <v>2</v>
      </c>
      <c r="X22" s="2" t="str">
        <f t="shared" si="9"/>
        <v>호비잉</v>
      </c>
      <c r="Y22" s="27">
        <f t="shared" si="10"/>
        <v>2</v>
      </c>
      <c r="Z22" s="2"/>
      <c r="AA22" s="101">
        <v>19</v>
      </c>
      <c r="AB22" s="97"/>
      <c r="AC22" s="97"/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1</v>
      </c>
      <c r="D23" s="56">
        <f t="shared" si="1"/>
        <v>0</v>
      </c>
      <c r="E23" s="64" t="s">
        <v>66</v>
      </c>
      <c r="F23" s="65">
        <v>3</v>
      </c>
      <c r="G23" s="65"/>
      <c r="H23" s="65"/>
      <c r="I23" s="65"/>
      <c r="J23" s="103"/>
      <c r="K23" s="55">
        <f t="shared" si="2"/>
        <v>1</v>
      </c>
      <c r="L23" s="56">
        <f t="shared" si="3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7"/>
        <v>라텔</v>
      </c>
      <c r="W23" s="33">
        <f t="shared" si="8"/>
        <v>1</v>
      </c>
      <c r="X23" s="2" t="str">
        <f t="shared" si="9"/>
        <v>까르낏깃</v>
      </c>
      <c r="Y23" s="27">
        <f t="shared" si="10"/>
        <v>1</v>
      </c>
      <c r="Z23" s="2"/>
      <c r="AA23" s="101">
        <v>20</v>
      </c>
      <c r="AB23" s="97"/>
      <c r="AC23" s="97"/>
      <c r="AD23" s="97"/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75</v>
      </c>
      <c r="F24" s="65">
        <v>3</v>
      </c>
      <c r="G24" s="65"/>
      <c r="H24" s="65"/>
      <c r="I24" s="65"/>
      <c r="J24" s="103"/>
      <c r="K24" s="55">
        <f t="shared" si="2"/>
        <v>1</v>
      </c>
      <c r="L24" s="56">
        <f t="shared" si="3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7"/>
        <v>낮술이최고야</v>
      </c>
      <c r="W24" s="33">
        <f t="shared" si="8"/>
        <v>1</v>
      </c>
      <c r="X24" s="2" t="str">
        <f t="shared" si="9"/>
        <v>튼튼맘</v>
      </c>
      <c r="Y24" s="27">
        <f t="shared" si="10"/>
        <v>1</v>
      </c>
      <c r="Z24" s="2"/>
      <c r="AA24" s="101">
        <v>21</v>
      </c>
      <c r="AB24" s="97"/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b">
        <f t="shared" si="11"/>
        <v>0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0</v>
      </c>
      <c r="E25" s="64" t="s">
        <v>74</v>
      </c>
      <c r="F25" s="65">
        <v>3</v>
      </c>
      <c r="G25" s="65"/>
      <c r="H25" s="65"/>
      <c r="I25" s="65"/>
      <c r="J25" s="103"/>
      <c r="K25" s="55">
        <f t="shared" si="2"/>
        <v>1</v>
      </c>
      <c r="L25" s="56">
        <f t="shared" si="3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7"/>
        <v>에키드나</v>
      </c>
      <c r="W25" s="33">
        <f t="shared" si="8"/>
        <v>1</v>
      </c>
      <c r="X25" s="2" t="str">
        <f t="shared" si="9"/>
        <v>짱맨</v>
      </c>
      <c r="Y25" s="27">
        <f t="shared" si="10"/>
        <v>1</v>
      </c>
      <c r="Z25" s="2"/>
      <c r="AA25" s="101">
        <v>22</v>
      </c>
      <c r="AB25" s="97"/>
      <c r="AC25" s="97"/>
      <c r="AD25" s="97"/>
      <c r="AE25" s="107"/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2</v>
      </c>
      <c r="D26" s="56">
        <f t="shared" si="1"/>
        <v>0</v>
      </c>
      <c r="E26" s="64" t="s">
        <v>65</v>
      </c>
      <c r="F26" s="65">
        <v>1</v>
      </c>
      <c r="G26" s="65">
        <v>2</v>
      </c>
      <c r="H26" s="65"/>
      <c r="I26" s="65"/>
      <c r="J26" s="103"/>
      <c r="K26" s="55">
        <f t="shared" si="2"/>
        <v>1</v>
      </c>
      <c r="L26" s="56">
        <f t="shared" si="3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7"/>
        <v>머라구여</v>
      </c>
      <c r="W26" s="33">
        <f t="shared" si="8"/>
        <v>2</v>
      </c>
      <c r="X26" s="2" t="str">
        <f t="shared" si="9"/>
        <v>연화</v>
      </c>
      <c r="Y26" s="27">
        <f t="shared" si="10"/>
        <v>1</v>
      </c>
      <c r="Z26" s="2"/>
      <c r="AA26" s="101">
        <v>23</v>
      </c>
      <c r="AB26" s="97"/>
      <c r="AC26" s="97"/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3</v>
      </c>
      <c r="D27" s="59">
        <f t="shared" si="1"/>
        <v>0</v>
      </c>
      <c r="E27" s="66" t="s">
        <v>78</v>
      </c>
      <c r="F27" s="67">
        <v>1</v>
      </c>
      <c r="G27" s="67">
        <v>1</v>
      </c>
      <c r="H27" s="67">
        <v>1</v>
      </c>
      <c r="I27" s="67"/>
      <c r="J27" s="104"/>
      <c r="K27" s="58">
        <f t="shared" si="2"/>
        <v>1</v>
      </c>
      <c r="L27" s="59">
        <f t="shared" si="3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7"/>
        <v>OscaR</v>
      </c>
      <c r="W27" s="34">
        <f t="shared" si="8"/>
        <v>3</v>
      </c>
      <c r="X27" s="28" t="str">
        <f t="shared" si="9"/>
        <v>투투</v>
      </c>
      <c r="Y27" s="29">
        <f t="shared" si="10"/>
        <v>1</v>
      </c>
      <c r="Z27" s="2"/>
      <c r="AA27" s="101">
        <v>24</v>
      </c>
      <c r="AB27" s="97"/>
      <c r="AC27" s="97"/>
      <c r="AD27" s="97"/>
      <c r="AE27" s="107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3" priority="4">
      <formula>$D13=0</formula>
    </cfRule>
  </conditionalFormatting>
  <conditionalFormatting sqref="K13:M27">
    <cfRule type="expression" dxfId="2" priority="3">
      <formula>$L13=0</formula>
    </cfRule>
  </conditionalFormatting>
  <conditionalFormatting sqref="W13:W27 Y13:Z27">
    <cfRule type="colorScale" priority="9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5C87A02D-C149-4AD1-B1E6-4AB5569C979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</xm:sqref>
        </x14:conditionalFormatting>
        <x14:conditionalFormatting xmlns:xm="http://schemas.microsoft.com/office/excel/2006/main">
          <x14:cfRule type="iconSet" priority="2" id="{38B141E7-789B-494B-960B-71A151E23EB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8" id="{47633594-4B00-459D-BFD6-31FF68236C0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F788-9BF3-4D4F-8193-DC9088E8FF14}">
  <dimension ref="A1:AR34"/>
  <sheetViews>
    <sheetView tabSelected="1" zoomScale="70" zoomScaleNormal="70" workbookViewId="0">
      <selection activeCell="F5" sqref="F5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AA1" s="114"/>
      <c r="AB1" s="115"/>
      <c r="AC1" s="115"/>
      <c r="AD1" s="115"/>
      <c r="AE1" s="116"/>
    </row>
    <row r="2" spans="1:44" ht="60" customHeight="1" thickBot="1" x14ac:dyDescent="0.65">
      <c r="B2" s="145" t="s">
        <v>32</v>
      </c>
      <c r="C2" s="146"/>
      <c r="D2" s="71">
        <v>30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29</v>
      </c>
      <c r="O2" s="146" t="s">
        <v>32</v>
      </c>
      <c r="P2" s="152"/>
      <c r="U2" s="1" t="s">
        <v>113</v>
      </c>
      <c r="V2" s="83"/>
      <c r="W2" s="82" t="s">
        <v>103</v>
      </c>
      <c r="X2" s="97" t="s">
        <v>225</v>
      </c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8" t="s">
        <v>51</v>
      </c>
      <c r="C3" s="132"/>
      <c r="D3" s="132"/>
      <c r="E3" s="17" t="s">
        <v>41</v>
      </c>
      <c r="F3" s="61">
        <v>87</v>
      </c>
      <c r="G3" s="123" t="str">
        <f>CONCATENATE(F3,"  vs.  ",L3)</f>
        <v>87  vs.  87</v>
      </c>
      <c r="H3" s="123"/>
      <c r="I3" s="123"/>
      <c r="J3" s="123"/>
      <c r="K3" s="123"/>
      <c r="L3" s="18">
        <f>3*30-(SUM($D$13:$D$27)+SUM($L$13:$L$27))</f>
        <v>87</v>
      </c>
      <c r="M3" s="17" t="s">
        <v>33</v>
      </c>
      <c r="N3" s="131"/>
      <c r="O3" s="131"/>
      <c r="P3" s="150"/>
      <c r="V3" s="169" t="s">
        <v>110</v>
      </c>
      <c r="W3" s="150"/>
      <c r="Z3" s="33"/>
      <c r="AA3" s="113" t="s">
        <v>187</v>
      </c>
      <c r="AB3" s="111">
        <f>COUNTA(AB4:AB33)</f>
        <v>11</v>
      </c>
      <c r="AC3" s="121">
        <f t="shared" ref="AC3:AE3" si="0">COUNTA(AC4:AC33)</f>
        <v>7</v>
      </c>
      <c r="AD3" s="120">
        <f t="shared" si="0"/>
        <v>0</v>
      </c>
      <c r="AE3" s="112">
        <f t="shared" si="0"/>
        <v>5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6"/>
      <c r="C4" s="167"/>
      <c r="D4" s="167"/>
      <c r="E4" s="2" t="s">
        <v>40</v>
      </c>
      <c r="F4" s="62">
        <v>22</v>
      </c>
      <c r="G4" s="165" t="str">
        <f>CONCATENATE(F4,"  vs.  ",L4)</f>
        <v>22  vs.  16</v>
      </c>
      <c r="H4" s="165"/>
      <c r="I4" s="165"/>
      <c r="J4" s="165"/>
      <c r="K4" s="165"/>
      <c r="L4" s="5">
        <f>2*N2-(5*30-(COUNTBLANK(F13:J27)+COUNTBLANK(N13:R27)))</f>
        <v>16</v>
      </c>
      <c r="M4" s="2" t="s">
        <v>40</v>
      </c>
      <c r="N4" s="125"/>
      <c r="O4" s="125"/>
      <c r="P4" s="164"/>
      <c r="V4" s="72" t="s">
        <v>104</v>
      </c>
      <c r="W4" s="27">
        <f>N2*2-L4</f>
        <v>42</v>
      </c>
      <c r="Z4" s="33"/>
      <c r="AA4" s="101">
        <v>1</v>
      </c>
      <c r="AB4" s="97" t="s">
        <v>226</v>
      </c>
      <c r="AC4" s="97"/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49"/>
      <c r="C5" s="134"/>
      <c r="D5" s="134"/>
      <c r="E5" s="2" t="s">
        <v>107</v>
      </c>
      <c r="F5" s="62">
        <f>F3/(D2*2-F4)</f>
        <v>2.2894736842105261</v>
      </c>
      <c r="G5" s="168" t="str">
        <f>CONCATENATE(ROUND(F5, 2),"  vs.  ", ROUND(L5, 2))</f>
        <v>2.29  vs.  2.07</v>
      </c>
      <c r="H5" s="168"/>
      <c r="I5" s="168"/>
      <c r="J5" s="168"/>
      <c r="K5" s="168"/>
      <c r="L5" s="5">
        <f>L3/(N2*2-L4)</f>
        <v>2.0714285714285716</v>
      </c>
      <c r="M5" s="2" t="s">
        <v>108</v>
      </c>
      <c r="N5" s="126"/>
      <c r="O5" s="126"/>
      <c r="P5" s="151"/>
      <c r="V5" s="72" t="s">
        <v>102</v>
      </c>
      <c r="W5" s="27">
        <f>COUNTA(AB4:AB33)</f>
        <v>11</v>
      </c>
      <c r="Z5" s="33"/>
      <c r="AA5" s="101">
        <v>2</v>
      </c>
      <c r="AB5" s="97"/>
      <c r="AC5" s="97" t="s">
        <v>227</v>
      </c>
      <c r="AD5" s="97"/>
      <c r="AE5" s="107"/>
      <c r="AF5" s="109"/>
    </row>
    <row r="6" spans="1:44" s="2" customFormat="1" ht="31.5" customHeight="1" x14ac:dyDescent="0.6">
      <c r="B6" s="156" t="s">
        <v>54</v>
      </c>
      <c r="C6" s="135"/>
      <c r="D6" s="135"/>
      <c r="E6" s="17" t="s">
        <v>41</v>
      </c>
      <c r="F6" s="23">
        <f>F3+AH6</f>
        <v>105</v>
      </c>
      <c r="G6" s="138" t="str">
        <f>CONCATENATE(F6,"  vs.  ",L6)</f>
        <v>105  vs.  87</v>
      </c>
      <c r="H6" s="139"/>
      <c r="I6" s="139"/>
      <c r="J6" s="139"/>
      <c r="K6" s="140"/>
      <c r="L6" s="18">
        <f>L3+AI6</f>
        <v>87</v>
      </c>
      <c r="M6" s="17" t="s">
        <v>33</v>
      </c>
      <c r="N6" s="132"/>
      <c r="O6" s="132"/>
      <c r="P6" s="158"/>
      <c r="V6" s="73" t="s">
        <v>100</v>
      </c>
      <c r="W6" s="102">
        <f>COUNTA(AE4:AE33)</f>
        <v>5</v>
      </c>
      <c r="X6" s="96"/>
      <c r="Z6" s="33"/>
      <c r="AA6" s="101">
        <v>3</v>
      </c>
      <c r="AB6" s="97" t="s">
        <v>228</v>
      </c>
      <c r="AC6" s="97"/>
      <c r="AD6" s="97"/>
      <c r="AE6" s="107"/>
      <c r="AF6" s="109"/>
      <c r="AH6" s="2">
        <f>3*AH7</f>
        <v>18</v>
      </c>
      <c r="AI6" s="2">
        <f>2*F10+F11</f>
        <v>0</v>
      </c>
    </row>
    <row r="7" spans="1:44" s="2" customFormat="1" ht="32.25" customHeight="1" thickBot="1" x14ac:dyDescent="0.65">
      <c r="B7" s="157"/>
      <c r="C7" s="136"/>
      <c r="D7" s="136"/>
      <c r="E7" s="19" t="s">
        <v>40</v>
      </c>
      <c r="F7" s="24">
        <f>F4-AH7</f>
        <v>16</v>
      </c>
      <c r="G7" s="141" t="str">
        <f>CONCATENATE(F7,"  vs.  ",L7)</f>
        <v>16  vs.  16</v>
      </c>
      <c r="H7" s="142"/>
      <c r="I7" s="142"/>
      <c r="J7" s="142"/>
      <c r="K7" s="143"/>
      <c r="L7" s="20">
        <f>L4-AI7</f>
        <v>16</v>
      </c>
      <c r="M7" s="19" t="s">
        <v>40</v>
      </c>
      <c r="N7" s="133"/>
      <c r="O7" s="133"/>
      <c r="P7" s="159"/>
      <c r="V7" s="72" t="s">
        <v>101</v>
      </c>
      <c r="W7" s="27">
        <f>W4-W6-W5</f>
        <v>26</v>
      </c>
      <c r="Z7" s="33"/>
      <c r="AA7" s="101">
        <v>4</v>
      </c>
      <c r="AB7" s="97" t="s">
        <v>229</v>
      </c>
      <c r="AC7" s="97"/>
      <c r="AD7" s="97"/>
      <c r="AE7" s="107"/>
      <c r="AF7" s="109"/>
      <c r="AH7" s="2">
        <f>IF(F4&gt;L7,F4-L7,0)</f>
        <v>6</v>
      </c>
      <c r="AI7" s="2">
        <f>SUM(F10:F11)</f>
        <v>0</v>
      </c>
    </row>
    <row r="8" spans="1:44" s="2" customFormat="1" ht="32.25" customHeight="1" thickTop="1" x14ac:dyDescent="0.6">
      <c r="B8" s="160" t="s">
        <v>52</v>
      </c>
      <c r="C8" s="124"/>
      <c r="D8" s="124"/>
      <c r="E8" s="2" t="s">
        <v>44</v>
      </c>
      <c r="F8" s="1">
        <f>COUNTIF($D$13:$D$27,"&gt;0")+COUNTIF($L$13:$L$27,"&gt;0")</f>
        <v>1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4"/>
      <c r="O8" s="124"/>
      <c r="P8" s="163"/>
      <c r="V8" s="76" t="s">
        <v>105</v>
      </c>
      <c r="W8" s="80">
        <f>W7-W5</f>
        <v>15</v>
      </c>
      <c r="Z8" s="33"/>
      <c r="AA8" s="101">
        <v>5</v>
      </c>
      <c r="AB8" s="97"/>
      <c r="AC8" s="97" t="s">
        <v>230</v>
      </c>
      <c r="AD8" s="97"/>
      <c r="AE8" s="107"/>
      <c r="AF8" s="109"/>
    </row>
    <row r="9" spans="1:44" s="2" customFormat="1" ht="31.5" customHeight="1" thickBot="1" x14ac:dyDescent="0.65">
      <c r="B9" s="161"/>
      <c r="C9" s="125"/>
      <c r="D9" s="125"/>
      <c r="E9" s="2" t="s">
        <v>43</v>
      </c>
      <c r="F9" s="1">
        <f>COUNTIF($D$13:$D$27,"=3")+COUNTIF($L$13:$L$27,"=3")</f>
        <v>1</v>
      </c>
      <c r="G9" s="25"/>
      <c r="H9" s="25"/>
      <c r="I9" s="25"/>
      <c r="J9" s="25"/>
      <c r="K9" s="25"/>
      <c r="L9" s="63">
        <v>0</v>
      </c>
      <c r="M9" s="2" t="s">
        <v>43</v>
      </c>
      <c r="N9" s="125"/>
      <c r="O9" s="125"/>
      <c r="P9" s="164"/>
      <c r="V9" s="77" t="s">
        <v>106</v>
      </c>
      <c r="W9" s="81">
        <f>N2-W7-W6</f>
        <v>-2</v>
      </c>
      <c r="Z9" s="33"/>
      <c r="AA9" s="101">
        <v>6</v>
      </c>
      <c r="AB9" s="97" t="s">
        <v>231</v>
      </c>
      <c r="AC9" s="97"/>
      <c r="AD9" s="97"/>
      <c r="AE9" s="107"/>
      <c r="AF9" s="109"/>
    </row>
    <row r="10" spans="1:44" s="2" customFormat="1" ht="31.5" customHeight="1" x14ac:dyDescent="0.6">
      <c r="B10" s="161"/>
      <c r="C10" s="125"/>
      <c r="D10" s="125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5"/>
      <c r="O10" s="125"/>
      <c r="P10" s="164"/>
      <c r="Z10" s="33"/>
      <c r="AA10" s="101">
        <v>7</v>
      </c>
      <c r="AB10" s="97"/>
      <c r="AC10" s="97"/>
      <c r="AD10" s="97"/>
      <c r="AE10" s="97" t="s">
        <v>232</v>
      </c>
      <c r="AF10" s="109"/>
    </row>
    <row r="11" spans="1:44" s="2" customFormat="1" ht="31.5" customHeight="1" x14ac:dyDescent="0.6">
      <c r="B11" s="162"/>
      <c r="C11" s="126"/>
      <c r="D11" s="12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6"/>
      <c r="O11" s="126"/>
      <c r="P11" s="151"/>
      <c r="V11" s="153" t="s">
        <v>99</v>
      </c>
      <c r="W11" s="154"/>
      <c r="X11" s="154"/>
      <c r="Y11" s="155"/>
      <c r="Z11" s="33"/>
      <c r="AA11" s="101">
        <v>8</v>
      </c>
      <c r="AB11" s="97"/>
      <c r="AC11" s="97"/>
      <c r="AD11" s="97"/>
      <c r="AE11" s="107" t="s">
        <v>233</v>
      </c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 t="s">
        <v>234</v>
      </c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3</v>
      </c>
      <c r="D13" s="56">
        <f t="shared" ref="D13:D27" si="1">3-(SUM(F13:J13))</f>
        <v>0</v>
      </c>
      <c r="E13" s="64" t="s">
        <v>59</v>
      </c>
      <c r="F13" s="65">
        <v>0</v>
      </c>
      <c r="G13" s="65">
        <v>2</v>
      </c>
      <c r="H13" s="65">
        <v>1</v>
      </c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70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3</v>
      </c>
      <c r="X13" s="2" t="str">
        <f>M13</f>
        <v>MUNAM</v>
      </c>
      <c r="Y13" s="27">
        <f>IF(ISBLANK(N13),2,IF(L13=0,COUNTA(N13:R13),COUNTA(N13:R13)+L13))</f>
        <v>1</v>
      </c>
      <c r="Z13" s="33"/>
      <c r="AA13" s="101">
        <v>10</v>
      </c>
      <c r="AB13" s="97" t="s">
        <v>235</v>
      </c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1</v>
      </c>
      <c r="D14" s="56">
        <f t="shared" si="1"/>
        <v>0</v>
      </c>
      <c r="E14" s="64" t="s">
        <v>60</v>
      </c>
      <c r="F14" s="65">
        <v>3</v>
      </c>
      <c r="G14" s="65"/>
      <c r="H14" s="65"/>
      <c r="I14" s="65"/>
      <c r="J14" s="103"/>
      <c r="K14" s="55">
        <f t="shared" si="2"/>
        <v>2</v>
      </c>
      <c r="L14" s="56">
        <f t="shared" si="3"/>
        <v>0</v>
      </c>
      <c r="M14" s="64" t="s">
        <v>76</v>
      </c>
      <c r="N14" s="63">
        <v>1</v>
      </c>
      <c r="O14" s="63">
        <v>2</v>
      </c>
      <c r="P14" s="68"/>
      <c r="U14" s="30"/>
      <c r="V14" s="2" t="str">
        <f t="shared" ref="V14:V27" si="7">E14</f>
        <v>SK</v>
      </c>
      <c r="W14" s="33">
        <f t="shared" ref="W14:W27" si="8">IF(ISBLANK(F14),2,IF(D14=0,COUNTA(F14:J14),COUNTA(F14:J14)+D14))</f>
        <v>1</v>
      </c>
      <c r="X14" s="2" t="str">
        <f t="shared" ref="X14:X27" si="9">M14</f>
        <v>가을하늘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97"/>
      <c r="AE14" s="97" t="s">
        <v>236</v>
      </c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2</v>
      </c>
      <c r="D15" s="56">
        <f t="shared" si="1"/>
        <v>0</v>
      </c>
      <c r="E15" s="64" t="s">
        <v>61</v>
      </c>
      <c r="F15" s="65">
        <v>2</v>
      </c>
      <c r="G15" s="65">
        <v>1</v>
      </c>
      <c r="H15" s="65"/>
      <c r="I15" s="65"/>
      <c r="J15" s="103"/>
      <c r="K15" s="55">
        <f t="shared" si="2"/>
        <v>1</v>
      </c>
      <c r="L15" s="56">
        <f t="shared" si="3"/>
        <v>0</v>
      </c>
      <c r="M15" s="64" t="s">
        <v>71</v>
      </c>
      <c r="N15" s="63">
        <v>3</v>
      </c>
      <c r="O15" s="63"/>
      <c r="P15" s="68"/>
      <c r="U15" s="30"/>
      <c r="V15" s="2" t="str">
        <f t="shared" si="7"/>
        <v>월광</v>
      </c>
      <c r="W15" s="33">
        <f t="shared" si="8"/>
        <v>2</v>
      </c>
      <c r="X15" s="2" t="str">
        <f t="shared" si="9"/>
        <v>MSX4041</v>
      </c>
      <c r="Y15" s="27">
        <f t="shared" si="10"/>
        <v>1</v>
      </c>
      <c r="Z15" s="33"/>
      <c r="AA15" s="101">
        <v>12</v>
      </c>
      <c r="AB15" s="97" t="s">
        <v>237</v>
      </c>
      <c r="AC15" s="97"/>
      <c r="AD15" s="97"/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2</v>
      </c>
      <c r="D16" s="56">
        <f t="shared" si="1"/>
        <v>0</v>
      </c>
      <c r="E16" s="64" t="s">
        <v>63</v>
      </c>
      <c r="F16" s="65">
        <v>2</v>
      </c>
      <c r="G16" s="65">
        <v>1</v>
      </c>
      <c r="H16" s="65"/>
      <c r="I16" s="65"/>
      <c r="J16" s="103"/>
      <c r="K16" s="55">
        <f t="shared" si="2"/>
        <v>1</v>
      </c>
      <c r="L16" s="56">
        <f t="shared" si="3"/>
        <v>0</v>
      </c>
      <c r="M16" s="64" t="s">
        <v>72</v>
      </c>
      <c r="N16" s="63">
        <v>3</v>
      </c>
      <c r="O16" s="63"/>
      <c r="P16" s="68"/>
      <c r="U16" s="30"/>
      <c r="V16" s="2" t="str">
        <f t="shared" si="7"/>
        <v>귀뚜라미</v>
      </c>
      <c r="W16" s="33">
        <f t="shared" si="8"/>
        <v>2</v>
      </c>
      <c r="X16" s="2" t="str">
        <f t="shared" si="9"/>
        <v>백수룡</v>
      </c>
      <c r="Y16" s="27">
        <f t="shared" si="10"/>
        <v>1</v>
      </c>
      <c r="Z16" s="33"/>
      <c r="AA16" s="101">
        <v>13</v>
      </c>
      <c r="AB16" s="97"/>
      <c r="AC16" s="97"/>
      <c r="AD16" s="97"/>
      <c r="AE16" s="107" t="s">
        <v>238</v>
      </c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1</v>
      </c>
      <c r="D17" s="56">
        <f t="shared" si="1"/>
        <v>0</v>
      </c>
      <c r="E17" s="64" t="s">
        <v>62</v>
      </c>
      <c r="F17" s="65">
        <v>3</v>
      </c>
      <c r="G17" s="65"/>
      <c r="H17" s="65"/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티파 록하트</v>
      </c>
      <c r="W17" s="33">
        <f t="shared" si="8"/>
        <v>1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 t="s">
        <v>239</v>
      </c>
      <c r="AD17" s="97"/>
      <c r="AE17" s="10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1</v>
      </c>
      <c r="D18" s="56">
        <f t="shared" si="1"/>
        <v>0</v>
      </c>
      <c r="E18" s="64" t="s">
        <v>69</v>
      </c>
      <c r="F18" s="65">
        <v>3</v>
      </c>
      <c r="G18" s="65"/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Hyoh</v>
      </c>
      <c r="W18" s="33">
        <f t="shared" si="8"/>
        <v>1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/>
      <c r="AC18" s="97"/>
      <c r="AD18" s="97"/>
      <c r="AE18" s="107" t="s">
        <v>240</v>
      </c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2</v>
      </c>
      <c r="D19" s="56">
        <f t="shared" si="1"/>
        <v>0</v>
      </c>
      <c r="E19" s="64" t="s">
        <v>68</v>
      </c>
      <c r="F19" s="65">
        <v>1</v>
      </c>
      <c r="G19" s="65">
        <v>2</v>
      </c>
      <c r="H19" s="65"/>
      <c r="I19" s="65"/>
      <c r="J19" s="103"/>
      <c r="K19" s="55">
        <f t="shared" si="2"/>
        <v>1</v>
      </c>
      <c r="L19" s="56">
        <f t="shared" si="3"/>
        <v>0</v>
      </c>
      <c r="M19" s="64" t="s">
        <v>79</v>
      </c>
      <c r="N19" s="63">
        <v>3</v>
      </c>
      <c r="O19" s="63"/>
      <c r="P19" s="68"/>
      <c r="U19" s="30"/>
      <c r="V19" s="2" t="str">
        <f t="shared" si="7"/>
        <v>겨울나그네</v>
      </c>
      <c r="W19" s="33">
        <f t="shared" si="8"/>
        <v>2</v>
      </c>
      <c r="X19" s="2" t="str">
        <f t="shared" si="9"/>
        <v>노가장</v>
      </c>
      <c r="Y19" s="27">
        <f t="shared" si="10"/>
        <v>1</v>
      </c>
      <c r="Z19" s="2"/>
      <c r="AA19" s="101">
        <v>16</v>
      </c>
      <c r="AB19" s="97"/>
      <c r="AC19" s="97" t="s">
        <v>241</v>
      </c>
      <c r="AD19" s="97"/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2</v>
      </c>
      <c r="D20" s="56">
        <f t="shared" si="1"/>
        <v>0</v>
      </c>
      <c r="E20" s="64" t="s">
        <v>67</v>
      </c>
      <c r="F20" s="65">
        <v>1</v>
      </c>
      <c r="G20" s="65">
        <v>2</v>
      </c>
      <c r="H20" s="65"/>
      <c r="I20" s="65"/>
      <c r="J20" s="103"/>
      <c r="K20" s="55">
        <f t="shared" si="2"/>
        <v>2</v>
      </c>
      <c r="L20" s="56">
        <f t="shared" si="3"/>
        <v>0</v>
      </c>
      <c r="M20" s="64" t="s">
        <v>73</v>
      </c>
      <c r="N20" s="63">
        <v>2</v>
      </c>
      <c r="O20" s="63">
        <v>1</v>
      </c>
      <c r="P20" s="68"/>
      <c r="U20" s="30"/>
      <c r="V20" s="2" t="str">
        <f t="shared" si="7"/>
        <v>Sun</v>
      </c>
      <c r="W20" s="33">
        <f t="shared" si="8"/>
        <v>2</v>
      </c>
      <c r="X20" s="2" t="str">
        <f t="shared" si="9"/>
        <v>개작두</v>
      </c>
      <c r="Y20" s="27">
        <f t="shared" si="10"/>
        <v>2</v>
      </c>
      <c r="Z20" s="2"/>
      <c r="AA20" s="101">
        <v>17</v>
      </c>
      <c r="AB20" s="97" t="s">
        <v>242</v>
      </c>
      <c r="AC20" s="97"/>
      <c r="AD20" s="97"/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64</v>
      </c>
      <c r="F21" s="65">
        <v>3</v>
      </c>
      <c r="G21" s="65"/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7"/>
        <v>렁큰이형님</v>
      </c>
      <c r="W21" s="33">
        <f t="shared" si="8"/>
        <v>1</v>
      </c>
      <c r="X21" s="2" t="str">
        <f t="shared" si="9"/>
        <v>호비잉</v>
      </c>
      <c r="Y21" s="27">
        <f t="shared" si="10"/>
        <v>1</v>
      </c>
      <c r="Z21" s="2"/>
      <c r="AA21" s="101">
        <v>18</v>
      </c>
      <c r="AB21" s="97"/>
      <c r="AC21" s="97" t="s">
        <v>243</v>
      </c>
      <c r="AD21" s="97"/>
      <c r="AE21" s="10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3</v>
      </c>
      <c r="D22" s="56">
        <f t="shared" si="1"/>
        <v>0</v>
      </c>
      <c r="E22" s="64" t="s">
        <v>77</v>
      </c>
      <c r="F22" s="65">
        <v>1</v>
      </c>
      <c r="G22" s="65">
        <v>0</v>
      </c>
      <c r="H22" s="65">
        <v>2</v>
      </c>
      <c r="I22" s="65"/>
      <c r="J22" s="103"/>
      <c r="K22" s="55">
        <f t="shared" si="2"/>
        <v>1</v>
      </c>
      <c r="L22" s="56">
        <f t="shared" si="3"/>
        <v>0</v>
      </c>
      <c r="M22" s="64" t="s">
        <v>80</v>
      </c>
      <c r="N22" s="63">
        <v>3</v>
      </c>
      <c r="O22" s="63"/>
      <c r="P22" s="68"/>
      <c r="U22" s="30"/>
      <c r="V22" s="2" t="str">
        <f t="shared" si="7"/>
        <v>깍두기</v>
      </c>
      <c r="W22" s="33">
        <f t="shared" si="8"/>
        <v>3</v>
      </c>
      <c r="X22" s="2" t="str">
        <f t="shared" si="9"/>
        <v>귬찡</v>
      </c>
      <c r="Y22" s="27">
        <f t="shared" si="10"/>
        <v>1</v>
      </c>
      <c r="Z22" s="2"/>
      <c r="AA22" s="101">
        <v>19</v>
      </c>
      <c r="AB22" s="97"/>
      <c r="AC22" s="97" t="s">
        <v>244</v>
      </c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1</v>
      </c>
      <c r="D23" s="56">
        <f t="shared" si="1"/>
        <v>0</v>
      </c>
      <c r="E23" s="64" t="s">
        <v>66</v>
      </c>
      <c r="F23" s="65">
        <v>3</v>
      </c>
      <c r="G23" s="65"/>
      <c r="H23" s="65"/>
      <c r="I23" s="65"/>
      <c r="J23" s="103"/>
      <c r="K23" s="55">
        <f t="shared" si="2"/>
        <v>1</v>
      </c>
      <c r="L23" s="56">
        <f t="shared" si="3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7"/>
        <v>라텔</v>
      </c>
      <c r="W23" s="33">
        <f t="shared" si="8"/>
        <v>1</v>
      </c>
      <c r="X23" s="2" t="str">
        <f t="shared" si="9"/>
        <v>까르낏깃</v>
      </c>
      <c r="Y23" s="27">
        <f t="shared" si="10"/>
        <v>1</v>
      </c>
      <c r="Z23" s="2"/>
      <c r="AA23" s="101">
        <v>20</v>
      </c>
      <c r="AB23" s="97" t="s">
        <v>245</v>
      </c>
      <c r="AC23" s="97"/>
      <c r="AD23" s="97"/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78</v>
      </c>
      <c r="F24" s="65">
        <v>3</v>
      </c>
      <c r="G24" s="65"/>
      <c r="H24" s="65"/>
      <c r="I24" s="65"/>
      <c r="J24" s="103"/>
      <c r="K24" s="55">
        <f t="shared" si="2"/>
        <v>0</v>
      </c>
      <c r="L24" s="56">
        <f t="shared" si="3"/>
        <v>3</v>
      </c>
      <c r="M24" s="64" t="s">
        <v>85</v>
      </c>
      <c r="N24" s="63"/>
      <c r="O24" s="63"/>
      <c r="P24" s="68"/>
      <c r="U24" s="30"/>
      <c r="V24" s="2" t="str">
        <f t="shared" si="7"/>
        <v>OscaR</v>
      </c>
      <c r="W24" s="33">
        <f t="shared" si="8"/>
        <v>1</v>
      </c>
      <c r="X24" s="2" t="str">
        <f t="shared" si="9"/>
        <v>튼튼맘</v>
      </c>
      <c r="Y24" s="27">
        <f t="shared" si="10"/>
        <v>2</v>
      </c>
      <c r="Z24" s="2"/>
      <c r="AA24" s="101">
        <v>21</v>
      </c>
      <c r="AB24" s="97"/>
      <c r="AC24" s="97" t="s">
        <v>246</v>
      </c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str">
        <f t="shared" si="11"/>
        <v>튼튼맘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0</v>
      </c>
      <c r="E25" s="64" t="s">
        <v>75</v>
      </c>
      <c r="F25" s="65">
        <v>3</v>
      </c>
      <c r="G25" s="65"/>
      <c r="H25" s="65"/>
      <c r="I25" s="65"/>
      <c r="J25" s="103"/>
      <c r="K25" s="55">
        <f t="shared" si="2"/>
        <v>2</v>
      </c>
      <c r="L25" s="56">
        <f t="shared" si="3"/>
        <v>0</v>
      </c>
      <c r="M25" s="64" t="s">
        <v>82</v>
      </c>
      <c r="N25" s="63">
        <v>0</v>
      </c>
      <c r="O25" s="63">
        <v>3</v>
      </c>
      <c r="P25" s="68"/>
      <c r="U25" s="30"/>
      <c r="V25" s="2" t="str">
        <f t="shared" si="7"/>
        <v>낮술이최고야</v>
      </c>
      <c r="W25" s="33">
        <f t="shared" si="8"/>
        <v>1</v>
      </c>
      <c r="X25" s="2" t="str">
        <f t="shared" si="9"/>
        <v>짱맨</v>
      </c>
      <c r="Y25" s="27">
        <f t="shared" si="10"/>
        <v>2</v>
      </c>
      <c r="Z25" s="2"/>
      <c r="AA25" s="101">
        <v>22</v>
      </c>
      <c r="AB25" s="97" t="s">
        <v>247</v>
      </c>
      <c r="AC25" s="97"/>
      <c r="AD25" s="97"/>
      <c r="AE25" s="107"/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1</v>
      </c>
      <c r="D26" s="56">
        <f t="shared" si="1"/>
        <v>0</v>
      </c>
      <c r="E26" s="64" t="s">
        <v>74</v>
      </c>
      <c r="F26" s="65">
        <v>3</v>
      </c>
      <c r="G26" s="65"/>
      <c r="H26" s="65"/>
      <c r="I26" s="65"/>
      <c r="J26" s="103"/>
      <c r="K26" s="55">
        <f t="shared" si="2"/>
        <v>2</v>
      </c>
      <c r="L26" s="56">
        <f t="shared" si="3"/>
        <v>0</v>
      </c>
      <c r="M26" s="64" t="s">
        <v>87</v>
      </c>
      <c r="N26" s="63">
        <v>2</v>
      </c>
      <c r="O26" s="63">
        <v>1</v>
      </c>
      <c r="P26" s="68"/>
      <c r="U26" s="30"/>
      <c r="V26" s="2" t="str">
        <f t="shared" si="7"/>
        <v>에키드나</v>
      </c>
      <c r="W26" s="33">
        <f t="shared" si="8"/>
        <v>1</v>
      </c>
      <c r="X26" s="2" t="str">
        <f t="shared" si="9"/>
        <v>연화</v>
      </c>
      <c r="Y26" s="27">
        <f t="shared" si="10"/>
        <v>2</v>
      </c>
      <c r="Z26" s="2"/>
      <c r="AA26" s="101">
        <v>23</v>
      </c>
      <c r="AB26" s="97" t="s">
        <v>248</v>
      </c>
      <c r="AC26" s="97"/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2</v>
      </c>
      <c r="D27" s="59">
        <f t="shared" si="1"/>
        <v>0</v>
      </c>
      <c r="E27" s="66" t="s">
        <v>65</v>
      </c>
      <c r="F27" s="67">
        <v>1</v>
      </c>
      <c r="G27" s="67">
        <v>2</v>
      </c>
      <c r="H27" s="67"/>
      <c r="I27" s="67"/>
      <c r="J27" s="104"/>
      <c r="K27" s="58">
        <f t="shared" si="2"/>
        <v>1</v>
      </c>
      <c r="L27" s="59">
        <f t="shared" si="3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7"/>
        <v>머라구여</v>
      </c>
      <c r="W27" s="34">
        <f t="shared" si="8"/>
        <v>2</v>
      </c>
      <c r="X27" s="28" t="str">
        <f t="shared" si="9"/>
        <v>투투</v>
      </c>
      <c r="Y27" s="29">
        <f t="shared" si="10"/>
        <v>1</v>
      </c>
      <c r="Z27" s="2"/>
      <c r="AA27" s="101">
        <v>24</v>
      </c>
      <c r="AB27" s="97"/>
      <c r="AC27" s="97"/>
      <c r="AD27" s="97"/>
      <c r="AE27" s="107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1" priority="4">
      <formula>$D13=0</formula>
    </cfRule>
  </conditionalFormatting>
  <conditionalFormatting sqref="K13:M27">
    <cfRule type="expression" dxfId="0" priority="3">
      <formula>$L13=0</formula>
    </cfRule>
  </conditionalFormatting>
  <conditionalFormatting sqref="W13:W27 Y13:Z27">
    <cfRule type="colorScale" priority="7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86CEF72A-C089-452F-B952-202BB1A794A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</xm:sqref>
        </x14:conditionalFormatting>
        <x14:conditionalFormatting xmlns:xm="http://schemas.microsoft.com/office/excel/2006/main">
          <x14:cfRule type="iconSet" priority="2" id="{8DCBAB8C-2A24-417C-9A12-5D648B80E89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6" id="{F30FF265-44C8-4814-8700-AF65661656F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3464-3625-4F10-A041-CCD60E7A3FA4}">
  <dimension ref="B2:P48"/>
  <sheetViews>
    <sheetView workbookViewId="0">
      <selection activeCell="L3" sqref="L3"/>
    </sheetView>
  </sheetViews>
  <sheetFormatPr defaultRowHeight="16.899999999999999" x14ac:dyDescent="0.6"/>
  <cols>
    <col min="3" max="3" width="12.5" bestFit="1" customWidth="1"/>
    <col min="4" max="4" width="12.5" customWidth="1"/>
    <col min="5" max="5" width="19.75" customWidth="1"/>
    <col min="8" max="9" width="19.75" customWidth="1"/>
    <col min="10" max="10" width="17.375" customWidth="1"/>
    <col min="12" max="12" width="6.75" customWidth="1"/>
    <col min="13" max="13" width="6.75" bestFit="1" customWidth="1"/>
    <col min="14" max="14" width="13.625" bestFit="1" customWidth="1"/>
    <col min="15" max="15" width="6.75" bestFit="1" customWidth="1"/>
    <col min="16" max="16" width="11.125" bestFit="1" customWidth="1"/>
  </cols>
  <sheetData>
    <row r="2" spans="2:16" ht="25.15" thickBot="1" x14ac:dyDescent="0.65">
      <c r="B2" s="84" t="s">
        <v>125</v>
      </c>
      <c r="C2" s="84" t="s">
        <v>120</v>
      </c>
      <c r="D2" s="85" t="s">
        <v>121</v>
      </c>
      <c r="E2" s="85" t="s">
        <v>114</v>
      </c>
      <c r="F2" s="85" t="s">
        <v>27</v>
      </c>
      <c r="G2" s="85" t="s">
        <v>157</v>
      </c>
      <c r="H2" s="85" t="s">
        <v>115</v>
      </c>
      <c r="I2" s="85" t="s">
        <v>126</v>
      </c>
      <c r="J2" s="87" t="s">
        <v>138</v>
      </c>
      <c r="L2" s="85" t="s">
        <v>191</v>
      </c>
      <c r="M2" s="85" t="s">
        <v>116</v>
      </c>
      <c r="N2" s="95" t="s">
        <v>127</v>
      </c>
      <c r="O2" s="95" t="s">
        <v>137</v>
      </c>
      <c r="P2" s="87" t="s">
        <v>138</v>
      </c>
    </row>
    <row r="3" spans="2:16" ht="25.15" thickTop="1" x14ac:dyDescent="0.6">
      <c r="B3" s="90">
        <v>1</v>
      </c>
      <c r="C3" s="2"/>
      <c r="D3" s="2"/>
      <c r="E3" s="93"/>
      <c r="F3" s="93"/>
      <c r="G3" s="2"/>
      <c r="H3" s="93"/>
      <c r="I3" s="93"/>
      <c r="J3" s="88"/>
      <c r="L3" s="2" t="s">
        <v>154</v>
      </c>
      <c r="M3" s="2" t="s">
        <v>158</v>
      </c>
      <c r="N3" s="33" t="s">
        <v>47</v>
      </c>
      <c r="O3" s="33" t="s">
        <v>122</v>
      </c>
      <c r="P3" s="88"/>
    </row>
    <row r="4" spans="2:16" ht="24.75" x14ac:dyDescent="0.6">
      <c r="B4" s="91">
        <v>2</v>
      </c>
      <c r="C4" s="2"/>
      <c r="D4" s="2"/>
      <c r="E4" s="93"/>
      <c r="F4" s="93"/>
      <c r="G4" s="2"/>
      <c r="H4" s="93"/>
      <c r="I4" s="93"/>
      <c r="J4" s="88"/>
      <c r="L4" s="2" t="s">
        <v>154</v>
      </c>
      <c r="M4" s="2" t="s">
        <v>158</v>
      </c>
      <c r="N4" s="33" t="s">
        <v>13</v>
      </c>
      <c r="O4" s="33" t="s">
        <v>122</v>
      </c>
      <c r="P4" s="88"/>
    </row>
    <row r="5" spans="2:16" ht="24.75" x14ac:dyDescent="0.6">
      <c r="B5" s="91">
        <v>3</v>
      </c>
      <c r="C5" s="2"/>
      <c r="D5" s="2"/>
      <c r="E5" s="93"/>
      <c r="F5" s="93"/>
      <c r="G5" s="2"/>
      <c r="H5" s="93"/>
      <c r="I5" s="93"/>
      <c r="J5" s="88"/>
      <c r="L5" s="2" t="s">
        <v>152</v>
      </c>
      <c r="M5" s="2" t="s">
        <v>154</v>
      </c>
      <c r="N5" s="33" t="s">
        <v>135</v>
      </c>
      <c r="O5" s="33" t="s">
        <v>119</v>
      </c>
      <c r="P5" s="88" t="s">
        <v>139</v>
      </c>
    </row>
    <row r="6" spans="2:16" ht="24.75" x14ac:dyDescent="0.6">
      <c r="B6" s="91">
        <v>4</v>
      </c>
      <c r="C6" s="2"/>
      <c r="D6" s="2"/>
      <c r="E6" s="93"/>
      <c r="F6" s="93"/>
      <c r="G6" s="2"/>
      <c r="H6" s="93"/>
      <c r="I6" s="93"/>
      <c r="J6" s="88"/>
      <c r="L6" s="2" t="s">
        <v>162</v>
      </c>
      <c r="M6" s="2" t="s">
        <v>152</v>
      </c>
      <c r="N6" s="33" t="s">
        <v>30</v>
      </c>
      <c r="O6" s="33" t="s">
        <v>128</v>
      </c>
      <c r="P6" s="88"/>
    </row>
    <row r="7" spans="2:16" ht="24.75" x14ac:dyDescent="0.6">
      <c r="B7" s="91">
        <v>5</v>
      </c>
      <c r="C7" s="2"/>
      <c r="D7" s="2"/>
      <c r="E7" s="93"/>
      <c r="F7" s="93"/>
      <c r="G7" s="2"/>
      <c r="H7" s="93"/>
      <c r="I7" s="93"/>
      <c r="J7" s="88"/>
      <c r="L7" s="2" t="s">
        <v>162</v>
      </c>
      <c r="M7" s="2" t="s">
        <v>152</v>
      </c>
      <c r="N7" s="33" t="s">
        <v>130</v>
      </c>
      <c r="O7" s="33" t="s">
        <v>128</v>
      </c>
      <c r="P7" s="88" t="s">
        <v>166</v>
      </c>
    </row>
    <row r="8" spans="2:16" ht="24.75" x14ac:dyDescent="0.6">
      <c r="B8" s="91">
        <v>6</v>
      </c>
      <c r="C8" s="2"/>
      <c r="D8" s="2"/>
      <c r="E8" s="93"/>
      <c r="F8" s="93"/>
      <c r="G8" s="2"/>
      <c r="H8" s="93"/>
      <c r="I8" s="93"/>
      <c r="J8" s="88"/>
      <c r="L8" s="2" t="s">
        <v>162</v>
      </c>
      <c r="M8" s="2" t="s">
        <v>152</v>
      </c>
      <c r="N8" s="33" t="s">
        <v>16</v>
      </c>
      <c r="O8" s="33" t="s">
        <v>128</v>
      </c>
      <c r="P8" s="88"/>
    </row>
    <row r="9" spans="2:16" ht="24.75" x14ac:dyDescent="0.6">
      <c r="B9" s="91">
        <v>7</v>
      </c>
      <c r="C9" s="2"/>
      <c r="D9" s="2"/>
      <c r="E9" s="93"/>
      <c r="F9" s="93"/>
      <c r="G9" s="2"/>
      <c r="H9" s="93"/>
      <c r="I9" s="93"/>
      <c r="J9" s="88"/>
      <c r="L9" s="2" t="s">
        <v>162</v>
      </c>
      <c r="M9" s="2" t="s">
        <v>152</v>
      </c>
      <c r="N9" s="33" t="s">
        <v>14</v>
      </c>
      <c r="O9" s="33" t="s">
        <v>128</v>
      </c>
      <c r="P9" s="88"/>
    </row>
    <row r="10" spans="2:16" ht="24.75" x14ac:dyDescent="0.6">
      <c r="B10" s="91">
        <v>8</v>
      </c>
      <c r="C10" s="2"/>
      <c r="D10" s="2"/>
      <c r="E10" s="93"/>
      <c r="F10" s="93"/>
      <c r="G10" s="2"/>
      <c r="H10" s="93"/>
      <c r="I10" s="93"/>
      <c r="J10" s="88"/>
      <c r="L10" s="2" t="s">
        <v>162</v>
      </c>
      <c r="M10" s="2" t="s">
        <v>152</v>
      </c>
      <c r="N10" s="33" t="s">
        <v>136</v>
      </c>
      <c r="O10" s="33" t="s">
        <v>128</v>
      </c>
      <c r="P10" s="88"/>
    </row>
    <row r="11" spans="2:16" ht="24.75" x14ac:dyDescent="0.6">
      <c r="B11" s="91">
        <v>6</v>
      </c>
      <c r="C11" s="2"/>
      <c r="D11" s="2"/>
      <c r="E11" s="93"/>
      <c r="F11" s="93"/>
      <c r="G11" s="2"/>
      <c r="H11" s="93"/>
      <c r="I11" s="93"/>
      <c r="J11" s="88"/>
      <c r="L11" s="2" t="s">
        <v>155</v>
      </c>
      <c r="M11" s="2" t="s">
        <v>162</v>
      </c>
      <c r="N11" s="33" t="s">
        <v>50</v>
      </c>
      <c r="O11" s="33" t="s">
        <v>131</v>
      </c>
      <c r="P11" s="88"/>
    </row>
    <row r="12" spans="2:16" ht="24.75" x14ac:dyDescent="0.6">
      <c r="B12" s="91">
        <v>7</v>
      </c>
      <c r="C12" s="2"/>
      <c r="D12" s="2"/>
      <c r="E12" s="93"/>
      <c r="F12" s="93"/>
      <c r="G12" s="2"/>
      <c r="H12" s="93"/>
      <c r="I12" s="93"/>
      <c r="J12" s="88"/>
      <c r="L12" s="2" t="s">
        <v>155</v>
      </c>
      <c r="M12" s="2" t="s">
        <v>162</v>
      </c>
      <c r="N12" s="33" t="s">
        <v>129</v>
      </c>
      <c r="O12" s="33" t="s">
        <v>131</v>
      </c>
      <c r="P12" s="88"/>
    </row>
    <row r="13" spans="2:16" ht="24.75" x14ac:dyDescent="0.6">
      <c r="B13" s="91">
        <v>8</v>
      </c>
      <c r="C13" s="2"/>
      <c r="D13" s="2"/>
      <c r="E13" s="93"/>
      <c r="F13" s="93"/>
      <c r="G13" s="2"/>
      <c r="H13" s="93"/>
      <c r="I13" s="93"/>
      <c r="J13" s="88"/>
      <c r="L13" s="2" t="s">
        <v>155</v>
      </c>
      <c r="M13" s="2" t="s">
        <v>162</v>
      </c>
      <c r="N13" s="33" t="s">
        <v>31</v>
      </c>
      <c r="O13" s="33" t="s">
        <v>131</v>
      </c>
      <c r="P13" s="88"/>
    </row>
    <row r="14" spans="2:16" ht="24.75" x14ac:dyDescent="0.6">
      <c r="B14" s="91">
        <v>9</v>
      </c>
      <c r="C14" s="2"/>
      <c r="D14" s="2"/>
      <c r="E14" s="93"/>
      <c r="F14" s="93"/>
      <c r="G14" s="2"/>
      <c r="H14" s="93"/>
      <c r="I14" s="93"/>
      <c r="J14" s="88"/>
      <c r="L14" s="2" t="s">
        <v>124</v>
      </c>
      <c r="M14" s="2" t="s">
        <v>132</v>
      </c>
      <c r="N14" s="33" t="s">
        <v>20</v>
      </c>
      <c r="O14" s="33" t="s">
        <v>123</v>
      </c>
      <c r="P14" s="88"/>
    </row>
    <row r="15" spans="2:16" ht="24.75" x14ac:dyDescent="0.6">
      <c r="B15" s="91">
        <v>10</v>
      </c>
      <c r="C15" s="2"/>
      <c r="D15" s="2"/>
      <c r="E15" s="93"/>
      <c r="F15" s="93"/>
      <c r="G15" s="2"/>
      <c r="H15" s="93"/>
      <c r="I15" s="93"/>
      <c r="J15" s="88"/>
      <c r="L15" s="2" t="s">
        <v>124</v>
      </c>
      <c r="M15" s="2" t="s">
        <v>132</v>
      </c>
      <c r="N15" s="33" t="s">
        <v>28</v>
      </c>
      <c r="O15" s="33" t="s">
        <v>123</v>
      </c>
      <c r="P15" s="88"/>
    </row>
    <row r="16" spans="2:16" ht="24.75" x14ac:dyDescent="0.6">
      <c r="B16" s="91"/>
      <c r="C16" s="2"/>
      <c r="D16" s="2"/>
      <c r="E16" s="93"/>
      <c r="F16" s="93"/>
      <c r="G16" s="2"/>
      <c r="H16" s="93"/>
      <c r="I16" s="93"/>
      <c r="J16" s="88"/>
      <c r="L16" s="2" t="s">
        <v>134</v>
      </c>
      <c r="M16" s="2" t="s">
        <v>124</v>
      </c>
      <c r="N16" s="33" t="s">
        <v>18</v>
      </c>
      <c r="O16" s="33" t="s">
        <v>133</v>
      </c>
      <c r="P16" s="88"/>
    </row>
    <row r="17" spans="2:16" ht="24.75" x14ac:dyDescent="0.6">
      <c r="B17" s="91"/>
      <c r="C17" s="2"/>
      <c r="D17" s="2"/>
      <c r="E17" s="93"/>
      <c r="F17" s="93"/>
      <c r="G17" s="2"/>
      <c r="H17" s="93"/>
      <c r="I17" s="93"/>
      <c r="J17" s="88"/>
      <c r="L17" s="2"/>
      <c r="M17" s="2"/>
      <c r="N17" s="33"/>
      <c r="O17" s="33"/>
      <c r="P17" s="88"/>
    </row>
    <row r="18" spans="2:16" ht="24.75" x14ac:dyDescent="0.6">
      <c r="L18" s="2"/>
      <c r="M18" s="2"/>
      <c r="N18" s="33"/>
      <c r="O18" s="33"/>
      <c r="P18" s="88"/>
    </row>
    <row r="19" spans="2:16" ht="24.75" x14ac:dyDescent="0.6">
      <c r="L19" s="2"/>
      <c r="M19" s="2"/>
      <c r="N19" s="33"/>
      <c r="O19" s="33"/>
      <c r="P19" s="88"/>
    </row>
    <row r="20" spans="2:16" ht="24.75" x14ac:dyDescent="0.6">
      <c r="L20" s="2"/>
      <c r="M20" s="2"/>
      <c r="N20" s="33"/>
      <c r="O20" s="33"/>
      <c r="P20" s="88"/>
    </row>
    <row r="21" spans="2:16" ht="24.75" x14ac:dyDescent="0.6">
      <c r="L21" s="2"/>
      <c r="M21" s="2"/>
      <c r="N21" s="33"/>
      <c r="O21" s="33"/>
      <c r="P21" s="88"/>
    </row>
    <row r="22" spans="2:16" ht="24.75" x14ac:dyDescent="0.6">
      <c r="L22" s="2"/>
      <c r="M22" s="2"/>
      <c r="N22" s="33"/>
      <c r="O22" s="33"/>
      <c r="P22" s="88"/>
    </row>
    <row r="23" spans="2:16" ht="24.75" x14ac:dyDescent="0.6">
      <c r="L23" s="2"/>
      <c r="M23" s="2"/>
      <c r="N23" s="33"/>
      <c r="O23" s="33"/>
      <c r="P23" s="88"/>
    </row>
    <row r="24" spans="2:16" ht="24.75" x14ac:dyDescent="0.6">
      <c r="L24" s="2"/>
      <c r="M24" s="2"/>
      <c r="N24" s="33"/>
      <c r="O24" s="33"/>
      <c r="P24" s="88"/>
    </row>
    <row r="25" spans="2:16" ht="24.75" x14ac:dyDescent="0.6">
      <c r="L25" s="2"/>
      <c r="M25" s="2"/>
      <c r="N25" s="33"/>
      <c r="O25" s="33"/>
      <c r="P25" s="88"/>
    </row>
    <row r="42" spans="2:10" ht="24.75" hidden="1" x14ac:dyDescent="0.6">
      <c r="B42" s="91"/>
      <c r="C42" s="2"/>
      <c r="D42" s="2"/>
      <c r="E42" s="33"/>
      <c r="F42" s="2"/>
      <c r="G42" s="2"/>
      <c r="H42" s="33"/>
      <c r="I42" s="33"/>
      <c r="J42" s="88"/>
    </row>
    <row r="43" spans="2:10" ht="24.75" hidden="1" x14ac:dyDescent="0.6">
      <c r="B43" s="91"/>
      <c r="C43" s="2"/>
      <c r="D43" s="2"/>
      <c r="E43" s="33"/>
      <c r="F43" s="2"/>
      <c r="G43" s="2"/>
      <c r="H43" s="33"/>
      <c r="I43" s="33"/>
      <c r="J43" s="88"/>
    </row>
    <row r="44" spans="2:10" ht="24.75" hidden="1" x14ac:dyDescent="0.6">
      <c r="B44" s="91"/>
      <c r="C44" s="2"/>
      <c r="D44" s="2"/>
      <c r="E44" s="33"/>
      <c r="F44" s="2"/>
      <c r="G44" s="2"/>
      <c r="H44" s="33"/>
      <c r="I44" s="33"/>
      <c r="J44" s="88"/>
    </row>
    <row r="45" spans="2:10" ht="24.75" hidden="1" x14ac:dyDescent="0.6">
      <c r="B45" s="91"/>
      <c r="C45" s="2"/>
      <c r="D45" s="2"/>
      <c r="E45" s="33"/>
      <c r="F45" s="2"/>
      <c r="G45" s="2"/>
      <c r="H45" s="33"/>
      <c r="I45" s="33"/>
      <c r="J45" s="88"/>
    </row>
    <row r="46" spans="2:10" ht="24.75" hidden="1" x14ac:dyDescent="0.6">
      <c r="B46" s="91"/>
      <c r="C46" s="2"/>
      <c r="D46" s="2"/>
      <c r="E46" s="33"/>
      <c r="F46" s="2"/>
      <c r="G46" s="2"/>
      <c r="H46" s="33"/>
      <c r="I46" s="33"/>
      <c r="J46" s="88"/>
    </row>
    <row r="47" spans="2:10" ht="24.75" hidden="1" x14ac:dyDescent="0.6">
      <c r="B47" s="91"/>
      <c r="C47" s="2"/>
      <c r="D47" s="2"/>
      <c r="E47" s="33"/>
      <c r="F47" s="2"/>
      <c r="G47" s="2"/>
      <c r="H47" s="33"/>
      <c r="I47" s="33"/>
      <c r="J47" s="88"/>
    </row>
    <row r="48" spans="2:10" ht="1.5" customHeight="1" thickBot="1" x14ac:dyDescent="0.65">
      <c r="B48" s="92"/>
      <c r="C48" s="86"/>
      <c r="D48" s="86"/>
      <c r="E48" s="86"/>
      <c r="F48" s="94"/>
      <c r="G48" s="86"/>
      <c r="H48" s="86"/>
      <c r="I48" s="86"/>
      <c r="J48" s="89"/>
    </row>
  </sheetData>
  <autoFilter ref="C2:J15" xr:uid="{B2953464-3625-4F10-A041-CCD60E7A3FA4}"/>
  <phoneticPr fontId="1" type="noConversion"/>
  <conditionalFormatting sqref="D3:I17">
    <cfRule type="expression" dxfId="5" priority="1">
      <formula>$F3=""</formula>
    </cfRule>
    <cfRule type="expression" dxfId="4" priority="2">
      <formula>$C3="처리완료"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96B9-AA6A-4E68-85A9-079266E2A1A6}">
  <dimension ref="A1:AC27"/>
  <sheetViews>
    <sheetView zoomScale="70" zoomScaleNormal="70" workbookViewId="0">
      <selection activeCell="J20" sqref="J20:L20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19" width="9" style="1"/>
    <col min="20" max="20" width="12.375" style="1" bestFit="1" customWidth="1"/>
    <col min="21" max="29" width="12.625" style="1" customWidth="1"/>
    <col min="30" max="16384" width="9" style="1"/>
  </cols>
  <sheetData>
    <row r="1" spans="1:29" ht="6.75" customHeight="1" x14ac:dyDescent="0.6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</row>
    <row r="2" spans="1:29" ht="60" customHeight="1" x14ac:dyDescent="0.6">
      <c r="A2" s="127" t="s">
        <v>32</v>
      </c>
      <c r="B2" s="127"/>
      <c r="C2" s="16">
        <v>29</v>
      </c>
      <c r="D2" s="6" t="s">
        <v>42</v>
      </c>
      <c r="F2" s="122" t="s">
        <v>26</v>
      </c>
      <c r="G2" s="122"/>
      <c r="H2" s="122"/>
      <c r="I2" s="122"/>
      <c r="J2" s="122"/>
      <c r="K2" s="15"/>
      <c r="L2" s="6" t="s">
        <v>27</v>
      </c>
      <c r="M2" s="130"/>
      <c r="N2" s="130"/>
      <c r="O2" s="130"/>
      <c r="R2" s="9" t="s">
        <v>53</v>
      </c>
    </row>
    <row r="3" spans="1:29" s="2" customFormat="1" ht="31.5" customHeight="1" x14ac:dyDescent="0.6">
      <c r="A3" s="132" t="s">
        <v>51</v>
      </c>
      <c r="B3" s="132"/>
      <c r="C3" s="132"/>
      <c r="D3" s="17" t="s">
        <v>41</v>
      </c>
      <c r="E3" s="18">
        <v>64</v>
      </c>
      <c r="F3" s="123" t="str">
        <f>CONCATENATE(E3,"  vs.  ",K3)</f>
        <v>64  vs.  87</v>
      </c>
      <c r="G3" s="123"/>
      <c r="H3" s="123"/>
      <c r="I3" s="123"/>
      <c r="J3" s="123"/>
      <c r="K3" s="18">
        <f>3*30-(SUM($C$12:$C$26)+SUM($K$12:$K$26))</f>
        <v>87</v>
      </c>
      <c r="L3" s="17" t="s">
        <v>33</v>
      </c>
      <c r="M3" s="131"/>
      <c r="N3" s="131"/>
      <c r="O3" s="131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134"/>
      <c r="B4" s="134"/>
      <c r="C4" s="134"/>
      <c r="D4" s="2" t="s">
        <v>40</v>
      </c>
      <c r="E4" s="5">
        <v>20</v>
      </c>
      <c r="F4" s="137" t="str">
        <f>CONCATENATE(E4,"  vs.  ",K4)</f>
        <v>20  vs.  12</v>
      </c>
      <c r="G4" s="137"/>
      <c r="H4" s="137"/>
      <c r="I4" s="137"/>
      <c r="J4" s="137"/>
      <c r="K4" s="5">
        <f>2*C2-(5*30-(COUNTBLANK(E12:I26)+COUNTBLANK(M12:Q26)))</f>
        <v>12</v>
      </c>
      <c r="L4" s="22" t="s">
        <v>40</v>
      </c>
      <c r="M4" s="126"/>
      <c r="N4" s="126"/>
      <c r="O4" s="126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135" t="s">
        <v>54</v>
      </c>
      <c r="B5" s="135"/>
      <c r="C5" s="135"/>
      <c r="D5" s="17" t="s">
        <v>41</v>
      </c>
      <c r="E5" s="23">
        <f>E3+R5</f>
        <v>88</v>
      </c>
      <c r="F5" s="138" t="str">
        <f>CONCATENATE(E5,"  vs.  ",K5)</f>
        <v>88  vs.  87</v>
      </c>
      <c r="G5" s="139"/>
      <c r="H5" s="139"/>
      <c r="I5" s="139"/>
      <c r="J5" s="140"/>
      <c r="K5" s="18">
        <f>K3+S5</f>
        <v>87</v>
      </c>
      <c r="L5" s="17" t="s">
        <v>33</v>
      </c>
      <c r="M5" s="132"/>
      <c r="N5" s="132"/>
      <c r="O5" s="132"/>
      <c r="R5" s="9">
        <f>3*R6</f>
        <v>24</v>
      </c>
      <c r="S5" s="2">
        <f>2*E9+E10</f>
        <v>0</v>
      </c>
    </row>
    <row r="6" spans="1:29" s="2" customFormat="1" ht="32.25" customHeight="1" thickBot="1" x14ac:dyDescent="0.65">
      <c r="A6" s="136"/>
      <c r="B6" s="136"/>
      <c r="C6" s="136"/>
      <c r="D6" s="19" t="s">
        <v>40</v>
      </c>
      <c r="E6" s="24">
        <f>E4-R6</f>
        <v>12</v>
      </c>
      <c r="F6" s="141" t="str">
        <f>CONCATENATE(E6,"  vs.  ",K6)</f>
        <v>12  vs.  12</v>
      </c>
      <c r="G6" s="142"/>
      <c r="H6" s="142"/>
      <c r="I6" s="142"/>
      <c r="J6" s="143"/>
      <c r="K6" s="20">
        <f>K4-S6</f>
        <v>12</v>
      </c>
      <c r="L6" s="21" t="s">
        <v>40</v>
      </c>
      <c r="M6" s="133"/>
      <c r="N6" s="133"/>
      <c r="O6" s="133"/>
      <c r="R6" s="9">
        <f>IF(E4&gt;K6,E4-K6,0)</f>
        <v>8</v>
      </c>
      <c r="S6" s="2">
        <f>SUM(E9:E10)</f>
        <v>0</v>
      </c>
    </row>
    <row r="7" spans="1:29" s="2" customFormat="1" ht="32.25" customHeight="1" thickTop="1" x14ac:dyDescent="0.6">
      <c r="A7" s="124" t="s">
        <v>52</v>
      </c>
      <c r="B7" s="124"/>
      <c r="C7" s="124"/>
      <c r="D7" s="2" t="s">
        <v>44</v>
      </c>
      <c r="E7" s="1">
        <f>COUNTIF($C$12:$C$26,"&gt;0")+COUNTIF($K$12:$K$26,"&gt;0")</f>
        <v>1</v>
      </c>
      <c r="F7" s="25"/>
      <c r="G7" s="25"/>
      <c r="H7" s="25"/>
      <c r="I7" s="25"/>
      <c r="J7" s="25"/>
      <c r="K7" s="25">
        <f>SUM(K8:K10)</f>
        <v>13</v>
      </c>
      <c r="L7" s="2" t="s">
        <v>44</v>
      </c>
      <c r="M7" s="124"/>
      <c r="N7" s="124"/>
      <c r="O7" s="124"/>
      <c r="R7" s="9"/>
    </row>
    <row r="8" spans="1:29" s="2" customFormat="1" ht="31.5" customHeight="1" x14ac:dyDescent="0.6">
      <c r="A8" s="125"/>
      <c r="B8" s="125"/>
      <c r="C8" s="125"/>
      <c r="D8" s="2" t="s">
        <v>43</v>
      </c>
      <c r="E8" s="1">
        <f>COUNTIF($C$12:$C$26,"=3")+COUNTIF($K$12:$K$26,"=3")</f>
        <v>1</v>
      </c>
      <c r="F8" s="25"/>
      <c r="G8" s="25"/>
      <c r="H8" s="25"/>
      <c r="I8" s="25"/>
      <c r="J8" s="25"/>
      <c r="K8" s="25">
        <v>8</v>
      </c>
      <c r="L8" s="2" t="s">
        <v>43</v>
      </c>
      <c r="M8" s="125"/>
      <c r="N8" s="125"/>
      <c r="O8" s="125"/>
      <c r="R8" s="9"/>
    </row>
    <row r="9" spans="1:29" s="2" customFormat="1" ht="31.5" customHeight="1" x14ac:dyDescent="0.6">
      <c r="A9" s="125"/>
      <c r="B9" s="125"/>
      <c r="C9" s="125"/>
      <c r="D9" s="2" t="s">
        <v>55</v>
      </c>
      <c r="E9" s="1">
        <f>COUNTIF($C$12:$C$26,"=2")+COUNTIF($K$12:$K$26,"=2")</f>
        <v>0</v>
      </c>
      <c r="F9" s="25"/>
      <c r="G9" s="25"/>
      <c r="H9" s="25"/>
      <c r="I9" s="25"/>
      <c r="J9" s="25"/>
      <c r="K9" s="25">
        <v>4</v>
      </c>
      <c r="L9" s="2" t="s">
        <v>55</v>
      </c>
      <c r="M9" s="125"/>
      <c r="N9" s="125"/>
      <c r="O9" s="125"/>
      <c r="R9" s="9"/>
    </row>
    <row r="10" spans="1:29" s="2" customFormat="1" ht="31.5" customHeight="1" x14ac:dyDescent="0.6">
      <c r="A10" s="126"/>
      <c r="B10" s="126"/>
      <c r="C10" s="126"/>
      <c r="D10" s="2" t="s">
        <v>56</v>
      </c>
      <c r="E10" s="1">
        <f>COUNTIF($C$12:$C$26,"=1")+COUNTIF($K$12:$K$26,"=1")</f>
        <v>0</v>
      </c>
      <c r="F10" s="25"/>
      <c r="G10" s="25"/>
      <c r="H10" s="25"/>
      <c r="I10" s="25"/>
      <c r="J10" s="25"/>
      <c r="K10" s="25">
        <v>1</v>
      </c>
      <c r="L10" s="2" t="s">
        <v>56</v>
      </c>
      <c r="M10" s="126"/>
      <c r="N10" s="126"/>
      <c r="O10" s="126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91</v>
      </c>
      <c r="F11" s="11" t="s">
        <v>93</v>
      </c>
      <c r="G11" s="11" t="s">
        <v>95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90</v>
      </c>
      <c r="N11" s="11" t="s">
        <v>92</v>
      </c>
      <c r="O11" s="11" t="s">
        <v>94</v>
      </c>
      <c r="P11" s="11" t="s">
        <v>24</v>
      </c>
      <c r="Q11" s="11" t="s">
        <v>25</v>
      </c>
      <c r="R11" s="13"/>
    </row>
    <row r="12" spans="1:29" ht="25.15" thickTop="1" x14ac:dyDescent="0.6">
      <c r="B12" s="25">
        <v>1</v>
      </c>
      <c r="C12" s="25">
        <f t="shared" ref="C12:C26" si="0">3-(SUM(E12:I12))</f>
        <v>0</v>
      </c>
      <c r="D12" s="25" t="s">
        <v>59</v>
      </c>
      <c r="E12" s="1">
        <v>0</v>
      </c>
      <c r="F12" s="1">
        <v>1</v>
      </c>
      <c r="G12" s="1">
        <v>2</v>
      </c>
      <c r="I12" s="4"/>
      <c r="J12" s="25">
        <v>16</v>
      </c>
      <c r="K12" s="25">
        <f t="shared" ref="K12:K26" si="1">3-(SUM(M12:Q12))</f>
        <v>0</v>
      </c>
      <c r="L12" s="25" t="s">
        <v>74</v>
      </c>
      <c r="M12" s="1">
        <v>1</v>
      </c>
      <c r="N12" s="1">
        <v>2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25">
        <v>2</v>
      </c>
      <c r="C13" s="25">
        <f t="shared" si="0"/>
        <v>0</v>
      </c>
      <c r="D13" s="25" t="s">
        <v>60</v>
      </c>
      <c r="E13" s="1">
        <v>0</v>
      </c>
      <c r="F13" s="1">
        <v>3</v>
      </c>
      <c r="I13" s="4"/>
      <c r="J13" s="25">
        <v>17</v>
      </c>
      <c r="K13" s="25">
        <f t="shared" si="1"/>
        <v>0</v>
      </c>
      <c r="L13" s="25" t="s">
        <v>75</v>
      </c>
      <c r="M13" s="1">
        <v>2</v>
      </c>
      <c r="N13" s="1">
        <v>1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b">
        <f t="shared" ref="Z13:Z26" si="4">IF($K13=Z$3,IF($L13&lt;&gt;"",$L13))</f>
        <v>0</v>
      </c>
      <c r="AA13" s="1" t="b">
        <f t="shared" si="3"/>
        <v>0</v>
      </c>
      <c r="AB13" s="1" t="b">
        <f t="shared" si="3"/>
        <v>0</v>
      </c>
    </row>
    <row r="14" spans="1:29" x14ac:dyDescent="0.6">
      <c r="B14" s="25">
        <v>3</v>
      </c>
      <c r="C14" s="25">
        <f t="shared" si="0"/>
        <v>0</v>
      </c>
      <c r="D14" s="25" t="s">
        <v>61</v>
      </c>
      <c r="E14" s="1">
        <v>1</v>
      </c>
      <c r="F14" s="1">
        <v>2</v>
      </c>
      <c r="I14" s="4"/>
      <c r="J14" s="25">
        <v>18</v>
      </c>
      <c r="K14" s="25">
        <f t="shared" si="1"/>
        <v>0</v>
      </c>
      <c r="L14" s="25" t="s">
        <v>76</v>
      </c>
      <c r="M14" s="1">
        <v>0</v>
      </c>
      <c r="N14" s="1">
        <v>3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25" t="s">
        <v>89</v>
      </c>
      <c r="C15" s="25">
        <f t="shared" si="0"/>
        <v>0</v>
      </c>
      <c r="D15" s="25" t="s">
        <v>62</v>
      </c>
      <c r="E15" s="1">
        <v>3</v>
      </c>
      <c r="I15" s="4"/>
      <c r="J15" s="25">
        <v>19</v>
      </c>
      <c r="K15" s="25">
        <f t="shared" si="1"/>
        <v>0</v>
      </c>
      <c r="L15" s="25" t="s">
        <v>77</v>
      </c>
      <c r="M15" s="1">
        <v>2</v>
      </c>
      <c r="N15" s="1">
        <v>1</v>
      </c>
      <c r="U15" s="1" t="b">
        <f t="shared" si="2"/>
        <v>0</v>
      </c>
      <c r="V15" s="1" t="b">
        <f t="shared" si="2"/>
        <v>0</v>
      </c>
      <c r="W15" s="1" t="b">
        <f t="shared" si="2"/>
        <v>0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25">
        <v>5</v>
      </c>
      <c r="C16" s="25">
        <f t="shared" si="0"/>
        <v>0</v>
      </c>
      <c r="D16" s="25" t="s">
        <v>63</v>
      </c>
      <c r="E16" s="1">
        <v>3</v>
      </c>
      <c r="I16" s="4"/>
      <c r="J16" s="25">
        <v>20</v>
      </c>
      <c r="K16" s="25">
        <f t="shared" si="1"/>
        <v>0</v>
      </c>
      <c r="L16" s="25" t="s">
        <v>78</v>
      </c>
      <c r="M16" s="1">
        <v>2</v>
      </c>
      <c r="N16" s="1">
        <v>1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25">
        <v>6</v>
      </c>
      <c r="C17" s="25">
        <f t="shared" si="0"/>
        <v>0</v>
      </c>
      <c r="D17" s="25" t="s">
        <v>64</v>
      </c>
      <c r="E17" s="1">
        <v>3</v>
      </c>
      <c r="I17" s="4"/>
      <c r="J17" s="25">
        <v>21</v>
      </c>
      <c r="K17" s="25">
        <f t="shared" si="1"/>
        <v>0</v>
      </c>
      <c r="L17" s="25" t="s">
        <v>79</v>
      </c>
      <c r="M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25">
        <v>7</v>
      </c>
      <c r="C18" s="25">
        <f t="shared" si="0"/>
        <v>0</v>
      </c>
      <c r="D18" s="25" t="s">
        <v>65</v>
      </c>
      <c r="E18" s="1">
        <v>0</v>
      </c>
      <c r="F18" s="1">
        <v>3</v>
      </c>
      <c r="I18" s="4"/>
      <c r="J18" s="25">
        <v>22</v>
      </c>
      <c r="K18" s="25">
        <f t="shared" si="1"/>
        <v>0</v>
      </c>
      <c r="L18" s="25" t="s">
        <v>80</v>
      </c>
      <c r="M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25">
        <v>8</v>
      </c>
      <c r="C19" s="25">
        <f t="shared" si="0"/>
        <v>0</v>
      </c>
      <c r="D19" s="25" t="s">
        <v>66</v>
      </c>
      <c r="E19" s="1">
        <v>0</v>
      </c>
      <c r="F19" s="1">
        <v>3</v>
      </c>
      <c r="I19" s="4"/>
      <c r="J19" s="25">
        <v>23</v>
      </c>
      <c r="K19" s="25">
        <f t="shared" si="1"/>
        <v>0</v>
      </c>
      <c r="L19" s="25" t="s">
        <v>81</v>
      </c>
      <c r="M19" s="1">
        <v>1</v>
      </c>
      <c r="N19" s="1">
        <v>2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25">
        <v>9</v>
      </c>
      <c r="C20" s="25">
        <f t="shared" si="0"/>
        <v>0</v>
      </c>
      <c r="D20" s="25" t="s">
        <v>67</v>
      </c>
      <c r="E20" s="1">
        <v>1</v>
      </c>
      <c r="F20" s="1">
        <v>2</v>
      </c>
      <c r="I20" s="4"/>
      <c r="J20" s="25">
        <v>24</v>
      </c>
      <c r="K20" s="25">
        <f t="shared" si="1"/>
        <v>0</v>
      </c>
      <c r="L20" s="25" t="s">
        <v>82</v>
      </c>
      <c r="M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25">
        <v>10</v>
      </c>
      <c r="C21" s="25">
        <f t="shared" si="0"/>
        <v>0</v>
      </c>
      <c r="D21" s="25" t="s">
        <v>68</v>
      </c>
      <c r="E21" s="1">
        <v>1</v>
      </c>
      <c r="F21" s="1">
        <v>2</v>
      </c>
      <c r="I21" s="4"/>
      <c r="J21" s="25">
        <v>25</v>
      </c>
      <c r="K21" s="25">
        <f t="shared" si="1"/>
        <v>0</v>
      </c>
      <c r="L21" s="25" t="s">
        <v>83</v>
      </c>
      <c r="M21" s="1">
        <v>3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25">
        <v>11</v>
      </c>
      <c r="C22" s="25">
        <f t="shared" si="0"/>
        <v>0</v>
      </c>
      <c r="D22" s="25" t="s">
        <v>69</v>
      </c>
      <c r="E22" s="1">
        <v>1</v>
      </c>
      <c r="F22" s="1">
        <v>2</v>
      </c>
      <c r="I22" s="4"/>
      <c r="J22" s="25">
        <v>26</v>
      </c>
      <c r="K22" s="25">
        <f t="shared" si="1"/>
        <v>0</v>
      </c>
      <c r="L22" s="25" t="s">
        <v>84</v>
      </c>
      <c r="M22" s="1">
        <v>0</v>
      </c>
      <c r="N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25">
        <v>12</v>
      </c>
      <c r="C23" s="25">
        <f t="shared" si="0"/>
        <v>0</v>
      </c>
      <c r="D23" s="25" t="s">
        <v>70</v>
      </c>
      <c r="E23" s="1">
        <v>1</v>
      </c>
      <c r="F23" s="1">
        <v>2</v>
      </c>
      <c r="I23" s="4"/>
      <c r="J23" s="25">
        <v>27</v>
      </c>
      <c r="K23" s="25">
        <f t="shared" si="1"/>
        <v>0</v>
      </c>
      <c r="L23" s="25" t="s">
        <v>85</v>
      </c>
      <c r="M23" s="1">
        <v>3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25">
        <v>13</v>
      </c>
      <c r="C24" s="25">
        <f t="shared" si="0"/>
        <v>0</v>
      </c>
      <c r="D24" s="25" t="s">
        <v>71</v>
      </c>
      <c r="E24" s="1">
        <v>3</v>
      </c>
      <c r="I24" s="4"/>
      <c r="J24" s="25">
        <v>28</v>
      </c>
      <c r="K24" s="25">
        <f t="shared" si="1"/>
        <v>0</v>
      </c>
      <c r="L24" s="25" t="s">
        <v>86</v>
      </c>
      <c r="M24" s="1">
        <v>3</v>
      </c>
      <c r="U24" s="1" t="b">
        <f t="shared" si="2"/>
        <v>0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">
        <v>14</v>
      </c>
      <c r="C25" s="3">
        <f t="shared" si="0"/>
        <v>3</v>
      </c>
      <c r="D25" s="2" t="s">
        <v>72</v>
      </c>
      <c r="I25" s="4"/>
      <c r="J25" s="25">
        <v>29</v>
      </c>
      <c r="K25" s="25">
        <f t="shared" si="1"/>
        <v>0</v>
      </c>
      <c r="L25" s="25" t="s">
        <v>87</v>
      </c>
      <c r="M25" s="1">
        <v>3</v>
      </c>
      <c r="U25" s="1" t="str">
        <f t="shared" si="2"/>
        <v>백수룡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25">
        <v>15</v>
      </c>
      <c r="C26" s="25">
        <f t="shared" si="0"/>
        <v>0</v>
      </c>
      <c r="D26" s="25" t="s">
        <v>73</v>
      </c>
      <c r="E26" s="1">
        <v>3</v>
      </c>
      <c r="I26" s="4"/>
      <c r="J26" s="25">
        <v>30</v>
      </c>
      <c r="K26" s="25">
        <f t="shared" si="1"/>
        <v>0</v>
      </c>
      <c r="L26" s="14" t="s">
        <v>88</v>
      </c>
      <c r="M26" s="1">
        <v>3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b">
        <f t="shared" si="3"/>
        <v>0</v>
      </c>
    </row>
    <row r="27" spans="2:28" s="7" customFormat="1" x14ac:dyDescent="0.6"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R27" s="10"/>
    </row>
  </sheetData>
  <mergeCells count="15">
    <mergeCell ref="B27:O27"/>
    <mergeCell ref="A5:C6"/>
    <mergeCell ref="F5:J5"/>
    <mergeCell ref="M5:O6"/>
    <mergeCell ref="F6:J6"/>
    <mergeCell ref="A7:C10"/>
    <mergeCell ref="M7:O10"/>
    <mergeCell ref="A1:O1"/>
    <mergeCell ref="A2:B2"/>
    <mergeCell ref="F2:J2"/>
    <mergeCell ref="M2:O2"/>
    <mergeCell ref="A3:C4"/>
    <mergeCell ref="F3:J3"/>
    <mergeCell ref="M3:O4"/>
    <mergeCell ref="F4:J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0C6D5-4AEC-4642-99CE-F49BBD127ABC}">
  <dimension ref="A1:AC27"/>
  <sheetViews>
    <sheetView zoomScale="70" zoomScaleNormal="70" workbookViewId="0">
      <selection activeCell="O26" sqref="O26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19" width="9" style="1"/>
    <col min="20" max="20" width="12.375" style="1" bestFit="1" customWidth="1"/>
    <col min="21" max="29" width="12.625" style="1" customWidth="1"/>
    <col min="30" max="16384" width="9" style="1"/>
  </cols>
  <sheetData>
    <row r="1" spans="1:29" ht="6.75" customHeight="1" x14ac:dyDescent="0.6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</row>
    <row r="2" spans="1:29" ht="60" customHeight="1" x14ac:dyDescent="0.6">
      <c r="A2" s="127" t="s">
        <v>32</v>
      </c>
      <c r="B2" s="127"/>
      <c r="C2" s="16">
        <v>30</v>
      </c>
      <c r="D2" s="6" t="s">
        <v>42</v>
      </c>
      <c r="F2" s="122" t="s">
        <v>26</v>
      </c>
      <c r="G2" s="122"/>
      <c r="H2" s="122"/>
      <c r="I2" s="122"/>
      <c r="J2" s="122"/>
      <c r="K2" s="15"/>
      <c r="L2" s="6" t="s">
        <v>27</v>
      </c>
      <c r="M2" s="130"/>
      <c r="N2" s="130"/>
      <c r="O2" s="130"/>
      <c r="R2" s="9" t="s">
        <v>53</v>
      </c>
    </row>
    <row r="3" spans="1:29" s="2" customFormat="1" ht="31.5" customHeight="1" x14ac:dyDescent="0.6">
      <c r="A3" s="132" t="s">
        <v>51</v>
      </c>
      <c r="B3" s="132"/>
      <c r="C3" s="132"/>
      <c r="D3" s="17" t="s">
        <v>41</v>
      </c>
      <c r="E3" s="18">
        <v>81</v>
      </c>
      <c r="F3" s="123" t="str">
        <f>CONCATENATE(E3,"  vs.  ",K3)</f>
        <v>81  vs.  83</v>
      </c>
      <c r="G3" s="123"/>
      <c r="H3" s="123"/>
      <c r="I3" s="123"/>
      <c r="J3" s="123"/>
      <c r="K3" s="18">
        <f>3*30-(SUM($C$12:$C$26)+SUM($K$12:$K$26))</f>
        <v>83</v>
      </c>
      <c r="L3" s="17" t="s">
        <v>33</v>
      </c>
      <c r="M3" s="131"/>
      <c r="N3" s="131"/>
      <c r="O3" s="131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134"/>
      <c r="B4" s="134"/>
      <c r="C4" s="134"/>
      <c r="D4" s="2" t="s">
        <v>40</v>
      </c>
      <c r="E4" s="5">
        <v>15</v>
      </c>
      <c r="F4" s="137" t="str">
        <f>CONCATENATE(E4,"  vs.  ",K4)</f>
        <v>15  vs.  16</v>
      </c>
      <c r="G4" s="137"/>
      <c r="H4" s="137"/>
      <c r="I4" s="137"/>
      <c r="J4" s="137"/>
      <c r="K4" s="5">
        <f>2*C2-(5*30-(COUNTBLANK(E12:I26)+COUNTBLANK(M12:Q26)))</f>
        <v>16</v>
      </c>
      <c r="L4" s="22" t="s">
        <v>40</v>
      </c>
      <c r="M4" s="126"/>
      <c r="N4" s="126"/>
      <c r="O4" s="126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135" t="s">
        <v>54</v>
      </c>
      <c r="B5" s="135"/>
      <c r="C5" s="135"/>
      <c r="D5" s="17" t="s">
        <v>41</v>
      </c>
      <c r="E5" s="23">
        <f>E3+R5</f>
        <v>81</v>
      </c>
      <c r="F5" s="138" t="str">
        <f>CONCATENATE(E5,"  vs.  ",K5)</f>
        <v>81  vs.  84</v>
      </c>
      <c r="G5" s="139"/>
      <c r="H5" s="139"/>
      <c r="I5" s="139"/>
      <c r="J5" s="140"/>
      <c r="K5" s="18">
        <f>K3+S5</f>
        <v>84</v>
      </c>
      <c r="L5" s="17" t="s">
        <v>33</v>
      </c>
      <c r="M5" s="132"/>
      <c r="N5" s="132"/>
      <c r="O5" s="132"/>
      <c r="R5" s="9">
        <f>3*R6</f>
        <v>0</v>
      </c>
      <c r="S5" s="2">
        <f>2*E9+E10</f>
        <v>1</v>
      </c>
    </row>
    <row r="6" spans="1:29" s="2" customFormat="1" ht="32.25" customHeight="1" thickBot="1" x14ac:dyDescent="0.65">
      <c r="A6" s="136"/>
      <c r="B6" s="136"/>
      <c r="C6" s="136"/>
      <c r="D6" s="19" t="s">
        <v>40</v>
      </c>
      <c r="E6" s="24">
        <f>E4-R6</f>
        <v>15</v>
      </c>
      <c r="F6" s="141" t="str">
        <f>CONCATENATE(E6,"  vs.  ",K6)</f>
        <v>15  vs.  15</v>
      </c>
      <c r="G6" s="142"/>
      <c r="H6" s="142"/>
      <c r="I6" s="142"/>
      <c r="J6" s="143"/>
      <c r="K6" s="20">
        <f>K4-S6</f>
        <v>15</v>
      </c>
      <c r="L6" s="21" t="s">
        <v>40</v>
      </c>
      <c r="M6" s="133"/>
      <c r="N6" s="133"/>
      <c r="O6" s="133"/>
      <c r="R6" s="9">
        <f>IF(E4&gt;K6,E4-K6,0)</f>
        <v>0</v>
      </c>
      <c r="S6" s="2">
        <f>SUM(E9:E10)</f>
        <v>1</v>
      </c>
    </row>
    <row r="7" spans="1:29" s="2" customFormat="1" ht="32.25" customHeight="1" thickTop="1" x14ac:dyDescent="0.6">
      <c r="A7" s="124" t="s">
        <v>52</v>
      </c>
      <c r="B7" s="124"/>
      <c r="C7" s="124"/>
      <c r="D7" s="2" t="s">
        <v>44</v>
      </c>
      <c r="E7" s="1">
        <f>COUNTIF($C$12:$C$26,"&gt;0")+COUNTIF($K$12:$K$26,"&gt;0")</f>
        <v>3</v>
      </c>
      <c r="F7" s="25"/>
      <c r="G7" s="25"/>
      <c r="H7" s="25"/>
      <c r="I7" s="25"/>
      <c r="J7" s="25"/>
      <c r="K7" s="1">
        <f>SUM(K8:K10)</f>
        <v>6</v>
      </c>
      <c r="L7" s="2" t="s">
        <v>44</v>
      </c>
      <c r="M7" s="124"/>
      <c r="N7" s="124"/>
      <c r="O7" s="124"/>
      <c r="R7" s="9"/>
    </row>
    <row r="8" spans="1:29" s="2" customFormat="1" ht="31.5" customHeight="1" x14ac:dyDescent="0.6">
      <c r="A8" s="125"/>
      <c r="B8" s="125"/>
      <c r="C8" s="125"/>
      <c r="D8" s="2" t="s">
        <v>43</v>
      </c>
      <c r="E8" s="1">
        <f>COUNTIF($C$12:$C$26,"=3")+COUNTIF($K$12:$K$26,"=3")</f>
        <v>2</v>
      </c>
      <c r="F8" s="25"/>
      <c r="G8" s="25"/>
      <c r="H8" s="25"/>
      <c r="I8" s="25"/>
      <c r="J8" s="25"/>
      <c r="K8" s="1">
        <v>5</v>
      </c>
      <c r="L8" s="2" t="s">
        <v>43</v>
      </c>
      <c r="M8" s="125"/>
      <c r="N8" s="125"/>
      <c r="O8" s="125"/>
      <c r="R8" s="9"/>
    </row>
    <row r="9" spans="1:29" s="2" customFormat="1" ht="31.5" customHeight="1" x14ac:dyDescent="0.6">
      <c r="A9" s="125"/>
      <c r="B9" s="125"/>
      <c r="C9" s="125"/>
      <c r="D9" s="2" t="s">
        <v>55</v>
      </c>
      <c r="E9" s="1">
        <f>COUNTIF($C$12:$C$26,"=2")+COUNTIF($K$12:$K$26,"=2")</f>
        <v>0</v>
      </c>
      <c r="F9" s="25"/>
      <c r="G9" s="25"/>
      <c r="H9" s="25"/>
      <c r="I9" s="25"/>
      <c r="J9" s="25"/>
      <c r="K9" s="1">
        <v>1</v>
      </c>
      <c r="L9" s="2" t="s">
        <v>55</v>
      </c>
      <c r="M9" s="125"/>
      <c r="N9" s="125"/>
      <c r="O9" s="125"/>
      <c r="R9" s="9"/>
    </row>
    <row r="10" spans="1:29" s="2" customFormat="1" ht="31.5" customHeight="1" x14ac:dyDescent="0.6">
      <c r="A10" s="126"/>
      <c r="B10" s="126"/>
      <c r="C10" s="126"/>
      <c r="D10" s="2" t="s">
        <v>56</v>
      </c>
      <c r="E10" s="1">
        <f>COUNTIF($C$12:$C$26,"=1")+COUNTIF($K$12:$K$26,"=1")</f>
        <v>1</v>
      </c>
      <c r="F10" s="25"/>
      <c r="G10" s="25"/>
      <c r="H10" s="25"/>
      <c r="I10" s="25"/>
      <c r="J10" s="25"/>
      <c r="K10" s="1">
        <v>0</v>
      </c>
      <c r="L10" s="2" t="s">
        <v>56</v>
      </c>
      <c r="M10" s="126"/>
      <c r="N10" s="126"/>
      <c r="O10" s="126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91</v>
      </c>
      <c r="F11" s="11" t="s">
        <v>93</v>
      </c>
      <c r="G11" s="11" t="s">
        <v>95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90</v>
      </c>
      <c r="N11" s="11" t="s">
        <v>92</v>
      </c>
      <c r="O11" s="11" t="s">
        <v>94</v>
      </c>
      <c r="P11" s="11" t="s">
        <v>24</v>
      </c>
      <c r="Q11" s="11" t="s">
        <v>25</v>
      </c>
      <c r="R11" s="13"/>
    </row>
    <row r="12" spans="1:29" ht="25.15" thickTop="1" x14ac:dyDescent="0.6">
      <c r="B12" s="1">
        <v>1</v>
      </c>
      <c r="C12" s="3">
        <f t="shared" ref="C12:C26" si="0">3-(SUM(E12:I12))</f>
        <v>0</v>
      </c>
      <c r="D12" s="2" t="s">
        <v>59</v>
      </c>
      <c r="E12" s="1">
        <v>0</v>
      </c>
      <c r="F12" s="1">
        <v>3</v>
      </c>
      <c r="I12" s="4"/>
      <c r="J12" s="1">
        <v>16</v>
      </c>
      <c r="K12" s="3">
        <f t="shared" ref="K12:K26" si="1">3-(SUM(M12:Q12))</f>
        <v>0</v>
      </c>
      <c r="L12" s="2" t="s">
        <v>74</v>
      </c>
      <c r="M12" s="1">
        <v>1</v>
      </c>
      <c r="N12" s="1">
        <v>2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1">
        <v>2</v>
      </c>
      <c r="C13" s="3">
        <f t="shared" si="0"/>
        <v>0</v>
      </c>
      <c r="D13" s="2" t="s">
        <v>60</v>
      </c>
      <c r="E13" s="1">
        <v>3</v>
      </c>
      <c r="I13" s="4"/>
      <c r="J13" s="1">
        <v>17</v>
      </c>
      <c r="K13" s="3">
        <f t="shared" si="1"/>
        <v>3</v>
      </c>
      <c r="L13" s="2" t="s">
        <v>75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str">
        <f t="shared" ref="Z13:Z26" si="4">IF($K13=Z$3,IF($L13&lt;&gt;"",$L13))</f>
        <v>낮술이최고야</v>
      </c>
      <c r="AA13" s="1" t="b">
        <f t="shared" si="3"/>
        <v>0</v>
      </c>
      <c r="AB13" s="1" t="b">
        <f t="shared" si="3"/>
        <v>0</v>
      </c>
    </row>
    <row r="14" spans="1:29" x14ac:dyDescent="0.6">
      <c r="B14" s="1">
        <v>3</v>
      </c>
      <c r="C14" s="3">
        <f t="shared" si="0"/>
        <v>0</v>
      </c>
      <c r="D14" s="2" t="s">
        <v>61</v>
      </c>
      <c r="E14" s="1">
        <v>3</v>
      </c>
      <c r="I14" s="4"/>
      <c r="J14" s="1">
        <v>18</v>
      </c>
      <c r="K14" s="3">
        <f t="shared" si="1"/>
        <v>0</v>
      </c>
      <c r="L14" s="2" t="s">
        <v>76</v>
      </c>
      <c r="M14" s="1">
        <v>2</v>
      </c>
      <c r="N14" s="1">
        <v>1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1">
        <v>4</v>
      </c>
      <c r="C15" s="3">
        <f t="shared" si="0"/>
        <v>1</v>
      </c>
      <c r="D15" s="2" t="s">
        <v>62</v>
      </c>
      <c r="E15" s="1">
        <v>2</v>
      </c>
      <c r="I15" s="4"/>
      <c r="J15" s="1">
        <v>19</v>
      </c>
      <c r="K15" s="3">
        <f t="shared" si="1"/>
        <v>0</v>
      </c>
      <c r="L15" s="2" t="s">
        <v>77</v>
      </c>
      <c r="M15" s="1">
        <v>3</v>
      </c>
      <c r="U15" s="1" t="b">
        <f t="shared" si="2"/>
        <v>0</v>
      </c>
      <c r="V15" s="1" t="b">
        <f t="shared" si="2"/>
        <v>0</v>
      </c>
      <c r="W15" s="1" t="str">
        <f t="shared" si="2"/>
        <v>티파 록하트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1">
        <v>5</v>
      </c>
      <c r="C16" s="3">
        <f t="shared" si="0"/>
        <v>0</v>
      </c>
      <c r="D16" s="2" t="s">
        <v>63</v>
      </c>
      <c r="E16" s="1">
        <v>0</v>
      </c>
      <c r="F16" s="1">
        <v>0</v>
      </c>
      <c r="G16" s="1">
        <v>3</v>
      </c>
      <c r="I16" s="4"/>
      <c r="J16" s="1">
        <v>20</v>
      </c>
      <c r="K16" s="3">
        <f t="shared" si="1"/>
        <v>0</v>
      </c>
      <c r="L16" s="2" t="s">
        <v>78</v>
      </c>
      <c r="M16" s="1">
        <v>3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1">
        <v>6</v>
      </c>
      <c r="C17" s="3">
        <f t="shared" si="0"/>
        <v>0</v>
      </c>
      <c r="D17" s="2" t="s">
        <v>64</v>
      </c>
      <c r="E17" s="1">
        <v>0</v>
      </c>
      <c r="F17" s="1">
        <v>0</v>
      </c>
      <c r="G17" s="1">
        <v>3</v>
      </c>
      <c r="I17" s="4"/>
      <c r="J17" s="1">
        <v>21</v>
      </c>
      <c r="K17" s="3">
        <f t="shared" si="1"/>
        <v>0</v>
      </c>
      <c r="L17" s="2" t="s">
        <v>79</v>
      </c>
      <c r="M17" s="1">
        <v>0</v>
      </c>
      <c r="N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1">
        <v>7</v>
      </c>
      <c r="C18" s="3">
        <f t="shared" si="0"/>
        <v>0</v>
      </c>
      <c r="D18" s="2" t="s">
        <v>65</v>
      </c>
      <c r="E18" s="1">
        <v>0</v>
      </c>
      <c r="F18" s="1">
        <v>3</v>
      </c>
      <c r="I18" s="4"/>
      <c r="J18" s="1">
        <v>22</v>
      </c>
      <c r="K18" s="3">
        <f t="shared" si="1"/>
        <v>0</v>
      </c>
      <c r="L18" s="2" t="s">
        <v>80</v>
      </c>
      <c r="M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1">
        <v>8</v>
      </c>
      <c r="C19" s="3">
        <f t="shared" si="0"/>
        <v>0</v>
      </c>
      <c r="D19" s="2" t="s">
        <v>66</v>
      </c>
      <c r="E19" s="1">
        <v>3</v>
      </c>
      <c r="I19" s="4"/>
      <c r="J19" s="1">
        <v>23</v>
      </c>
      <c r="K19" s="3">
        <f t="shared" si="1"/>
        <v>0</v>
      </c>
      <c r="L19" s="2" t="s">
        <v>81</v>
      </c>
      <c r="M19" s="1">
        <v>3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1">
        <v>9</v>
      </c>
      <c r="C20" s="3">
        <f t="shared" si="0"/>
        <v>0</v>
      </c>
      <c r="D20" s="2" t="s">
        <v>67</v>
      </c>
      <c r="E20" s="1">
        <v>3</v>
      </c>
      <c r="I20" s="4"/>
      <c r="J20" s="1">
        <v>24</v>
      </c>
      <c r="K20" s="3">
        <f t="shared" si="1"/>
        <v>0</v>
      </c>
      <c r="L20" s="2" t="s">
        <v>82</v>
      </c>
      <c r="M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1">
        <v>10</v>
      </c>
      <c r="C21" s="3">
        <f t="shared" si="0"/>
        <v>0</v>
      </c>
      <c r="D21" s="2" t="s">
        <v>68</v>
      </c>
      <c r="E21" s="1">
        <v>2</v>
      </c>
      <c r="F21" s="1">
        <v>1</v>
      </c>
      <c r="I21" s="4"/>
      <c r="J21" s="1">
        <v>25</v>
      </c>
      <c r="K21" s="3">
        <f t="shared" si="1"/>
        <v>0</v>
      </c>
      <c r="L21" s="2" t="s">
        <v>83</v>
      </c>
      <c r="M21" s="1">
        <v>1</v>
      </c>
      <c r="N21" s="1">
        <v>2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1">
        <v>11</v>
      </c>
      <c r="C22" s="3">
        <f t="shared" si="0"/>
        <v>0</v>
      </c>
      <c r="D22" s="2" t="s">
        <v>69</v>
      </c>
      <c r="E22" s="1">
        <v>2</v>
      </c>
      <c r="F22" s="1">
        <v>1</v>
      </c>
      <c r="I22" s="4"/>
      <c r="J22" s="1">
        <v>26</v>
      </c>
      <c r="K22" s="3">
        <f t="shared" si="1"/>
        <v>0</v>
      </c>
      <c r="L22" s="2" t="s">
        <v>84</v>
      </c>
      <c r="M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1">
        <v>12</v>
      </c>
      <c r="C23" s="3">
        <f t="shared" si="0"/>
        <v>0</v>
      </c>
      <c r="D23" s="2" t="s">
        <v>70</v>
      </c>
      <c r="E23" s="1">
        <v>0</v>
      </c>
      <c r="F23" s="1">
        <v>0</v>
      </c>
      <c r="G23" s="1">
        <v>3</v>
      </c>
      <c r="I23" s="4"/>
      <c r="J23" s="1">
        <v>27</v>
      </c>
      <c r="K23" s="3">
        <f t="shared" si="1"/>
        <v>0</v>
      </c>
      <c r="L23" s="2" t="s">
        <v>85</v>
      </c>
      <c r="M23" s="1">
        <v>1</v>
      </c>
      <c r="N23" s="1">
        <v>2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1">
        <v>13</v>
      </c>
      <c r="C24" s="3">
        <f t="shared" si="0"/>
        <v>3</v>
      </c>
      <c r="D24" s="2" t="s">
        <v>71</v>
      </c>
      <c r="I24" s="4"/>
      <c r="J24" s="1">
        <v>28</v>
      </c>
      <c r="K24" s="3">
        <f t="shared" si="1"/>
        <v>0</v>
      </c>
      <c r="L24" s="2" t="s">
        <v>86</v>
      </c>
      <c r="M24" s="1">
        <v>3</v>
      </c>
      <c r="U24" s="1" t="str">
        <f t="shared" si="2"/>
        <v>MSX4041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">
        <v>14</v>
      </c>
      <c r="C25" s="3">
        <f t="shared" si="0"/>
        <v>0</v>
      </c>
      <c r="D25" s="2" t="s">
        <v>72</v>
      </c>
      <c r="E25" s="1">
        <v>0</v>
      </c>
      <c r="F25" s="1">
        <v>3</v>
      </c>
      <c r="I25" s="4"/>
      <c r="J25" s="1">
        <v>29</v>
      </c>
      <c r="K25" s="3">
        <f t="shared" si="1"/>
        <v>0</v>
      </c>
      <c r="L25" s="2" t="s">
        <v>87</v>
      </c>
      <c r="M25" s="1">
        <v>3</v>
      </c>
      <c r="U25" s="1" t="b">
        <f t="shared" si="2"/>
        <v>0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1">
        <v>15</v>
      </c>
      <c r="C26" s="3">
        <f t="shared" si="0"/>
        <v>0</v>
      </c>
      <c r="D26" s="2" t="s">
        <v>73</v>
      </c>
      <c r="E26" s="1">
        <v>3</v>
      </c>
      <c r="I26" s="4"/>
      <c r="J26" s="1">
        <v>30</v>
      </c>
      <c r="K26" s="3">
        <f t="shared" si="1"/>
        <v>0</v>
      </c>
      <c r="L26" s="2" t="s">
        <v>88</v>
      </c>
      <c r="M26" s="1">
        <v>3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b">
        <f t="shared" si="3"/>
        <v>0</v>
      </c>
    </row>
    <row r="27" spans="2:28" s="7" customFormat="1" x14ac:dyDescent="0.6"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R27" s="10"/>
    </row>
  </sheetData>
  <mergeCells count="15">
    <mergeCell ref="A1:O1"/>
    <mergeCell ref="A2:B2"/>
    <mergeCell ref="F2:J2"/>
    <mergeCell ref="M2:O2"/>
    <mergeCell ref="A3:C4"/>
    <mergeCell ref="F3:J3"/>
    <mergeCell ref="M3:O4"/>
    <mergeCell ref="F4:J4"/>
    <mergeCell ref="B27:O27"/>
    <mergeCell ref="A5:C6"/>
    <mergeCell ref="F5:J5"/>
    <mergeCell ref="M5:O6"/>
    <mergeCell ref="F6:J6"/>
    <mergeCell ref="A7:C10"/>
    <mergeCell ref="M7:O10"/>
  </mergeCells>
  <phoneticPr fontId="1" type="noConversion"/>
  <pageMargins left="0.7" right="0.7" top="0.75" bottom="0.75" header="0.3" footer="0.3"/>
  <ignoredErrors>
    <ignoredError sqref="C12 C13:C2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722F-D130-4D43-8A98-EA6D90BE8B16}">
  <dimension ref="A1:AK28"/>
  <sheetViews>
    <sheetView zoomScale="70" zoomScaleNormal="70" workbookViewId="0">
      <selection activeCell="L14" sqref="L14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44"/>
    </row>
    <row r="2" spans="1:37" ht="60" customHeight="1" x14ac:dyDescent="0.6">
      <c r="B2" s="145" t="s">
        <v>32</v>
      </c>
      <c r="C2" s="146"/>
      <c r="D2" s="35"/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38">
        <v>30</v>
      </c>
      <c r="O2" s="146" t="s">
        <v>32</v>
      </c>
      <c r="P2" s="152"/>
      <c r="AA2" s="1" t="s">
        <v>53</v>
      </c>
    </row>
    <row r="3" spans="1:37" s="2" customFormat="1" ht="31.5" customHeight="1" x14ac:dyDescent="0.6">
      <c r="B3" s="148" t="s">
        <v>51</v>
      </c>
      <c r="C3" s="132"/>
      <c r="D3" s="132"/>
      <c r="E3" s="17" t="s">
        <v>41</v>
      </c>
      <c r="F3" s="18">
        <v>90</v>
      </c>
      <c r="G3" s="123" t="str">
        <f>CONCATENATE(F3,"  vs.  ",L3)</f>
        <v>90  vs.  90</v>
      </c>
      <c r="H3" s="123"/>
      <c r="I3" s="123"/>
      <c r="J3" s="123"/>
      <c r="K3" s="123"/>
      <c r="L3" s="18">
        <f>3*30-(SUM($D$12:$D$26)+SUM($L$12:$L$26))</f>
        <v>90</v>
      </c>
      <c r="M3" s="17" t="s">
        <v>33</v>
      </c>
      <c r="N3" s="131"/>
      <c r="O3" s="131"/>
      <c r="P3" s="150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thickBot="1" x14ac:dyDescent="0.65">
      <c r="B4" s="149"/>
      <c r="C4" s="134"/>
      <c r="D4" s="134"/>
      <c r="E4" s="2" t="s">
        <v>40</v>
      </c>
      <c r="F4" s="5">
        <v>19</v>
      </c>
      <c r="G4" s="137" t="str">
        <f>CONCATENATE(F4,"  vs.  ",L4)</f>
        <v>19  vs.  17</v>
      </c>
      <c r="H4" s="137"/>
      <c r="I4" s="137"/>
      <c r="J4" s="137"/>
      <c r="K4" s="137"/>
      <c r="L4" s="5">
        <f>2*N2-(5*30-(COUNTBLANK(F12:J26)+COUNTBLANK(N12:R26)))</f>
        <v>17</v>
      </c>
      <c r="M4" s="22" t="s">
        <v>40</v>
      </c>
      <c r="N4" s="126"/>
      <c r="O4" s="126"/>
      <c r="P4" s="151"/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x14ac:dyDescent="0.6">
      <c r="B5" s="156" t="s">
        <v>54</v>
      </c>
      <c r="C5" s="135"/>
      <c r="D5" s="135"/>
      <c r="E5" s="17" t="s">
        <v>41</v>
      </c>
      <c r="F5" s="23">
        <f>F3+AA5</f>
        <v>96</v>
      </c>
      <c r="G5" s="138" t="str">
        <f>CONCATENATE(F5,"  vs.  ",L5)</f>
        <v>96  vs.  90</v>
      </c>
      <c r="H5" s="139"/>
      <c r="I5" s="139"/>
      <c r="J5" s="139"/>
      <c r="K5" s="140"/>
      <c r="L5" s="18">
        <f>L3+AB5</f>
        <v>90</v>
      </c>
      <c r="M5" s="17" t="s">
        <v>33</v>
      </c>
      <c r="N5" s="132"/>
      <c r="O5" s="132"/>
      <c r="P5" s="158"/>
      <c r="AA5" s="2">
        <f>3*AA6</f>
        <v>6</v>
      </c>
      <c r="AB5" s="2">
        <f>2*F9+F10</f>
        <v>0</v>
      </c>
    </row>
    <row r="6" spans="1:37" s="2" customFormat="1" ht="32.25" customHeight="1" thickBot="1" x14ac:dyDescent="0.65">
      <c r="B6" s="157"/>
      <c r="C6" s="136"/>
      <c r="D6" s="136"/>
      <c r="E6" s="19" t="s">
        <v>40</v>
      </c>
      <c r="F6" s="24">
        <f>F4-AA6</f>
        <v>17</v>
      </c>
      <c r="G6" s="141" t="str">
        <f>CONCATENATE(F6,"  vs.  ",L6)</f>
        <v>17  vs.  17</v>
      </c>
      <c r="H6" s="142"/>
      <c r="I6" s="142"/>
      <c r="J6" s="142"/>
      <c r="K6" s="143"/>
      <c r="L6" s="20">
        <f>L4-AB6</f>
        <v>17</v>
      </c>
      <c r="M6" s="21" t="s">
        <v>40</v>
      </c>
      <c r="N6" s="133"/>
      <c r="O6" s="133"/>
      <c r="P6" s="159"/>
      <c r="AA6" s="2">
        <f>IF(F4&gt;L6,F4-L6,0)</f>
        <v>2</v>
      </c>
      <c r="AB6" s="2">
        <f>SUM(F9:F10)</f>
        <v>0</v>
      </c>
    </row>
    <row r="7" spans="1:37" s="2" customFormat="1" ht="32.25" customHeight="1" thickTop="1" x14ac:dyDescent="0.6">
      <c r="B7" s="160" t="s">
        <v>52</v>
      </c>
      <c r="C7" s="124"/>
      <c r="D7" s="124"/>
      <c r="E7" s="2" t="s">
        <v>44</v>
      </c>
      <c r="F7" s="1">
        <f>COUNTIF($D$12:$D$26,"&gt;0")+COUNTIF($L$12:$L$26,"&gt;0")</f>
        <v>0</v>
      </c>
      <c r="G7" s="25"/>
      <c r="H7" s="25"/>
      <c r="I7" s="25"/>
      <c r="J7" s="25"/>
      <c r="K7" s="25"/>
      <c r="L7" s="39">
        <f>SUM(L8:L10)</f>
        <v>6</v>
      </c>
      <c r="M7" s="2" t="s">
        <v>44</v>
      </c>
      <c r="N7" s="124"/>
      <c r="O7" s="124"/>
      <c r="P7" s="163"/>
    </row>
    <row r="8" spans="1:37" s="2" customFormat="1" ht="31.5" customHeight="1" x14ac:dyDescent="0.6">
      <c r="B8" s="161"/>
      <c r="C8" s="125"/>
      <c r="D8" s="125"/>
      <c r="E8" s="2" t="s">
        <v>43</v>
      </c>
      <c r="F8" s="1">
        <f>COUNTIF($D$12:$D$26,"=3")+COUNTIF($L$12:$L$26,"=3")</f>
        <v>0</v>
      </c>
      <c r="G8" s="25"/>
      <c r="H8" s="25"/>
      <c r="I8" s="25"/>
      <c r="J8" s="25"/>
      <c r="K8" s="25"/>
      <c r="L8" s="39">
        <v>5</v>
      </c>
      <c r="M8" s="2" t="s">
        <v>43</v>
      </c>
      <c r="N8" s="125"/>
      <c r="O8" s="125"/>
      <c r="P8" s="164"/>
    </row>
    <row r="9" spans="1:37" s="2" customFormat="1" ht="31.5" customHeight="1" x14ac:dyDescent="0.6">
      <c r="B9" s="161"/>
      <c r="C9" s="125"/>
      <c r="D9" s="125"/>
      <c r="E9" s="2" t="s">
        <v>55</v>
      </c>
      <c r="F9" s="1">
        <f>COUNTIF($D$12:$D$26,"=2")+COUNTIF($L$12:$L$26,"=2")</f>
        <v>0</v>
      </c>
      <c r="G9" s="25"/>
      <c r="H9" s="25"/>
      <c r="I9" s="25"/>
      <c r="J9" s="25"/>
      <c r="K9" s="25"/>
      <c r="L9" s="39">
        <v>1</v>
      </c>
      <c r="M9" s="2" t="s">
        <v>55</v>
      </c>
      <c r="N9" s="125"/>
      <c r="O9" s="125"/>
      <c r="P9" s="164"/>
    </row>
    <row r="10" spans="1:37" s="2" customFormat="1" ht="31.5" customHeight="1" x14ac:dyDescent="0.6">
      <c r="B10" s="162"/>
      <c r="C10" s="126"/>
      <c r="D10" s="126"/>
      <c r="E10" s="2" t="s">
        <v>56</v>
      </c>
      <c r="F10" s="1">
        <f>COUNTIF($D$12:$D$26,"=1")+COUNTIF($L$12:$L$26,"=1")</f>
        <v>0</v>
      </c>
      <c r="G10" s="25"/>
      <c r="H10" s="25"/>
      <c r="I10" s="25"/>
      <c r="J10" s="25"/>
      <c r="K10" s="25"/>
      <c r="L10" s="39">
        <v>0</v>
      </c>
      <c r="M10" s="2" t="s">
        <v>56</v>
      </c>
      <c r="N10" s="126"/>
      <c r="O10" s="126"/>
      <c r="P10" s="151"/>
      <c r="V10" s="153" t="s">
        <v>99</v>
      </c>
      <c r="W10" s="154"/>
      <c r="X10" s="154"/>
      <c r="Y10" s="155"/>
    </row>
    <row r="11" spans="1:37" s="11" customFormat="1" ht="25.15" thickBot="1" x14ac:dyDescent="0.65">
      <c r="B11" s="40"/>
      <c r="C11" s="11" t="s">
        <v>96</v>
      </c>
      <c r="D11" s="11" t="s">
        <v>1</v>
      </c>
      <c r="E11" s="11" t="s">
        <v>0</v>
      </c>
      <c r="F11" s="11" t="s">
        <v>91</v>
      </c>
      <c r="G11" s="11" t="s">
        <v>93</v>
      </c>
      <c r="H11" s="11" t="s">
        <v>95</v>
      </c>
      <c r="I11" s="11" t="s">
        <v>24</v>
      </c>
      <c r="J11" s="12" t="s">
        <v>25</v>
      </c>
      <c r="K11" s="11" t="s">
        <v>96</v>
      </c>
      <c r="L11" s="11" t="s">
        <v>1</v>
      </c>
      <c r="M11" s="11" t="s">
        <v>0</v>
      </c>
      <c r="N11" s="11" t="s">
        <v>90</v>
      </c>
      <c r="O11" s="11" t="s">
        <v>92</v>
      </c>
      <c r="P11" s="41" t="s">
        <v>94</v>
      </c>
      <c r="Q11" s="11" t="s">
        <v>24</v>
      </c>
      <c r="R11" s="11" t="s">
        <v>25</v>
      </c>
      <c r="T11" s="2"/>
      <c r="U11" s="2"/>
      <c r="V11" s="54" t="s">
        <v>98</v>
      </c>
      <c r="W11" s="26" t="s">
        <v>97</v>
      </c>
      <c r="X11" s="26" t="s">
        <v>98</v>
      </c>
      <c r="Y11" s="31" t="s">
        <v>97</v>
      </c>
      <c r="Z11" s="2"/>
    </row>
    <row r="12" spans="1:37" ht="25.15" thickTop="1" x14ac:dyDescent="0.6">
      <c r="B12" s="42"/>
      <c r="C12" s="39">
        <f>COUNT(F12:J12)</f>
        <v>2</v>
      </c>
      <c r="D12" s="43">
        <f t="shared" ref="D12:D26" si="0">3-(SUM(F12:J12))</f>
        <v>0</v>
      </c>
      <c r="E12" s="44" t="s">
        <v>59</v>
      </c>
      <c r="F12" s="1">
        <v>1</v>
      </c>
      <c r="G12" s="1">
        <v>2</v>
      </c>
      <c r="J12" s="4"/>
      <c r="K12" s="39">
        <f t="shared" ref="K12:K26" si="1">COUNT(N12:R12)</f>
        <v>1</v>
      </c>
      <c r="L12" s="43">
        <f t="shared" ref="L12:L26" si="2">3-(SUM(N12:R12))</f>
        <v>0</v>
      </c>
      <c r="M12" s="44" t="s">
        <v>74</v>
      </c>
      <c r="N12" s="1">
        <v>3</v>
      </c>
      <c r="P12" s="45"/>
      <c r="U12" s="33"/>
      <c r="V12" s="2" t="str">
        <f>E12</f>
        <v>MOON</v>
      </c>
      <c r="W12" s="32">
        <f>IF(ISBLANK(F12),2,IF(D12=0,COUNTA(F12:J12),COUNTA(F12:J12)+D12))</f>
        <v>2</v>
      </c>
      <c r="X12" s="2" t="str">
        <f>M12</f>
        <v>에키드나</v>
      </c>
      <c r="Y12" s="27">
        <f>IF(ISBLANK(N12),2,IF(L12=0,COUNTA(N12:R12),COUNTA(N12:R12)+L12))</f>
        <v>1</v>
      </c>
      <c r="Z12" s="2"/>
      <c r="AC12" s="1" t="b">
        <f t="shared" ref="AC12:AE26" si="3">IF($D12=AC$3, IF($E12&lt;&gt;"", $E12))</f>
        <v>0</v>
      </c>
      <c r="AD12" s="1" t="b">
        <f t="shared" si="3"/>
        <v>0</v>
      </c>
      <c r="AE12" s="1" t="b">
        <f t="shared" si="3"/>
        <v>0</v>
      </c>
      <c r="AH12" s="1" t="b">
        <f>IF($L12=AH$3,IF($M12&lt;&gt;"",$M12))</f>
        <v>0</v>
      </c>
      <c r="AI12" s="1" t="b">
        <f t="shared" ref="AI12:AJ26" si="4">IF($L12=AI$3,IF($M12&lt;&gt;"",$M12))</f>
        <v>0</v>
      </c>
      <c r="AJ12" s="1" t="b">
        <f t="shared" si="4"/>
        <v>0</v>
      </c>
    </row>
    <row r="13" spans="1:37" x14ac:dyDescent="0.6">
      <c r="B13" s="42"/>
      <c r="C13" s="1">
        <f t="shared" ref="C13:C26" si="5">COUNT(F13:J13)</f>
        <v>3</v>
      </c>
      <c r="D13" s="3">
        <f t="shared" si="0"/>
        <v>0</v>
      </c>
      <c r="E13" s="2" t="s">
        <v>60</v>
      </c>
      <c r="F13" s="1">
        <v>0</v>
      </c>
      <c r="G13" s="1">
        <v>1</v>
      </c>
      <c r="H13" s="1">
        <v>2</v>
      </c>
      <c r="J13" s="4"/>
      <c r="K13" s="39">
        <f t="shared" si="1"/>
        <v>1</v>
      </c>
      <c r="L13" s="43">
        <f t="shared" si="2"/>
        <v>0</v>
      </c>
      <c r="M13" s="44" t="s">
        <v>76</v>
      </c>
      <c r="N13" s="1">
        <v>3</v>
      </c>
      <c r="P13" s="45"/>
      <c r="U13" s="30"/>
      <c r="V13" s="2" t="str">
        <f t="shared" ref="V13:V26" si="6">E13</f>
        <v>SK</v>
      </c>
      <c r="W13" s="33">
        <f t="shared" ref="W13:W26" si="7">IF(ISBLANK(F13),2,IF(D13=0,COUNTA(F13:J13),COUNTA(F13:J13)+D13))</f>
        <v>3</v>
      </c>
      <c r="X13" s="2" t="str">
        <f t="shared" ref="X13:X26" si="8">M13</f>
        <v>가을하늘</v>
      </c>
      <c r="Y13" s="27">
        <f t="shared" ref="Y13:Y26" si="9">IF(ISBLANK(N13),2,IF(L13=0,COUNTA(N13:R13),COUNTA(N13:R13)+L13))</f>
        <v>1</v>
      </c>
      <c r="Z13" s="2"/>
      <c r="AC13" s="1" t="b">
        <f t="shared" si="3"/>
        <v>0</v>
      </c>
      <c r="AD13" s="1" t="b">
        <f t="shared" si="3"/>
        <v>0</v>
      </c>
      <c r="AE13" s="1" t="b">
        <f t="shared" si="3"/>
        <v>0</v>
      </c>
      <c r="AH13" s="1" t="b">
        <f t="shared" ref="AH13:AH26" si="10">IF($L13=AH$3,IF($M13&lt;&gt;"",$M13))</f>
        <v>0</v>
      </c>
      <c r="AI13" s="1" t="b">
        <f t="shared" si="4"/>
        <v>0</v>
      </c>
      <c r="AJ13" s="1" t="b">
        <f t="shared" si="4"/>
        <v>0</v>
      </c>
    </row>
    <row r="14" spans="1:37" x14ac:dyDescent="0.6">
      <c r="B14" s="42"/>
      <c r="C14" s="1">
        <f t="shared" si="5"/>
        <v>2</v>
      </c>
      <c r="D14" s="3">
        <f t="shared" si="0"/>
        <v>0</v>
      </c>
      <c r="E14" s="2" t="s">
        <v>61</v>
      </c>
      <c r="F14" s="1">
        <v>0</v>
      </c>
      <c r="G14" s="1">
        <v>3</v>
      </c>
      <c r="J14" s="4"/>
      <c r="K14" s="39">
        <f t="shared" si="1"/>
        <v>2</v>
      </c>
      <c r="L14" s="43">
        <f t="shared" si="2"/>
        <v>0</v>
      </c>
      <c r="M14" s="44" t="s">
        <v>77</v>
      </c>
      <c r="N14" s="1">
        <v>1</v>
      </c>
      <c r="O14" s="1">
        <v>2</v>
      </c>
      <c r="P14" s="45"/>
      <c r="U14" s="30"/>
      <c r="V14" s="2" t="str">
        <f t="shared" si="6"/>
        <v>월광</v>
      </c>
      <c r="W14" s="33">
        <f t="shared" si="7"/>
        <v>2</v>
      </c>
      <c r="X14" s="2" t="str">
        <f t="shared" si="8"/>
        <v>깍두기</v>
      </c>
      <c r="Y14" s="27">
        <f t="shared" si="9"/>
        <v>2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si="10"/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39">
        <f t="shared" si="5"/>
        <v>1</v>
      </c>
      <c r="D15" s="43">
        <f t="shared" si="0"/>
        <v>0</v>
      </c>
      <c r="E15" s="44" t="s">
        <v>63</v>
      </c>
      <c r="F15" s="1">
        <v>3</v>
      </c>
      <c r="J15" s="4"/>
      <c r="K15" s="39">
        <f t="shared" si="1"/>
        <v>1</v>
      </c>
      <c r="L15" s="43">
        <f t="shared" si="2"/>
        <v>0</v>
      </c>
      <c r="M15" s="44" t="s">
        <v>73</v>
      </c>
      <c r="N15" s="1">
        <v>3</v>
      </c>
      <c r="P15" s="45"/>
      <c r="U15" s="30"/>
      <c r="V15" s="2" t="str">
        <f t="shared" si="6"/>
        <v>귀뚜라미</v>
      </c>
      <c r="W15" s="33">
        <f t="shared" si="7"/>
        <v>1</v>
      </c>
      <c r="X15" s="2" t="str">
        <f t="shared" si="8"/>
        <v>개작두</v>
      </c>
      <c r="Y15" s="27">
        <f t="shared" si="9"/>
        <v>1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39">
        <f t="shared" si="5"/>
        <v>1</v>
      </c>
      <c r="D16" s="43">
        <f t="shared" si="0"/>
        <v>0</v>
      </c>
      <c r="E16" s="44" t="s">
        <v>64</v>
      </c>
      <c r="F16" s="1">
        <v>3</v>
      </c>
      <c r="J16" s="4"/>
      <c r="K16" s="39">
        <f t="shared" si="1"/>
        <v>3</v>
      </c>
      <c r="L16" s="43">
        <f t="shared" si="2"/>
        <v>0</v>
      </c>
      <c r="M16" s="44" t="s">
        <v>78</v>
      </c>
      <c r="N16" s="1">
        <v>0</v>
      </c>
      <c r="O16" s="1">
        <v>1</v>
      </c>
      <c r="P16" s="45">
        <v>2</v>
      </c>
      <c r="U16" s="30"/>
      <c r="V16" s="2" t="str">
        <f t="shared" si="6"/>
        <v>렁큰이형님</v>
      </c>
      <c r="W16" s="33">
        <f t="shared" si="7"/>
        <v>1</v>
      </c>
      <c r="X16" s="2" t="str">
        <f t="shared" si="8"/>
        <v>OscaR</v>
      </c>
      <c r="Y16" s="27">
        <f t="shared" si="9"/>
        <v>3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39">
        <f t="shared" si="5"/>
        <v>1</v>
      </c>
      <c r="D17" s="43">
        <f t="shared" si="0"/>
        <v>0</v>
      </c>
      <c r="E17" s="44" t="s">
        <v>62</v>
      </c>
      <c r="F17" s="1">
        <v>3</v>
      </c>
      <c r="J17" s="4"/>
      <c r="K17" s="39">
        <f t="shared" si="1"/>
        <v>1</v>
      </c>
      <c r="L17" s="43">
        <f t="shared" si="2"/>
        <v>0</v>
      </c>
      <c r="M17" s="44" t="s">
        <v>81</v>
      </c>
      <c r="N17" s="1">
        <v>3</v>
      </c>
      <c r="P17" s="45"/>
      <c r="U17" s="30"/>
      <c r="V17" s="2" t="str">
        <f t="shared" si="6"/>
        <v>티파 록하트</v>
      </c>
      <c r="W17" s="33">
        <f t="shared" si="7"/>
        <v>1</v>
      </c>
      <c r="X17" s="2" t="str">
        <f t="shared" si="8"/>
        <v>마리나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39">
        <f t="shared" si="5"/>
        <v>2</v>
      </c>
      <c r="D18" s="43">
        <f t="shared" si="0"/>
        <v>0</v>
      </c>
      <c r="E18" s="44" t="s">
        <v>65</v>
      </c>
      <c r="F18" s="1">
        <v>0</v>
      </c>
      <c r="G18" s="1">
        <v>3</v>
      </c>
      <c r="J18" s="4"/>
      <c r="K18" s="39">
        <f t="shared" si="1"/>
        <v>1</v>
      </c>
      <c r="L18" s="43">
        <f t="shared" si="2"/>
        <v>0</v>
      </c>
      <c r="M18" s="44" t="s">
        <v>79</v>
      </c>
      <c r="N18" s="1">
        <v>3</v>
      </c>
      <c r="P18" s="45"/>
      <c r="U18" s="30"/>
      <c r="V18" s="2" t="str">
        <f t="shared" si="6"/>
        <v>머라구여</v>
      </c>
      <c r="W18" s="33">
        <f t="shared" si="7"/>
        <v>2</v>
      </c>
      <c r="X18" s="2" t="str">
        <f t="shared" si="8"/>
        <v>노가장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39">
        <f t="shared" si="5"/>
        <v>1</v>
      </c>
      <c r="D19" s="43">
        <f t="shared" si="0"/>
        <v>0</v>
      </c>
      <c r="E19" s="44" t="s">
        <v>68</v>
      </c>
      <c r="F19" s="1">
        <v>3</v>
      </c>
      <c r="J19" s="4"/>
      <c r="K19" s="39">
        <f t="shared" si="1"/>
        <v>2</v>
      </c>
      <c r="L19" s="43">
        <f t="shared" si="2"/>
        <v>0</v>
      </c>
      <c r="M19" s="44" t="s">
        <v>80</v>
      </c>
      <c r="N19" s="1">
        <v>1</v>
      </c>
      <c r="O19" s="1">
        <v>2</v>
      </c>
      <c r="P19" s="45"/>
      <c r="U19" s="30"/>
      <c r="V19" s="2" t="str">
        <f t="shared" si="6"/>
        <v>겨울나그네</v>
      </c>
      <c r="W19" s="33">
        <f t="shared" si="7"/>
        <v>1</v>
      </c>
      <c r="X19" s="2" t="str">
        <f t="shared" si="8"/>
        <v>귬찡</v>
      </c>
      <c r="Y19" s="27">
        <f t="shared" si="9"/>
        <v>2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39">
        <f t="shared" si="5"/>
        <v>1</v>
      </c>
      <c r="D20" s="43">
        <f t="shared" si="0"/>
        <v>0</v>
      </c>
      <c r="E20" s="44" t="s">
        <v>70</v>
      </c>
      <c r="F20" s="1">
        <v>3</v>
      </c>
      <c r="J20" s="4"/>
      <c r="K20" s="39">
        <f t="shared" si="1"/>
        <v>1</v>
      </c>
      <c r="L20" s="43">
        <f t="shared" si="2"/>
        <v>0</v>
      </c>
      <c r="M20" s="44" t="s">
        <v>82</v>
      </c>
      <c r="N20" s="1">
        <v>3</v>
      </c>
      <c r="P20" s="45"/>
      <c r="U20" s="30"/>
      <c r="V20" s="2" t="str">
        <f t="shared" si="6"/>
        <v>MUNAM</v>
      </c>
      <c r="W20" s="33">
        <f t="shared" si="7"/>
        <v>1</v>
      </c>
      <c r="X20" s="2" t="str">
        <f t="shared" si="8"/>
        <v>짱맨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39">
        <f t="shared" si="5"/>
        <v>1</v>
      </c>
      <c r="D21" s="43">
        <f t="shared" si="0"/>
        <v>0</v>
      </c>
      <c r="E21" s="44" t="s">
        <v>66</v>
      </c>
      <c r="F21" s="1">
        <v>3</v>
      </c>
      <c r="J21" s="4"/>
      <c r="K21" s="39">
        <f t="shared" si="1"/>
        <v>1</v>
      </c>
      <c r="L21" s="43">
        <f t="shared" si="2"/>
        <v>0</v>
      </c>
      <c r="M21" s="44" t="s">
        <v>84</v>
      </c>
      <c r="N21" s="1">
        <v>3</v>
      </c>
      <c r="P21" s="45"/>
      <c r="U21" s="30"/>
      <c r="V21" s="2" t="str">
        <f t="shared" si="6"/>
        <v>라텔</v>
      </c>
      <c r="W21" s="33">
        <f t="shared" si="7"/>
        <v>1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39">
        <f t="shared" si="5"/>
        <v>2</v>
      </c>
      <c r="D22" s="43">
        <f t="shared" si="0"/>
        <v>0</v>
      </c>
      <c r="E22" s="44" t="s">
        <v>67</v>
      </c>
      <c r="F22" s="1">
        <v>2</v>
      </c>
      <c r="G22" s="1">
        <v>1</v>
      </c>
      <c r="J22" s="4"/>
      <c r="K22" s="39">
        <f t="shared" si="1"/>
        <v>1</v>
      </c>
      <c r="L22" s="43">
        <f t="shared" si="2"/>
        <v>0</v>
      </c>
      <c r="M22" s="44" t="s">
        <v>83</v>
      </c>
      <c r="N22" s="1">
        <v>3</v>
      </c>
      <c r="P22" s="45"/>
      <c r="U22" s="30"/>
      <c r="V22" s="2" t="str">
        <f t="shared" si="6"/>
        <v>Sun</v>
      </c>
      <c r="W22" s="33">
        <f t="shared" si="7"/>
        <v>2</v>
      </c>
      <c r="X22" s="2" t="str">
        <f t="shared" si="8"/>
        <v>산들바람</v>
      </c>
      <c r="Y22" s="27">
        <f t="shared" si="9"/>
        <v>1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39">
        <f t="shared" si="5"/>
        <v>2</v>
      </c>
      <c r="D23" s="43">
        <f t="shared" si="0"/>
        <v>0</v>
      </c>
      <c r="E23" s="44" t="s">
        <v>69</v>
      </c>
      <c r="F23" s="1">
        <v>1</v>
      </c>
      <c r="G23" s="1">
        <v>2</v>
      </c>
      <c r="J23" s="4"/>
      <c r="K23" s="39">
        <f t="shared" si="1"/>
        <v>1</v>
      </c>
      <c r="L23" s="43">
        <f t="shared" si="2"/>
        <v>0</v>
      </c>
      <c r="M23" s="44" t="s">
        <v>85</v>
      </c>
      <c r="N23" s="1">
        <v>3</v>
      </c>
      <c r="P23" s="45"/>
      <c r="U23" s="30"/>
      <c r="V23" s="2" t="str">
        <f t="shared" si="6"/>
        <v>Hyoh</v>
      </c>
      <c r="W23" s="33">
        <f t="shared" si="7"/>
        <v>2</v>
      </c>
      <c r="X23" s="2" t="str">
        <f t="shared" si="8"/>
        <v>튼튼맘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39">
        <f t="shared" si="5"/>
        <v>1</v>
      </c>
      <c r="D24" s="43">
        <f t="shared" si="0"/>
        <v>0</v>
      </c>
      <c r="E24" s="44" t="s">
        <v>72</v>
      </c>
      <c r="F24" s="1">
        <v>3</v>
      </c>
      <c r="J24" s="4"/>
      <c r="K24" s="39">
        <f t="shared" si="1"/>
        <v>1</v>
      </c>
      <c r="L24" s="43">
        <f t="shared" si="2"/>
        <v>0</v>
      </c>
      <c r="M24" s="44" t="s">
        <v>86</v>
      </c>
      <c r="N24" s="1">
        <v>3</v>
      </c>
      <c r="P24" s="45"/>
      <c r="U24" s="30"/>
      <c r="V24" s="2" t="str">
        <f t="shared" si="6"/>
        <v>백수룡</v>
      </c>
      <c r="W24" s="33">
        <f t="shared" si="7"/>
        <v>1</v>
      </c>
      <c r="X24" s="2" t="str">
        <f t="shared" si="8"/>
        <v>딘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39">
        <f t="shared" si="5"/>
        <v>1</v>
      </c>
      <c r="D25" s="43">
        <f t="shared" si="0"/>
        <v>0</v>
      </c>
      <c r="E25" s="44" t="s">
        <v>75</v>
      </c>
      <c r="F25" s="1">
        <v>3</v>
      </c>
      <c r="J25" s="4"/>
      <c r="K25" s="39">
        <f t="shared" si="1"/>
        <v>1</v>
      </c>
      <c r="L25" s="43">
        <f t="shared" si="2"/>
        <v>0</v>
      </c>
      <c r="M25" s="44" t="s">
        <v>87</v>
      </c>
      <c r="N25" s="1">
        <v>3</v>
      </c>
      <c r="P25" s="45"/>
      <c r="U25" s="30"/>
      <c r="V25" s="2" t="str">
        <f t="shared" si="6"/>
        <v>낮술이최고야</v>
      </c>
      <c r="W25" s="33">
        <f t="shared" si="7"/>
        <v>1</v>
      </c>
      <c r="X25" s="2" t="str">
        <f t="shared" si="8"/>
        <v>연화</v>
      </c>
      <c r="Y25" s="27">
        <f t="shared" si="9"/>
        <v>1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ht="25.15" thickBot="1" x14ac:dyDescent="0.65">
      <c r="B26" s="46"/>
      <c r="C26" s="47">
        <f t="shared" si="5"/>
        <v>2</v>
      </c>
      <c r="D26" s="48">
        <f t="shared" si="0"/>
        <v>0</v>
      </c>
      <c r="E26" s="49" t="s">
        <v>71</v>
      </c>
      <c r="F26" s="50">
        <v>1</v>
      </c>
      <c r="G26" s="50">
        <v>2</v>
      </c>
      <c r="H26" s="50"/>
      <c r="I26" s="50"/>
      <c r="J26" s="51"/>
      <c r="K26" s="47">
        <f t="shared" si="1"/>
        <v>2</v>
      </c>
      <c r="L26" s="48">
        <f t="shared" si="2"/>
        <v>0</v>
      </c>
      <c r="M26" s="49" t="s">
        <v>88</v>
      </c>
      <c r="N26" s="50">
        <v>2</v>
      </c>
      <c r="O26" s="50">
        <v>1</v>
      </c>
      <c r="P26" s="52"/>
      <c r="U26" s="30"/>
      <c r="V26" s="28" t="str">
        <f t="shared" si="6"/>
        <v>MSX4041</v>
      </c>
      <c r="W26" s="34">
        <f t="shared" si="7"/>
        <v>2</v>
      </c>
      <c r="X26" s="28" t="str">
        <f t="shared" si="8"/>
        <v>까르낏깃</v>
      </c>
      <c r="Y26" s="29">
        <f t="shared" si="9"/>
        <v>2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6" customHeight="1" thickTop="1" thickBot="1" x14ac:dyDescent="0.65">
      <c r="V27" s="2"/>
      <c r="W27" s="2"/>
      <c r="X27" s="2"/>
      <c r="Y27" s="2"/>
      <c r="Z27" s="2"/>
    </row>
    <row r="28" spans="1:36" s="7" customFormat="1" x14ac:dyDescent="0.6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</row>
  </sheetData>
  <mergeCells count="15">
    <mergeCell ref="V10:Y10"/>
    <mergeCell ref="B5:D6"/>
    <mergeCell ref="G5:K5"/>
    <mergeCell ref="N5:P6"/>
    <mergeCell ref="G6:K6"/>
    <mergeCell ref="B7:D10"/>
    <mergeCell ref="N7:P10"/>
    <mergeCell ref="A1:S1"/>
    <mergeCell ref="B2:C2"/>
    <mergeCell ref="G2:K2"/>
    <mergeCell ref="B3:D4"/>
    <mergeCell ref="G3:K3"/>
    <mergeCell ref="N3:P4"/>
    <mergeCell ref="G4:K4"/>
    <mergeCell ref="O2:P2"/>
  </mergeCells>
  <phoneticPr fontId="1" type="noConversion"/>
  <conditionalFormatting sqref="C12:E26">
    <cfRule type="expression" dxfId="25" priority="2">
      <formula>$D12=0</formula>
    </cfRule>
  </conditionalFormatting>
  <conditionalFormatting sqref="K12:M26">
    <cfRule type="expression" dxfId="24" priority="1">
      <formula>$L12=0</formula>
    </cfRule>
  </conditionalFormatting>
  <conditionalFormatting sqref="W12:W27 Y12:Y27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C12:D12 D13:D26 C13:C26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CF1393C-1F7C-4091-A30E-9224AFE1F3F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W12:W27 Y12:Y27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16DD-EB96-4FB5-AD11-2D79FE187127}">
  <dimension ref="A1:AK28"/>
  <sheetViews>
    <sheetView topLeftCell="A2" zoomScale="85" zoomScaleNormal="85" workbookViewId="0">
      <selection activeCell="N2" sqref="N2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</row>
    <row r="2" spans="1:37" ht="60" customHeight="1" x14ac:dyDescent="0.6">
      <c r="B2" s="145" t="s">
        <v>32</v>
      </c>
      <c r="C2" s="146"/>
      <c r="D2" s="35"/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29</v>
      </c>
      <c r="O2" s="146" t="s">
        <v>32</v>
      </c>
      <c r="P2" s="152"/>
      <c r="AA2" s="1" t="s">
        <v>53</v>
      </c>
    </row>
    <row r="3" spans="1:37" s="2" customFormat="1" ht="31.5" customHeight="1" x14ac:dyDescent="0.6">
      <c r="B3" s="148" t="s">
        <v>51</v>
      </c>
      <c r="C3" s="132"/>
      <c r="D3" s="132"/>
      <c r="E3" s="17" t="s">
        <v>41</v>
      </c>
      <c r="F3" s="61">
        <v>87</v>
      </c>
      <c r="G3" s="123" t="str">
        <f>CONCATENATE(F3,"  vs.  ",L3)</f>
        <v>87  vs.  84</v>
      </c>
      <c r="H3" s="123"/>
      <c r="I3" s="123"/>
      <c r="J3" s="123"/>
      <c r="K3" s="123"/>
      <c r="L3" s="18">
        <f>3*30-(SUM($D$12:$D$26)+SUM($L$12:$L$26))</f>
        <v>84</v>
      </c>
      <c r="M3" s="17" t="s">
        <v>33</v>
      </c>
      <c r="N3" s="131"/>
      <c r="O3" s="131"/>
      <c r="P3" s="150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thickBot="1" x14ac:dyDescent="0.65">
      <c r="B4" s="149"/>
      <c r="C4" s="134"/>
      <c r="D4" s="134"/>
      <c r="E4" s="2" t="s">
        <v>40</v>
      </c>
      <c r="F4" s="62">
        <v>15</v>
      </c>
      <c r="G4" s="137" t="str">
        <f>CONCATENATE(F4,"  vs.  ",L4)</f>
        <v>15  vs.  13</v>
      </c>
      <c r="H4" s="137"/>
      <c r="I4" s="137"/>
      <c r="J4" s="137"/>
      <c r="K4" s="137"/>
      <c r="L4" s="5">
        <f>2*N2-(5*30-(COUNTBLANK(F12:J26)+COUNTBLANK(N12:R26)))</f>
        <v>13</v>
      </c>
      <c r="M4" s="22" t="s">
        <v>40</v>
      </c>
      <c r="N4" s="126"/>
      <c r="O4" s="126"/>
      <c r="P4" s="151"/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x14ac:dyDescent="0.6">
      <c r="B5" s="156" t="s">
        <v>54</v>
      </c>
      <c r="C5" s="135"/>
      <c r="D5" s="135"/>
      <c r="E5" s="17" t="s">
        <v>41</v>
      </c>
      <c r="F5" s="23">
        <f>F3+AA5</f>
        <v>93</v>
      </c>
      <c r="G5" s="138" t="str">
        <f>CONCATENATE(F5,"  vs.  ",L5)</f>
        <v>93  vs.  84</v>
      </c>
      <c r="H5" s="139"/>
      <c r="I5" s="139"/>
      <c r="J5" s="139"/>
      <c r="K5" s="140"/>
      <c r="L5" s="18">
        <f>L3+AB5</f>
        <v>84</v>
      </c>
      <c r="M5" s="17" t="s">
        <v>33</v>
      </c>
      <c r="N5" s="132"/>
      <c r="O5" s="132"/>
      <c r="P5" s="158"/>
      <c r="AA5" s="2">
        <f>3*AA6</f>
        <v>6</v>
      </c>
      <c r="AB5" s="2">
        <f>2*F9+F10</f>
        <v>0</v>
      </c>
    </row>
    <row r="6" spans="1:37" s="2" customFormat="1" ht="32.25" customHeight="1" thickBot="1" x14ac:dyDescent="0.65">
      <c r="B6" s="157"/>
      <c r="C6" s="136"/>
      <c r="D6" s="136"/>
      <c r="E6" s="19" t="s">
        <v>40</v>
      </c>
      <c r="F6" s="24">
        <f>F4-AA6</f>
        <v>13</v>
      </c>
      <c r="G6" s="141" t="str">
        <f>CONCATENATE(F6,"  vs.  ",L6)</f>
        <v>13  vs.  13</v>
      </c>
      <c r="H6" s="142"/>
      <c r="I6" s="142"/>
      <c r="J6" s="142"/>
      <c r="K6" s="143"/>
      <c r="L6" s="20">
        <f>L4-AB6</f>
        <v>13</v>
      </c>
      <c r="M6" s="21" t="s">
        <v>40</v>
      </c>
      <c r="N6" s="133"/>
      <c r="O6" s="133"/>
      <c r="P6" s="159"/>
      <c r="AA6" s="2">
        <f>IF(F4&gt;L6,F4-L6,0)</f>
        <v>2</v>
      </c>
      <c r="AB6" s="2">
        <f>SUM(F9:F10)</f>
        <v>0</v>
      </c>
    </row>
    <row r="7" spans="1:37" s="2" customFormat="1" ht="32.25" customHeight="1" thickTop="1" x14ac:dyDescent="0.6">
      <c r="B7" s="160" t="s">
        <v>52</v>
      </c>
      <c r="C7" s="124"/>
      <c r="D7" s="124"/>
      <c r="E7" s="2" t="s">
        <v>44</v>
      </c>
      <c r="F7" s="1">
        <f>COUNTIF($D$12:$D$26,"&gt;0")+COUNTIF($L$12:$L$26,"&gt;0")</f>
        <v>2</v>
      </c>
      <c r="G7" s="25"/>
      <c r="H7" s="25"/>
      <c r="I7" s="25"/>
      <c r="J7" s="25"/>
      <c r="K7" s="25"/>
      <c r="L7" s="63">
        <v>0</v>
      </c>
      <c r="M7" s="2" t="s">
        <v>44</v>
      </c>
      <c r="N7" s="124"/>
      <c r="O7" s="124"/>
      <c r="P7" s="163"/>
    </row>
    <row r="8" spans="1:37" s="2" customFormat="1" ht="31.5" customHeight="1" x14ac:dyDescent="0.6">
      <c r="B8" s="161"/>
      <c r="C8" s="125"/>
      <c r="D8" s="125"/>
      <c r="E8" s="2" t="s">
        <v>43</v>
      </c>
      <c r="F8" s="1">
        <f>COUNTIF($D$12:$D$26,"=3")+COUNTIF($L$12:$L$26,"=3")</f>
        <v>2</v>
      </c>
      <c r="G8" s="25"/>
      <c r="H8" s="25"/>
      <c r="I8" s="25"/>
      <c r="J8" s="25"/>
      <c r="K8" s="25"/>
      <c r="L8" s="63">
        <v>0</v>
      </c>
      <c r="M8" s="2" t="s">
        <v>43</v>
      </c>
      <c r="N8" s="125"/>
      <c r="O8" s="125"/>
      <c r="P8" s="164"/>
    </row>
    <row r="9" spans="1:37" s="2" customFormat="1" ht="31.5" customHeight="1" x14ac:dyDescent="0.6">
      <c r="B9" s="161"/>
      <c r="C9" s="125"/>
      <c r="D9" s="125"/>
      <c r="E9" s="2" t="s">
        <v>55</v>
      </c>
      <c r="F9" s="1">
        <f>COUNTIF($D$12:$D$26,"=2")+COUNTIF($L$12:$L$26,"=2")</f>
        <v>0</v>
      </c>
      <c r="G9" s="25"/>
      <c r="H9" s="25"/>
      <c r="I9" s="25"/>
      <c r="J9" s="25"/>
      <c r="K9" s="25"/>
      <c r="L9" s="63">
        <v>0</v>
      </c>
      <c r="M9" s="2" t="s">
        <v>55</v>
      </c>
      <c r="N9" s="125"/>
      <c r="O9" s="125"/>
      <c r="P9" s="164"/>
    </row>
    <row r="10" spans="1:37" s="2" customFormat="1" ht="31.5" customHeight="1" x14ac:dyDescent="0.6">
      <c r="B10" s="162"/>
      <c r="C10" s="126"/>
      <c r="D10" s="126"/>
      <c r="E10" s="2" t="s">
        <v>56</v>
      </c>
      <c r="F10" s="1">
        <f>COUNTIF($D$12:$D$26,"=1")+COUNTIF($L$12:$L$26,"=1")</f>
        <v>0</v>
      </c>
      <c r="G10" s="25"/>
      <c r="H10" s="25"/>
      <c r="I10" s="25"/>
      <c r="J10" s="25"/>
      <c r="K10" s="25"/>
      <c r="L10" s="63">
        <v>0</v>
      </c>
      <c r="M10" s="2" t="s">
        <v>56</v>
      </c>
      <c r="N10" s="126"/>
      <c r="O10" s="126"/>
      <c r="P10" s="151"/>
      <c r="V10" s="153" t="s">
        <v>99</v>
      </c>
      <c r="W10" s="154"/>
      <c r="X10" s="154"/>
      <c r="Y10" s="155"/>
    </row>
    <row r="11" spans="1:37" s="11" customFormat="1" ht="25.15" thickBot="1" x14ac:dyDescent="0.65">
      <c r="B11" s="40"/>
      <c r="C11" s="11" t="s">
        <v>96</v>
      </c>
      <c r="D11" s="11" t="s">
        <v>1</v>
      </c>
      <c r="E11" s="11" t="s">
        <v>0</v>
      </c>
      <c r="F11" s="11" t="s">
        <v>91</v>
      </c>
      <c r="G11" s="11" t="s">
        <v>93</v>
      </c>
      <c r="H11" s="11" t="s">
        <v>95</v>
      </c>
      <c r="I11" s="11" t="s">
        <v>24</v>
      </c>
      <c r="J11" s="12" t="s">
        <v>25</v>
      </c>
      <c r="K11" s="11" t="s">
        <v>96</v>
      </c>
      <c r="L11" s="11" t="s">
        <v>1</v>
      </c>
      <c r="M11" s="11" t="s">
        <v>0</v>
      </c>
      <c r="N11" s="11" t="s">
        <v>90</v>
      </c>
      <c r="O11" s="11" t="s">
        <v>92</v>
      </c>
      <c r="P11" s="41" t="s">
        <v>94</v>
      </c>
      <c r="Q11" s="11" t="s">
        <v>24</v>
      </c>
      <c r="R11" s="11" t="s">
        <v>25</v>
      </c>
      <c r="S11" s="2"/>
      <c r="T11" s="2"/>
      <c r="U11" s="2"/>
      <c r="V11" s="54" t="s">
        <v>98</v>
      </c>
      <c r="W11" s="26" t="s">
        <v>97</v>
      </c>
      <c r="X11" s="26" t="s">
        <v>98</v>
      </c>
      <c r="Y11" s="31" t="s">
        <v>97</v>
      </c>
      <c r="Z11" s="2"/>
    </row>
    <row r="12" spans="1:37" ht="25.15" thickTop="1" x14ac:dyDescent="0.6">
      <c r="B12" s="42"/>
      <c r="C12" s="55">
        <f>COUNT(F12:J12)</f>
        <v>2</v>
      </c>
      <c r="D12" s="56">
        <f t="shared" ref="D12:D26" si="0">3-(SUM(F12:J12))</f>
        <v>0</v>
      </c>
      <c r="E12" s="64" t="s">
        <v>59</v>
      </c>
      <c r="F12" s="65">
        <v>1</v>
      </c>
      <c r="G12" s="65">
        <v>2</v>
      </c>
      <c r="H12" s="65"/>
      <c r="I12" s="55"/>
      <c r="J12" s="57"/>
      <c r="K12" s="55">
        <f t="shared" ref="K12:K26" si="1">COUNT(N12:R12)</f>
        <v>2</v>
      </c>
      <c r="L12" s="56">
        <f t="shared" ref="L12:L26" si="2">3-(SUM(N12:R12))</f>
        <v>0</v>
      </c>
      <c r="M12" s="64" t="s">
        <v>74</v>
      </c>
      <c r="N12" s="63">
        <v>1</v>
      </c>
      <c r="O12" s="63">
        <v>2</v>
      </c>
      <c r="P12" s="68"/>
      <c r="U12" s="33"/>
      <c r="V12" s="2" t="str">
        <f>E12</f>
        <v>MOON</v>
      </c>
      <c r="W12" s="32">
        <f>IF(ISBLANK(F12),2,IF(D12=0,COUNTA(F12:J12),COUNTA(F12:J12)+D12))</f>
        <v>2</v>
      </c>
      <c r="X12" s="2" t="str">
        <f>M12</f>
        <v>에키드나</v>
      </c>
      <c r="Y12" s="27">
        <f>IF(ISBLANK(N12),2,IF(L12=0,COUNTA(N12:R12),COUNTA(N12:R12)+L12))</f>
        <v>2</v>
      </c>
      <c r="Z12" s="2"/>
      <c r="AC12" s="1" t="b">
        <f t="shared" ref="AC12:AE26" si="3">IF($D12=AC$3, IF($E12&lt;&gt;"", $E12))</f>
        <v>0</v>
      </c>
      <c r="AD12" s="1" t="b">
        <f t="shared" si="3"/>
        <v>0</v>
      </c>
      <c r="AE12" s="1" t="b">
        <f t="shared" si="3"/>
        <v>0</v>
      </c>
      <c r="AH12" s="1" t="b">
        <f>IF($L12=AH$3,IF($M12&lt;&gt;"",$M12))</f>
        <v>0</v>
      </c>
      <c r="AI12" s="1" t="b">
        <f t="shared" ref="AI12:AJ26" si="4">IF($L12=AI$3,IF($M12&lt;&gt;"",$M12))</f>
        <v>0</v>
      </c>
      <c r="AJ12" s="1" t="b">
        <f t="shared" si="4"/>
        <v>0</v>
      </c>
    </row>
    <row r="13" spans="1:37" x14ac:dyDescent="0.6">
      <c r="B13" s="42"/>
      <c r="C13" s="55">
        <f t="shared" ref="C13:C26" si="5">COUNT(F13:J13)</f>
        <v>2</v>
      </c>
      <c r="D13" s="56">
        <f t="shared" si="0"/>
        <v>0</v>
      </c>
      <c r="E13" s="64" t="s">
        <v>60</v>
      </c>
      <c r="F13" s="65">
        <v>0</v>
      </c>
      <c r="G13" s="65">
        <v>3</v>
      </c>
      <c r="H13" s="65"/>
      <c r="I13" s="55"/>
      <c r="J13" s="57"/>
      <c r="K13" s="55">
        <f t="shared" si="1"/>
        <v>1</v>
      </c>
      <c r="L13" s="56">
        <f t="shared" si="2"/>
        <v>0</v>
      </c>
      <c r="M13" s="64" t="s">
        <v>76</v>
      </c>
      <c r="N13" s="63">
        <v>3</v>
      </c>
      <c r="O13" s="63"/>
      <c r="P13" s="68"/>
      <c r="U13" s="30"/>
      <c r="V13" s="2" t="str">
        <f t="shared" ref="V13:V26" si="6">E13</f>
        <v>SK</v>
      </c>
      <c r="W13" s="33">
        <f t="shared" ref="W13:W26" si="7">IF(ISBLANK(F13),2,IF(D13=0,COUNTA(F13:J13),COUNTA(F13:J13)+D13))</f>
        <v>2</v>
      </c>
      <c r="X13" s="2" t="str">
        <f t="shared" ref="X13:X26" si="8">M13</f>
        <v>가을하늘</v>
      </c>
      <c r="Y13" s="27">
        <f t="shared" ref="Y13:Y26" si="9">IF(ISBLANK(N13),2,IF(L13=0,COUNTA(N13:R13),COUNTA(N13:R13)+L13))</f>
        <v>1</v>
      </c>
      <c r="Z13" s="2"/>
      <c r="AC13" s="1" t="b">
        <f t="shared" si="3"/>
        <v>0</v>
      </c>
      <c r="AD13" s="1" t="b">
        <f t="shared" si="3"/>
        <v>0</v>
      </c>
      <c r="AE13" s="1" t="b">
        <f t="shared" si="3"/>
        <v>0</v>
      </c>
      <c r="AH13" s="1" t="b">
        <f t="shared" ref="AH13:AH26" si="10">IF($L13=AH$3,IF($M13&lt;&gt;"",$M13))</f>
        <v>0</v>
      </c>
      <c r="AI13" s="1" t="b">
        <f t="shared" si="4"/>
        <v>0</v>
      </c>
      <c r="AJ13" s="1" t="b">
        <f t="shared" si="4"/>
        <v>0</v>
      </c>
    </row>
    <row r="14" spans="1:37" x14ac:dyDescent="0.6">
      <c r="B14" s="42"/>
      <c r="C14" s="55">
        <f t="shared" si="5"/>
        <v>2</v>
      </c>
      <c r="D14" s="56">
        <f t="shared" si="0"/>
        <v>0</v>
      </c>
      <c r="E14" s="64" t="s">
        <v>61</v>
      </c>
      <c r="F14" s="65">
        <v>2</v>
      </c>
      <c r="G14" s="65">
        <v>1</v>
      </c>
      <c r="H14" s="65"/>
      <c r="I14" s="55"/>
      <c r="J14" s="57"/>
      <c r="K14" s="55">
        <f t="shared" si="1"/>
        <v>1</v>
      </c>
      <c r="L14" s="56">
        <f t="shared" si="2"/>
        <v>0</v>
      </c>
      <c r="M14" s="64" t="s">
        <v>77</v>
      </c>
      <c r="N14" s="63">
        <v>3</v>
      </c>
      <c r="O14" s="63"/>
      <c r="P14" s="68"/>
      <c r="U14" s="30"/>
      <c r="V14" s="2" t="str">
        <f t="shared" si="6"/>
        <v>월광</v>
      </c>
      <c r="W14" s="33">
        <f t="shared" si="7"/>
        <v>2</v>
      </c>
      <c r="X14" s="2" t="str">
        <f t="shared" si="8"/>
        <v>깍두기</v>
      </c>
      <c r="Y14" s="27">
        <f t="shared" si="9"/>
        <v>1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si="10"/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3</v>
      </c>
      <c r="D15" s="56">
        <f t="shared" si="0"/>
        <v>0</v>
      </c>
      <c r="E15" s="64" t="s">
        <v>63</v>
      </c>
      <c r="F15" s="65">
        <v>1</v>
      </c>
      <c r="G15" s="65">
        <v>0</v>
      </c>
      <c r="H15" s="65">
        <v>2</v>
      </c>
      <c r="I15" s="55"/>
      <c r="J15" s="57"/>
      <c r="K15" s="55">
        <f t="shared" si="1"/>
        <v>1</v>
      </c>
      <c r="L15" s="56">
        <f t="shared" si="2"/>
        <v>0</v>
      </c>
      <c r="M15" s="64" t="s">
        <v>78</v>
      </c>
      <c r="N15" s="63">
        <v>3</v>
      </c>
      <c r="O15" s="63"/>
      <c r="P15" s="68"/>
      <c r="U15" s="30"/>
      <c r="V15" s="2" t="str">
        <f t="shared" si="6"/>
        <v>귀뚜라미</v>
      </c>
      <c r="W15" s="33">
        <f t="shared" si="7"/>
        <v>3</v>
      </c>
      <c r="X15" s="2" t="str">
        <f t="shared" si="8"/>
        <v>OscaR</v>
      </c>
      <c r="Y15" s="27">
        <f t="shared" si="9"/>
        <v>1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1</v>
      </c>
      <c r="D16" s="56">
        <f t="shared" si="0"/>
        <v>0</v>
      </c>
      <c r="E16" s="64" t="s">
        <v>64</v>
      </c>
      <c r="F16" s="65">
        <v>3</v>
      </c>
      <c r="G16" s="65"/>
      <c r="H16" s="65"/>
      <c r="I16" s="55"/>
      <c r="J16" s="57"/>
      <c r="K16" s="55">
        <f t="shared" si="1"/>
        <v>1</v>
      </c>
      <c r="L16" s="56">
        <f t="shared" si="2"/>
        <v>0</v>
      </c>
      <c r="M16" s="64" t="s">
        <v>73</v>
      </c>
      <c r="N16" s="63">
        <v>3</v>
      </c>
      <c r="O16" s="63"/>
      <c r="P16" s="68"/>
      <c r="U16" s="30"/>
      <c r="V16" s="2" t="str">
        <f t="shared" si="6"/>
        <v>렁큰이형님</v>
      </c>
      <c r="W16" s="33">
        <f t="shared" si="7"/>
        <v>1</v>
      </c>
      <c r="X16" s="2" t="str">
        <f t="shared" si="8"/>
        <v>개작두</v>
      </c>
      <c r="Y16" s="27">
        <f t="shared" si="9"/>
        <v>1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3</v>
      </c>
      <c r="D17" s="56">
        <f t="shared" si="0"/>
        <v>0</v>
      </c>
      <c r="E17" s="64" t="s">
        <v>62</v>
      </c>
      <c r="F17" s="65">
        <v>0</v>
      </c>
      <c r="G17" s="65">
        <v>1</v>
      </c>
      <c r="H17" s="65">
        <v>2</v>
      </c>
      <c r="I17" s="55"/>
      <c r="J17" s="57"/>
      <c r="K17" s="55">
        <f t="shared" si="1"/>
        <v>1</v>
      </c>
      <c r="L17" s="56">
        <f t="shared" si="2"/>
        <v>0</v>
      </c>
      <c r="M17" s="64" t="s">
        <v>81</v>
      </c>
      <c r="N17" s="63">
        <v>3</v>
      </c>
      <c r="O17" s="63"/>
      <c r="P17" s="68"/>
      <c r="U17" s="30"/>
      <c r="V17" s="2" t="str">
        <f t="shared" si="6"/>
        <v>티파 록하트</v>
      </c>
      <c r="W17" s="33">
        <f t="shared" si="7"/>
        <v>3</v>
      </c>
      <c r="X17" s="2" t="str">
        <f t="shared" si="8"/>
        <v>마리나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2</v>
      </c>
      <c r="D18" s="56">
        <f t="shared" si="0"/>
        <v>0</v>
      </c>
      <c r="E18" s="64" t="s">
        <v>65</v>
      </c>
      <c r="F18" s="65">
        <v>0</v>
      </c>
      <c r="G18" s="65">
        <v>3</v>
      </c>
      <c r="H18" s="65"/>
      <c r="I18" s="55"/>
      <c r="J18" s="57"/>
      <c r="K18" s="55">
        <f t="shared" si="1"/>
        <v>2</v>
      </c>
      <c r="L18" s="56">
        <f t="shared" si="2"/>
        <v>0</v>
      </c>
      <c r="M18" s="64" t="s">
        <v>79</v>
      </c>
      <c r="N18" s="63">
        <v>0</v>
      </c>
      <c r="O18" s="63">
        <v>3</v>
      </c>
      <c r="P18" s="68"/>
      <c r="U18" s="30"/>
      <c r="V18" s="2" t="str">
        <f t="shared" si="6"/>
        <v>머라구여</v>
      </c>
      <c r="W18" s="33">
        <f t="shared" si="7"/>
        <v>2</v>
      </c>
      <c r="X18" s="2" t="str">
        <f t="shared" si="8"/>
        <v>노가장</v>
      </c>
      <c r="Y18" s="27">
        <f t="shared" si="9"/>
        <v>2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3</v>
      </c>
      <c r="E19" s="64" t="s">
        <v>68</v>
      </c>
      <c r="F19" s="65">
        <v>0</v>
      </c>
      <c r="G19" s="65"/>
      <c r="H19" s="65"/>
      <c r="I19" s="55"/>
      <c r="J19" s="57"/>
      <c r="K19" s="55">
        <f t="shared" si="1"/>
        <v>1</v>
      </c>
      <c r="L19" s="56">
        <f t="shared" si="2"/>
        <v>0</v>
      </c>
      <c r="M19" s="64" t="s">
        <v>80</v>
      </c>
      <c r="N19" s="63">
        <v>3</v>
      </c>
      <c r="O19" s="63"/>
      <c r="P19" s="68"/>
      <c r="U19" s="30"/>
      <c r="V19" s="2" t="str">
        <f t="shared" si="6"/>
        <v>겨울나그네</v>
      </c>
      <c r="W19" s="33">
        <f t="shared" si="7"/>
        <v>4</v>
      </c>
      <c r="X19" s="2" t="str">
        <f t="shared" si="8"/>
        <v>귬찡</v>
      </c>
      <c r="Y19" s="27">
        <f t="shared" si="9"/>
        <v>1</v>
      </c>
      <c r="Z19" s="2"/>
      <c r="AC19" s="1" t="str">
        <f t="shared" si="3"/>
        <v>겨울나그네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1</v>
      </c>
      <c r="D20" s="56">
        <f t="shared" si="0"/>
        <v>0</v>
      </c>
      <c r="E20" s="64" t="s">
        <v>70</v>
      </c>
      <c r="F20" s="65">
        <v>3</v>
      </c>
      <c r="G20" s="65"/>
      <c r="H20" s="65"/>
      <c r="I20" s="55"/>
      <c r="J20" s="57"/>
      <c r="K20" s="55">
        <f t="shared" si="1"/>
        <v>1</v>
      </c>
      <c r="L20" s="56">
        <f t="shared" si="2"/>
        <v>0</v>
      </c>
      <c r="M20" s="64" t="s">
        <v>82</v>
      </c>
      <c r="N20" s="63">
        <v>3</v>
      </c>
      <c r="O20" s="63"/>
      <c r="P20" s="68"/>
      <c r="U20" s="30"/>
      <c r="V20" s="2" t="str">
        <f t="shared" si="6"/>
        <v>MUNAM</v>
      </c>
      <c r="W20" s="33">
        <f t="shared" si="7"/>
        <v>1</v>
      </c>
      <c r="X20" s="2" t="str">
        <f t="shared" si="8"/>
        <v>짱맨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2</v>
      </c>
      <c r="D21" s="56">
        <f t="shared" si="0"/>
        <v>0</v>
      </c>
      <c r="E21" s="64" t="s">
        <v>67</v>
      </c>
      <c r="F21" s="65">
        <v>1</v>
      </c>
      <c r="G21" s="65">
        <v>2</v>
      </c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6"/>
        <v>Sun</v>
      </c>
      <c r="W21" s="33">
        <f t="shared" si="7"/>
        <v>2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2</v>
      </c>
      <c r="D22" s="56">
        <f t="shared" si="0"/>
        <v>0</v>
      </c>
      <c r="E22" s="64" t="s">
        <v>69</v>
      </c>
      <c r="F22" s="65">
        <v>1</v>
      </c>
      <c r="G22" s="65">
        <v>2</v>
      </c>
      <c r="H22" s="65"/>
      <c r="I22" s="55"/>
      <c r="J22" s="57"/>
      <c r="K22" s="55">
        <f t="shared" si="1"/>
        <v>1</v>
      </c>
      <c r="L22" s="56">
        <f t="shared" si="2"/>
        <v>0</v>
      </c>
      <c r="M22" s="64" t="s">
        <v>83</v>
      </c>
      <c r="N22" s="63">
        <v>3</v>
      </c>
      <c r="O22" s="63"/>
      <c r="P22" s="68"/>
      <c r="U22" s="30"/>
      <c r="V22" s="2" t="str">
        <f t="shared" si="6"/>
        <v>Hyoh</v>
      </c>
      <c r="W22" s="33">
        <f t="shared" si="7"/>
        <v>2</v>
      </c>
      <c r="X22" s="2" t="str">
        <f t="shared" si="8"/>
        <v>산들바람</v>
      </c>
      <c r="Y22" s="27">
        <f t="shared" si="9"/>
        <v>1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2</v>
      </c>
      <c r="D23" s="56">
        <f t="shared" si="0"/>
        <v>0</v>
      </c>
      <c r="E23" s="64" t="s">
        <v>66</v>
      </c>
      <c r="F23" s="65">
        <v>0</v>
      </c>
      <c r="G23" s="65">
        <v>3</v>
      </c>
      <c r="H23" s="65"/>
      <c r="I23" s="55"/>
      <c r="J23" s="57"/>
      <c r="K23" s="55">
        <f t="shared" si="1"/>
        <v>1</v>
      </c>
      <c r="L23" s="56">
        <f t="shared" si="2"/>
        <v>0</v>
      </c>
      <c r="M23" s="64" t="s">
        <v>85</v>
      </c>
      <c r="N23" s="63">
        <v>3</v>
      </c>
      <c r="O23" s="63"/>
      <c r="P23" s="68"/>
      <c r="U23" s="30"/>
      <c r="V23" s="2" t="str">
        <f t="shared" si="6"/>
        <v>라텔</v>
      </c>
      <c r="W23" s="33">
        <f t="shared" si="7"/>
        <v>2</v>
      </c>
      <c r="X23" s="2" t="str">
        <f t="shared" si="8"/>
        <v>튼튼맘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0</v>
      </c>
      <c r="D24" s="56">
        <f t="shared" si="0"/>
        <v>3</v>
      </c>
      <c r="E24" s="64" t="s">
        <v>72</v>
      </c>
      <c r="F24" s="65"/>
      <c r="G24" s="65"/>
      <c r="H24" s="65"/>
      <c r="I24" s="55"/>
      <c r="J24" s="57"/>
      <c r="K24" s="55">
        <f t="shared" si="1"/>
        <v>2</v>
      </c>
      <c r="L24" s="56">
        <f t="shared" si="2"/>
        <v>0</v>
      </c>
      <c r="M24" s="64" t="s">
        <v>88</v>
      </c>
      <c r="N24" s="63">
        <v>0</v>
      </c>
      <c r="O24" s="63">
        <v>3</v>
      </c>
      <c r="P24" s="68"/>
      <c r="U24" s="30"/>
      <c r="V24" s="2" t="str">
        <f t="shared" si="6"/>
        <v>백수룡</v>
      </c>
      <c r="W24" s="33">
        <f t="shared" si="7"/>
        <v>2</v>
      </c>
      <c r="X24" s="2" t="str">
        <f t="shared" si="8"/>
        <v>까르낏깃</v>
      </c>
      <c r="Y24" s="27">
        <f t="shared" si="9"/>
        <v>2</v>
      </c>
      <c r="Z24" s="2"/>
      <c r="AC24" s="1" t="str">
        <f t="shared" si="3"/>
        <v>백수룡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2</v>
      </c>
      <c r="D25" s="56">
        <f t="shared" si="0"/>
        <v>0</v>
      </c>
      <c r="E25" s="64" t="s">
        <v>75</v>
      </c>
      <c r="F25" s="65">
        <v>0</v>
      </c>
      <c r="G25" s="65">
        <v>3</v>
      </c>
      <c r="H25" s="65"/>
      <c r="I25" s="55"/>
      <c r="J25" s="57"/>
      <c r="K25" s="55">
        <f t="shared" si="1"/>
        <v>1</v>
      </c>
      <c r="L25" s="56">
        <f t="shared" si="2"/>
        <v>0</v>
      </c>
      <c r="M25" s="64" t="s">
        <v>86</v>
      </c>
      <c r="N25" s="63">
        <v>3</v>
      </c>
      <c r="O25" s="63"/>
      <c r="P25" s="68"/>
      <c r="U25" s="30"/>
      <c r="V25" s="2" t="str">
        <f t="shared" si="6"/>
        <v>낮술이최고야</v>
      </c>
      <c r="W25" s="33">
        <f t="shared" si="7"/>
        <v>2</v>
      </c>
      <c r="X25" s="2" t="str">
        <f t="shared" si="8"/>
        <v>딘</v>
      </c>
      <c r="Y25" s="27">
        <f t="shared" si="9"/>
        <v>1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ht="25.15" thickBot="1" x14ac:dyDescent="0.65">
      <c r="B26" s="46"/>
      <c r="C26" s="58">
        <f t="shared" si="5"/>
        <v>1</v>
      </c>
      <c r="D26" s="59">
        <f t="shared" si="0"/>
        <v>0</v>
      </c>
      <c r="E26" s="66" t="s">
        <v>71</v>
      </c>
      <c r="F26" s="67">
        <v>3</v>
      </c>
      <c r="G26" s="67"/>
      <c r="H26" s="67"/>
      <c r="I26" s="58"/>
      <c r="J26" s="60"/>
      <c r="K26" s="58">
        <f t="shared" si="1"/>
        <v>2</v>
      </c>
      <c r="L26" s="59">
        <f t="shared" si="2"/>
        <v>0</v>
      </c>
      <c r="M26" s="66" t="s">
        <v>87</v>
      </c>
      <c r="N26" s="69">
        <v>0</v>
      </c>
      <c r="O26" s="69">
        <v>3</v>
      </c>
      <c r="P26" s="70"/>
      <c r="U26" s="30"/>
      <c r="V26" s="28" t="str">
        <f t="shared" si="6"/>
        <v>MSX4041</v>
      </c>
      <c r="W26" s="34">
        <f t="shared" si="7"/>
        <v>1</v>
      </c>
      <c r="X26" s="28" t="str">
        <f t="shared" si="8"/>
        <v>연화</v>
      </c>
      <c r="Y26" s="29">
        <f t="shared" si="9"/>
        <v>2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6" customHeight="1" thickTop="1" thickBot="1" x14ac:dyDescent="0.65">
      <c r="V27" s="2"/>
      <c r="W27" s="2"/>
      <c r="X27" s="2"/>
      <c r="Y27" s="2"/>
      <c r="Z27" s="2"/>
    </row>
    <row r="28" spans="1:36" s="7" customFormat="1" x14ac:dyDescent="0.6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</row>
  </sheetData>
  <sheetProtection sheet="1" formatCells="0" formatColumns="0" formatRows="0" insertColumns="0" insertRows="0" insertHyperlinks="0" deleteColumns="0" deleteRows="0" sort="0" autoFilter="0" pivotTables="0"/>
  <mergeCells count="15">
    <mergeCell ref="V10:Y10"/>
    <mergeCell ref="B5:D6"/>
    <mergeCell ref="G5:K5"/>
    <mergeCell ref="N5:P6"/>
    <mergeCell ref="G6:K6"/>
    <mergeCell ref="B7:D10"/>
    <mergeCell ref="N7:P10"/>
    <mergeCell ref="A1:S1"/>
    <mergeCell ref="B2:C2"/>
    <mergeCell ref="G2:K2"/>
    <mergeCell ref="O2:P2"/>
    <mergeCell ref="B3:D4"/>
    <mergeCell ref="G3:K3"/>
    <mergeCell ref="N3:P4"/>
    <mergeCell ref="G4:K4"/>
  </mergeCells>
  <phoneticPr fontId="1" type="noConversion"/>
  <conditionalFormatting sqref="C12:E26">
    <cfRule type="expression" dxfId="23" priority="2">
      <formula>$D12=0</formula>
    </cfRule>
  </conditionalFormatting>
  <conditionalFormatting sqref="K12:M26">
    <cfRule type="expression" dxfId="22" priority="1">
      <formula>$L12=0</formula>
    </cfRule>
  </conditionalFormatting>
  <conditionalFormatting sqref="W12:W27 Y12:Y27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05BFB967-1C3A-4540-9203-4157BA5C153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W12:W27 Y12:Y27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9E24-645B-4EE8-9C79-6EC0896BA3B6}">
  <dimension ref="A1:AK29"/>
  <sheetViews>
    <sheetView zoomScale="70" zoomScaleNormal="70" workbookViewId="0">
      <selection activeCell="F5" sqref="F5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</row>
    <row r="2" spans="1:37" ht="60" customHeight="1" x14ac:dyDescent="0.6">
      <c r="B2" s="145" t="s">
        <v>32</v>
      </c>
      <c r="C2" s="146"/>
      <c r="D2" s="71">
        <v>30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30</v>
      </c>
      <c r="O2" s="146" t="s">
        <v>32</v>
      </c>
      <c r="P2" s="152"/>
      <c r="W2" s="1" t="s">
        <v>103</v>
      </c>
      <c r="X2" s="1" t="s">
        <v>109</v>
      </c>
      <c r="AA2" s="1" t="s">
        <v>53</v>
      </c>
    </row>
    <row r="3" spans="1:37" s="2" customFormat="1" ht="31.5" customHeight="1" x14ac:dyDescent="0.6">
      <c r="B3" s="148" t="s">
        <v>51</v>
      </c>
      <c r="C3" s="132"/>
      <c r="D3" s="132"/>
      <c r="E3" s="17" t="s">
        <v>41</v>
      </c>
      <c r="F3" s="61">
        <v>80</v>
      </c>
      <c r="G3" s="123" t="str">
        <f>CONCATENATE(F3,"  vs.  ",L3)</f>
        <v>80  vs.  90</v>
      </c>
      <c r="H3" s="123"/>
      <c r="I3" s="123"/>
      <c r="J3" s="123"/>
      <c r="K3" s="123"/>
      <c r="L3" s="18">
        <f>3*30-(SUM($D$13:$D$27)+SUM($L$13:$L$27))</f>
        <v>90</v>
      </c>
      <c r="M3" s="17" t="s">
        <v>33</v>
      </c>
      <c r="N3" s="131"/>
      <c r="O3" s="131"/>
      <c r="P3" s="150"/>
      <c r="X3" s="125" t="s">
        <v>110</v>
      </c>
      <c r="Y3" s="125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x14ac:dyDescent="0.6">
      <c r="B4" s="166"/>
      <c r="C4" s="167"/>
      <c r="D4" s="167"/>
      <c r="E4" s="2" t="s">
        <v>40</v>
      </c>
      <c r="F4" s="62">
        <v>19</v>
      </c>
      <c r="G4" s="165" t="str">
        <f>CONCATENATE(F4,"  vs.  ",L4)</f>
        <v>19  vs.  24</v>
      </c>
      <c r="H4" s="165"/>
      <c r="I4" s="165"/>
      <c r="J4" s="165"/>
      <c r="K4" s="165"/>
      <c r="L4" s="5">
        <f>2*N2-(5*30-(COUNTBLANK(F13:J27)+COUNTBLANK(N13:R27)))</f>
        <v>24</v>
      </c>
      <c r="M4" s="2" t="s">
        <v>40</v>
      </c>
      <c r="N4" s="125"/>
      <c r="O4" s="125"/>
      <c r="P4" s="164"/>
      <c r="X4" s="2" t="s">
        <v>104</v>
      </c>
      <c r="Y4" s="2">
        <f>N2*2-L4</f>
        <v>36</v>
      </c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thickBot="1" x14ac:dyDescent="0.65">
      <c r="B5" s="149"/>
      <c r="C5" s="134"/>
      <c r="D5" s="134"/>
      <c r="E5" s="2" t="s">
        <v>107</v>
      </c>
      <c r="F5" s="62">
        <f>F3/(D2*2-F4)</f>
        <v>1.9512195121951219</v>
      </c>
      <c r="G5" s="168" t="str">
        <f>CONCATENATE(ROUND(F5, 2),"  vs.  ", ROUND(L5, 2))</f>
        <v>1.95  vs.  2.5</v>
      </c>
      <c r="H5" s="168"/>
      <c r="I5" s="168"/>
      <c r="J5" s="168"/>
      <c r="K5" s="168"/>
      <c r="L5" s="5">
        <f>L3/(N2*2-L4)</f>
        <v>2.5</v>
      </c>
      <c r="M5" s="2" t="s">
        <v>108</v>
      </c>
      <c r="N5" s="126"/>
      <c r="O5" s="126"/>
      <c r="P5" s="151"/>
      <c r="X5" s="2" t="s">
        <v>102</v>
      </c>
      <c r="Y5" s="2">
        <v>11</v>
      </c>
    </row>
    <row r="6" spans="1:37" s="2" customFormat="1" ht="31.5" customHeight="1" x14ac:dyDescent="0.6">
      <c r="B6" s="156" t="s">
        <v>54</v>
      </c>
      <c r="C6" s="135"/>
      <c r="D6" s="135"/>
      <c r="E6" s="17" t="s">
        <v>41</v>
      </c>
      <c r="F6" s="23">
        <f>F3+AA6</f>
        <v>80</v>
      </c>
      <c r="G6" s="138" t="str">
        <f>CONCATENATE(F6,"  vs.  ",L6)</f>
        <v>80  vs.  90</v>
      </c>
      <c r="H6" s="139"/>
      <c r="I6" s="139"/>
      <c r="J6" s="139"/>
      <c r="K6" s="140"/>
      <c r="L6" s="18">
        <f>L3+AB6</f>
        <v>90</v>
      </c>
      <c r="M6" s="17" t="s">
        <v>33</v>
      </c>
      <c r="N6" s="132"/>
      <c r="O6" s="132"/>
      <c r="P6" s="158"/>
      <c r="X6" s="22" t="s">
        <v>100</v>
      </c>
      <c r="Y6" s="22">
        <v>5</v>
      </c>
      <c r="AA6" s="2">
        <f>3*AA7</f>
        <v>0</v>
      </c>
      <c r="AB6" s="2">
        <f>2*F10+F11</f>
        <v>0</v>
      </c>
    </row>
    <row r="7" spans="1:37" s="2" customFormat="1" ht="32.25" customHeight="1" thickBot="1" x14ac:dyDescent="0.65">
      <c r="B7" s="157"/>
      <c r="C7" s="136"/>
      <c r="D7" s="136"/>
      <c r="E7" s="19" t="s">
        <v>40</v>
      </c>
      <c r="F7" s="24">
        <f>F4-AA7</f>
        <v>19</v>
      </c>
      <c r="G7" s="141" t="str">
        <f>CONCATENATE(F7,"  vs.  ",L7)</f>
        <v>19  vs.  24</v>
      </c>
      <c r="H7" s="142"/>
      <c r="I7" s="142"/>
      <c r="J7" s="142"/>
      <c r="K7" s="143"/>
      <c r="L7" s="20">
        <f>L4-AB7</f>
        <v>24</v>
      </c>
      <c r="M7" s="19" t="s">
        <v>40</v>
      </c>
      <c r="N7" s="133"/>
      <c r="O7" s="133"/>
      <c r="P7" s="159"/>
      <c r="X7" s="2" t="s">
        <v>101</v>
      </c>
      <c r="Y7" s="2">
        <f>Y4-Y6-Y5</f>
        <v>20</v>
      </c>
      <c r="AA7" s="2">
        <f>IF(F4&gt;L7,F4-L7,0)</f>
        <v>0</v>
      </c>
      <c r="AB7" s="2">
        <f>SUM(F10:F11)</f>
        <v>0</v>
      </c>
    </row>
    <row r="8" spans="1:37" s="2" customFormat="1" ht="32.25" customHeight="1" thickTop="1" x14ac:dyDescent="0.6">
      <c r="B8" s="160" t="s">
        <v>52</v>
      </c>
      <c r="C8" s="124"/>
      <c r="D8" s="124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74">
        <v>0</v>
      </c>
      <c r="M8" s="2" t="s">
        <v>44</v>
      </c>
      <c r="N8" s="124"/>
      <c r="O8" s="124"/>
      <c r="P8" s="163"/>
      <c r="X8" s="75" t="s">
        <v>105</v>
      </c>
      <c r="Y8" s="75">
        <f>Y7-Y5</f>
        <v>9</v>
      </c>
    </row>
    <row r="9" spans="1:37" s="2" customFormat="1" ht="31.5" customHeight="1" x14ac:dyDescent="0.6">
      <c r="B9" s="161"/>
      <c r="C9" s="125"/>
      <c r="D9" s="125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74">
        <v>0</v>
      </c>
      <c r="M9" s="2" t="s">
        <v>43</v>
      </c>
      <c r="N9" s="125"/>
      <c r="O9" s="125"/>
      <c r="P9" s="164"/>
      <c r="X9" s="75" t="s">
        <v>106</v>
      </c>
      <c r="Y9" s="75">
        <f>N2-Y7-Y6</f>
        <v>5</v>
      </c>
    </row>
    <row r="10" spans="1:37" s="2" customFormat="1" ht="31.5" customHeight="1" x14ac:dyDescent="0.6">
      <c r="B10" s="161"/>
      <c r="C10" s="125"/>
      <c r="D10" s="125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74">
        <v>0</v>
      </c>
      <c r="M10" s="2" t="s">
        <v>55</v>
      </c>
      <c r="N10" s="125"/>
      <c r="O10" s="125"/>
      <c r="P10" s="164"/>
    </row>
    <row r="11" spans="1:37" s="2" customFormat="1" ht="31.5" customHeight="1" x14ac:dyDescent="0.6">
      <c r="B11" s="162"/>
      <c r="C11" s="126"/>
      <c r="D11" s="12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74">
        <v>0</v>
      </c>
      <c r="M11" s="2" t="s">
        <v>56</v>
      </c>
      <c r="N11" s="126"/>
      <c r="O11" s="126"/>
      <c r="P11" s="151"/>
      <c r="V11" s="153" t="s">
        <v>99</v>
      </c>
      <c r="W11" s="154"/>
      <c r="X11" s="154"/>
      <c r="Y11" s="155"/>
    </row>
    <row r="12" spans="1:37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2"/>
    </row>
    <row r="13" spans="1:37" ht="25.15" thickTop="1" x14ac:dyDescent="0.6">
      <c r="B13" s="42"/>
      <c r="C13" s="55">
        <f>COUNT(F13:J13)</f>
        <v>1</v>
      </c>
      <c r="D13" s="56">
        <f t="shared" ref="D13:D27" si="0">3-(SUM(F13:J13))</f>
        <v>0</v>
      </c>
      <c r="E13" s="64" t="s">
        <v>59</v>
      </c>
      <c r="F13" s="65">
        <v>3</v>
      </c>
      <c r="G13" s="65"/>
      <c r="H13" s="65"/>
      <c r="I13" s="55"/>
      <c r="J13" s="57"/>
      <c r="K13" s="55">
        <f t="shared" ref="K13:K27" si="1">COUNT(N13:R13)</f>
        <v>1</v>
      </c>
      <c r="L13" s="56">
        <f t="shared" ref="L13:L27" si="2">3-(SUM(N13:R13))</f>
        <v>0</v>
      </c>
      <c r="M13" s="64" t="s">
        <v>74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1</v>
      </c>
      <c r="X13" s="2" t="str">
        <f>M13</f>
        <v>에키드나</v>
      </c>
      <c r="Y13" s="27">
        <f>IF(ISBLANK(N13),2,IF(L13=0,COUNTA(N13:R13),COUNTA(N13:R13)+L13))</f>
        <v>1</v>
      </c>
      <c r="Z13" s="2"/>
      <c r="AC13" s="1" t="b">
        <f t="shared" ref="AC13:AE27" si="3">IF($D13=AC$3, IF($E13&lt;&gt;"", $E13))</f>
        <v>0</v>
      </c>
      <c r="AD13" s="1" t="b">
        <f t="shared" si="3"/>
        <v>0</v>
      </c>
      <c r="AE13" s="1" t="b">
        <f t="shared" si="3"/>
        <v>0</v>
      </c>
      <c r="AH13" s="1" t="b">
        <f>IF($L13=AH$3,IF($M13&lt;&gt;"",$M13))</f>
        <v>0</v>
      </c>
      <c r="AI13" s="1" t="b">
        <f t="shared" ref="AI13:AJ27" si="4">IF($L13=AI$3,IF($M13&lt;&gt;"",$M13))</f>
        <v>0</v>
      </c>
      <c r="AJ13" s="1" t="b">
        <f t="shared" si="4"/>
        <v>0</v>
      </c>
    </row>
    <row r="14" spans="1:37" x14ac:dyDescent="0.6">
      <c r="B14" s="42"/>
      <c r="C14" s="55">
        <f t="shared" ref="C14:C27" si="5">COUNT(F14:J14)</f>
        <v>2</v>
      </c>
      <c r="D14" s="56">
        <f t="shared" si="0"/>
        <v>0</v>
      </c>
      <c r="E14" s="64" t="s">
        <v>60</v>
      </c>
      <c r="F14" s="65">
        <v>1</v>
      </c>
      <c r="G14" s="65">
        <v>2</v>
      </c>
      <c r="H14" s="65"/>
      <c r="I14" s="55"/>
      <c r="J14" s="57"/>
      <c r="K14" s="55">
        <f t="shared" si="1"/>
        <v>1</v>
      </c>
      <c r="L14" s="56">
        <f t="shared" si="2"/>
        <v>0</v>
      </c>
      <c r="M14" s="64" t="s">
        <v>76</v>
      </c>
      <c r="N14" s="63">
        <v>3</v>
      </c>
      <c r="O14" s="63"/>
      <c r="P14" s="68"/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2</v>
      </c>
      <c r="X14" s="2" t="str">
        <f t="shared" ref="X14:X27" si="8">M14</f>
        <v>가을하늘</v>
      </c>
      <c r="Y14" s="27">
        <f t="shared" ref="Y14:Y27" si="9">IF(ISBLANK(N14),2,IF(L14=0,COUNTA(N14:R14),COUNTA(N14:R14)+L14))</f>
        <v>1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ref="AH14:AH27" si="10">IF($L14=AH$3,IF($M14&lt;&gt;"",$M14))</f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1</v>
      </c>
      <c r="D15" s="56">
        <f t="shared" si="0"/>
        <v>0</v>
      </c>
      <c r="E15" s="64" t="s">
        <v>61</v>
      </c>
      <c r="F15" s="65">
        <v>3</v>
      </c>
      <c r="G15" s="65"/>
      <c r="H15" s="65"/>
      <c r="I15" s="55"/>
      <c r="J15" s="57"/>
      <c r="K15" s="55">
        <f t="shared" si="1"/>
        <v>2</v>
      </c>
      <c r="L15" s="56">
        <f t="shared" si="2"/>
        <v>0</v>
      </c>
      <c r="M15" s="64" t="s">
        <v>77</v>
      </c>
      <c r="N15" s="63">
        <v>0</v>
      </c>
      <c r="O15" s="63">
        <v>3</v>
      </c>
      <c r="P15" s="68"/>
      <c r="U15" s="30"/>
      <c r="V15" s="2" t="str">
        <f t="shared" si="6"/>
        <v>월광</v>
      </c>
      <c r="W15" s="33">
        <f t="shared" si="7"/>
        <v>1</v>
      </c>
      <c r="X15" s="2" t="str">
        <f t="shared" si="8"/>
        <v>깍두기</v>
      </c>
      <c r="Y15" s="27">
        <f t="shared" si="9"/>
        <v>2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1</v>
      </c>
      <c r="D16" s="56">
        <f t="shared" si="0"/>
        <v>0</v>
      </c>
      <c r="E16" s="64" t="s">
        <v>63</v>
      </c>
      <c r="F16" s="65">
        <v>3</v>
      </c>
      <c r="G16" s="65"/>
      <c r="H16" s="65"/>
      <c r="I16" s="55"/>
      <c r="J16" s="57"/>
      <c r="K16" s="55">
        <f t="shared" si="1"/>
        <v>1</v>
      </c>
      <c r="L16" s="56">
        <f t="shared" si="2"/>
        <v>0</v>
      </c>
      <c r="M16" s="64" t="s">
        <v>78</v>
      </c>
      <c r="N16" s="63">
        <v>3</v>
      </c>
      <c r="O16" s="63"/>
      <c r="P16" s="68"/>
      <c r="U16" s="30"/>
      <c r="V16" s="2" t="str">
        <f t="shared" si="6"/>
        <v>귀뚜라미</v>
      </c>
      <c r="W16" s="33">
        <f t="shared" si="7"/>
        <v>1</v>
      </c>
      <c r="X16" s="2" t="str">
        <f t="shared" si="8"/>
        <v>OscaR</v>
      </c>
      <c r="Y16" s="27">
        <f t="shared" si="9"/>
        <v>1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2</v>
      </c>
      <c r="D17" s="56">
        <f t="shared" si="0"/>
        <v>0</v>
      </c>
      <c r="E17" s="64" t="s">
        <v>62</v>
      </c>
      <c r="F17" s="65">
        <v>1</v>
      </c>
      <c r="G17" s="65">
        <v>2</v>
      </c>
      <c r="H17" s="65"/>
      <c r="I17" s="55"/>
      <c r="J17" s="57"/>
      <c r="K17" s="55">
        <f t="shared" si="1"/>
        <v>1</v>
      </c>
      <c r="L17" s="56">
        <f t="shared" si="2"/>
        <v>0</v>
      </c>
      <c r="M17" s="64" t="s">
        <v>79</v>
      </c>
      <c r="N17" s="63">
        <v>3</v>
      </c>
      <c r="O17" s="63"/>
      <c r="P17" s="68"/>
      <c r="U17" s="30"/>
      <c r="V17" s="2" t="str">
        <f t="shared" si="6"/>
        <v>티파 록하트</v>
      </c>
      <c r="W17" s="33">
        <f t="shared" si="7"/>
        <v>2</v>
      </c>
      <c r="X17" s="2" t="str">
        <f t="shared" si="8"/>
        <v>노가장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1</v>
      </c>
      <c r="D18" s="56">
        <f t="shared" si="0"/>
        <v>0</v>
      </c>
      <c r="E18" s="64" t="s">
        <v>68</v>
      </c>
      <c r="F18" s="65">
        <v>3</v>
      </c>
      <c r="G18" s="65"/>
      <c r="H18" s="65"/>
      <c r="I18" s="55"/>
      <c r="J18" s="57"/>
      <c r="K18" s="55">
        <f t="shared" si="1"/>
        <v>1</v>
      </c>
      <c r="L18" s="56">
        <f t="shared" si="2"/>
        <v>0</v>
      </c>
      <c r="M18" s="64" t="s">
        <v>73</v>
      </c>
      <c r="N18" s="63">
        <v>3</v>
      </c>
      <c r="O18" s="63"/>
      <c r="P18" s="68"/>
      <c r="U18" s="30"/>
      <c r="V18" s="2" t="str">
        <f t="shared" si="6"/>
        <v>겨울나그네</v>
      </c>
      <c r="W18" s="33">
        <f t="shared" si="7"/>
        <v>1</v>
      </c>
      <c r="X18" s="2" t="str">
        <f t="shared" si="8"/>
        <v>개작두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0</v>
      </c>
      <c r="E19" s="64" t="s">
        <v>65</v>
      </c>
      <c r="F19" s="65">
        <v>3</v>
      </c>
      <c r="G19" s="65"/>
      <c r="H19" s="65"/>
      <c r="I19" s="55"/>
      <c r="J19" s="57"/>
      <c r="K19" s="55">
        <f t="shared" si="1"/>
        <v>1</v>
      </c>
      <c r="L19" s="56">
        <f t="shared" si="2"/>
        <v>0</v>
      </c>
      <c r="M19" s="64" t="s">
        <v>81</v>
      </c>
      <c r="N19" s="63">
        <v>3</v>
      </c>
      <c r="O19" s="63"/>
      <c r="P19" s="68"/>
      <c r="U19" s="30"/>
      <c r="V19" s="2" t="str">
        <f t="shared" si="6"/>
        <v>머라구여</v>
      </c>
      <c r="W19" s="33">
        <f t="shared" si="7"/>
        <v>1</v>
      </c>
      <c r="X19" s="2" t="str">
        <f t="shared" si="8"/>
        <v>마리나</v>
      </c>
      <c r="Y19" s="27">
        <f t="shared" si="9"/>
        <v>1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1</v>
      </c>
      <c r="D20" s="56">
        <f t="shared" si="0"/>
        <v>0</v>
      </c>
      <c r="E20" s="64" t="s">
        <v>64</v>
      </c>
      <c r="F20" s="65">
        <v>3</v>
      </c>
      <c r="G20" s="65"/>
      <c r="H20" s="65"/>
      <c r="I20" s="55"/>
      <c r="J20" s="57"/>
      <c r="K20" s="55">
        <f t="shared" si="1"/>
        <v>1</v>
      </c>
      <c r="L20" s="56">
        <f t="shared" si="2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6"/>
        <v>렁큰이형님</v>
      </c>
      <c r="W20" s="33">
        <f t="shared" si="7"/>
        <v>1</v>
      </c>
      <c r="X20" s="2" t="str">
        <f t="shared" si="8"/>
        <v>귬찡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1</v>
      </c>
      <c r="D21" s="56">
        <f t="shared" si="0"/>
        <v>0</v>
      </c>
      <c r="E21" s="64" t="s">
        <v>67</v>
      </c>
      <c r="F21" s="65">
        <v>3</v>
      </c>
      <c r="G21" s="65"/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82</v>
      </c>
      <c r="N21" s="63">
        <v>3</v>
      </c>
      <c r="O21" s="63"/>
      <c r="P21" s="68"/>
      <c r="U21" s="30"/>
      <c r="V21" s="2" t="str">
        <f t="shared" si="6"/>
        <v>Sun</v>
      </c>
      <c r="W21" s="33">
        <f t="shared" si="7"/>
        <v>1</v>
      </c>
      <c r="X21" s="2" t="str">
        <f t="shared" si="8"/>
        <v>짱맨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2</v>
      </c>
      <c r="D22" s="56">
        <f t="shared" si="0"/>
        <v>0</v>
      </c>
      <c r="E22" s="64" t="s">
        <v>69</v>
      </c>
      <c r="F22" s="65">
        <v>1</v>
      </c>
      <c r="G22" s="65">
        <v>2</v>
      </c>
      <c r="H22" s="65"/>
      <c r="I22" s="55"/>
      <c r="J22" s="57"/>
      <c r="K22" s="55">
        <f t="shared" si="1"/>
        <v>2</v>
      </c>
      <c r="L22" s="56">
        <f t="shared" si="2"/>
        <v>0</v>
      </c>
      <c r="M22" s="64" t="s">
        <v>84</v>
      </c>
      <c r="N22" s="63">
        <v>0</v>
      </c>
      <c r="O22" s="63">
        <v>3</v>
      </c>
      <c r="P22" s="68"/>
      <c r="U22" s="30"/>
      <c r="V22" s="2" t="str">
        <f t="shared" si="6"/>
        <v>Hyoh</v>
      </c>
      <c r="W22" s="33">
        <f t="shared" si="7"/>
        <v>2</v>
      </c>
      <c r="X22" s="2" t="str">
        <f t="shared" si="8"/>
        <v>호비잉</v>
      </c>
      <c r="Y22" s="27">
        <f t="shared" si="9"/>
        <v>2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1</v>
      </c>
      <c r="D23" s="56">
        <f t="shared" si="0"/>
        <v>0</v>
      </c>
      <c r="E23" s="64" t="s">
        <v>70</v>
      </c>
      <c r="F23" s="65">
        <v>3</v>
      </c>
      <c r="G23" s="65"/>
      <c r="H23" s="65"/>
      <c r="I23" s="55"/>
      <c r="J23" s="57"/>
      <c r="K23" s="55">
        <f t="shared" si="1"/>
        <v>1</v>
      </c>
      <c r="L23" s="56">
        <f t="shared" si="2"/>
        <v>0</v>
      </c>
      <c r="M23" s="64" t="s">
        <v>83</v>
      </c>
      <c r="N23" s="63">
        <v>3</v>
      </c>
      <c r="O23" s="63"/>
      <c r="P23" s="68"/>
      <c r="U23" s="30"/>
      <c r="V23" s="2" t="str">
        <f t="shared" si="6"/>
        <v>MUNAM</v>
      </c>
      <c r="W23" s="33">
        <f t="shared" si="7"/>
        <v>1</v>
      </c>
      <c r="X23" s="2" t="str">
        <f t="shared" si="8"/>
        <v>산들바람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1</v>
      </c>
      <c r="D24" s="56">
        <f t="shared" si="0"/>
        <v>0</v>
      </c>
      <c r="E24" s="64" t="s">
        <v>66</v>
      </c>
      <c r="F24" s="65">
        <v>3</v>
      </c>
      <c r="G24" s="65"/>
      <c r="H24" s="65"/>
      <c r="I24" s="55"/>
      <c r="J24" s="57"/>
      <c r="K24" s="55">
        <f t="shared" si="1"/>
        <v>1</v>
      </c>
      <c r="L24" s="56">
        <f t="shared" si="2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6"/>
        <v>라텔</v>
      </c>
      <c r="W24" s="33">
        <f t="shared" si="7"/>
        <v>1</v>
      </c>
      <c r="X24" s="2" t="str">
        <f t="shared" si="8"/>
        <v>튼튼맘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1</v>
      </c>
      <c r="D25" s="56">
        <f t="shared" si="0"/>
        <v>0</v>
      </c>
      <c r="E25" s="64" t="s">
        <v>75</v>
      </c>
      <c r="F25" s="65">
        <v>3</v>
      </c>
      <c r="G25" s="65"/>
      <c r="H25" s="65"/>
      <c r="I25" s="55"/>
      <c r="J25" s="57"/>
      <c r="K25" s="55">
        <f t="shared" si="1"/>
        <v>1</v>
      </c>
      <c r="L25" s="56">
        <f t="shared" si="2"/>
        <v>0</v>
      </c>
      <c r="M25" s="64" t="s">
        <v>88</v>
      </c>
      <c r="N25" s="63">
        <v>3</v>
      </c>
      <c r="O25" s="63"/>
      <c r="P25" s="68"/>
      <c r="U25" s="30"/>
      <c r="V25" s="2" t="str">
        <f t="shared" si="6"/>
        <v>낮술이최고야</v>
      </c>
      <c r="W25" s="33">
        <f t="shared" si="7"/>
        <v>1</v>
      </c>
      <c r="X25" s="2" t="str">
        <f t="shared" si="8"/>
        <v>까르낏깃</v>
      </c>
      <c r="Y25" s="27">
        <f t="shared" si="9"/>
        <v>1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x14ac:dyDescent="0.6">
      <c r="B26" s="42"/>
      <c r="C26" s="55">
        <f t="shared" si="5"/>
        <v>2</v>
      </c>
      <c r="D26" s="56">
        <f t="shared" si="0"/>
        <v>0</v>
      </c>
      <c r="E26" s="64" t="s">
        <v>72</v>
      </c>
      <c r="F26" s="65">
        <v>2</v>
      </c>
      <c r="G26" s="65">
        <v>1</v>
      </c>
      <c r="H26" s="65"/>
      <c r="I26" s="55"/>
      <c r="J26" s="57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백수룡</v>
      </c>
      <c r="W26" s="33">
        <f t="shared" si="7"/>
        <v>2</v>
      </c>
      <c r="X26" s="2" t="str">
        <f t="shared" si="8"/>
        <v>연화</v>
      </c>
      <c r="Y26" s="27">
        <f t="shared" si="9"/>
        <v>1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25.15" thickBot="1" x14ac:dyDescent="0.65">
      <c r="B27" s="46"/>
      <c r="C27" s="58">
        <f t="shared" si="5"/>
        <v>1</v>
      </c>
      <c r="D27" s="59">
        <f t="shared" si="0"/>
        <v>0</v>
      </c>
      <c r="E27" s="66" t="s">
        <v>71</v>
      </c>
      <c r="F27" s="67">
        <v>3</v>
      </c>
      <c r="G27" s="67"/>
      <c r="H27" s="67"/>
      <c r="I27" s="58"/>
      <c r="J27" s="60"/>
      <c r="K27" s="58">
        <f t="shared" si="1"/>
        <v>1</v>
      </c>
      <c r="L27" s="59">
        <f t="shared" si="2"/>
        <v>0</v>
      </c>
      <c r="M27" s="66" t="s">
        <v>86</v>
      </c>
      <c r="N27" s="69">
        <v>3</v>
      </c>
      <c r="O27" s="69"/>
      <c r="P27" s="70"/>
      <c r="U27" s="30"/>
      <c r="V27" s="28" t="str">
        <f t="shared" si="6"/>
        <v>MSX4041</v>
      </c>
      <c r="W27" s="34">
        <f t="shared" si="7"/>
        <v>1</v>
      </c>
      <c r="X27" s="28" t="str">
        <f t="shared" si="8"/>
        <v>딘</v>
      </c>
      <c r="Y27" s="29">
        <f t="shared" si="9"/>
        <v>1</v>
      </c>
      <c r="Z27" s="2"/>
      <c r="AC27" s="1" t="b">
        <f t="shared" si="3"/>
        <v>0</v>
      </c>
      <c r="AD27" s="1" t="b">
        <f t="shared" si="3"/>
        <v>0</v>
      </c>
      <c r="AE27" s="1" t="b">
        <f t="shared" si="3"/>
        <v>0</v>
      </c>
      <c r="AH27" s="1" t="b">
        <f t="shared" si="10"/>
        <v>0</v>
      </c>
      <c r="AI27" s="1" t="b">
        <f t="shared" si="4"/>
        <v>0</v>
      </c>
      <c r="AJ27" s="1" t="b">
        <f t="shared" si="4"/>
        <v>0</v>
      </c>
    </row>
    <row r="28" spans="1:36" ht="6" customHeight="1" thickTop="1" thickBot="1" x14ac:dyDescent="0.65">
      <c r="V28" s="2"/>
      <c r="W28" s="2"/>
      <c r="X28" s="2"/>
      <c r="Y28" s="2"/>
      <c r="Z28" s="2"/>
    </row>
    <row r="29" spans="1:36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</sheetData>
  <sheetProtection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G3:K3"/>
    <mergeCell ref="G4:K4"/>
    <mergeCell ref="B3:D5"/>
    <mergeCell ref="N3:P5"/>
    <mergeCell ref="G5:K5"/>
    <mergeCell ref="V11:Y11"/>
    <mergeCell ref="B6:D7"/>
    <mergeCell ref="G6:K6"/>
    <mergeCell ref="N6:P7"/>
    <mergeCell ref="G7:K7"/>
    <mergeCell ref="B8:D11"/>
    <mergeCell ref="N8:P11"/>
    <mergeCell ref="X3:Y3"/>
  </mergeCells>
  <phoneticPr fontId="1" type="noConversion"/>
  <conditionalFormatting sqref="C13:E27">
    <cfRule type="expression" dxfId="21" priority="2">
      <formula>$D13=0</formula>
    </cfRule>
  </conditionalFormatting>
  <conditionalFormatting sqref="K13:M27">
    <cfRule type="expression" dxfId="20" priority="1">
      <formula>$L13=0</formula>
    </cfRule>
  </conditionalFormatting>
  <conditionalFormatting sqref="W13:W28 Y13:Y28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F5" unlockedFormula="1"/>
    <ignoredError sqref="G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D6F6C9B-A5AA-490B-9A10-DE9797440E1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W13:W28 Y13:Y28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81DA4-0F3D-4C93-BED6-9A08FED4FEC7}">
  <dimension ref="A1:AK29"/>
  <sheetViews>
    <sheetView zoomScale="70" zoomScaleNormal="70" workbookViewId="0">
      <selection activeCell="Y13" sqref="Y13:Y27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</row>
    <row r="2" spans="1:37" ht="60" customHeight="1" x14ac:dyDescent="0.6">
      <c r="B2" s="145" t="s">
        <v>32</v>
      </c>
      <c r="C2" s="146"/>
      <c r="D2" s="71">
        <v>29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30</v>
      </c>
      <c r="O2" s="146" t="s">
        <v>32</v>
      </c>
      <c r="P2" s="152"/>
      <c r="W2" s="1" t="s">
        <v>103</v>
      </c>
      <c r="X2" s="63" t="s">
        <v>31</v>
      </c>
      <c r="AA2" s="1" t="s">
        <v>53</v>
      </c>
    </row>
    <row r="3" spans="1:37" s="2" customFormat="1" ht="31.5" customHeight="1" x14ac:dyDescent="0.6">
      <c r="B3" s="148" t="s">
        <v>51</v>
      </c>
      <c r="C3" s="132"/>
      <c r="D3" s="132"/>
      <c r="E3" s="17" t="s">
        <v>41</v>
      </c>
      <c r="F3" s="61">
        <v>68</v>
      </c>
      <c r="G3" s="123" t="str">
        <f>CONCATENATE(F3,"  vs.  ",L3)</f>
        <v>68  vs.  87</v>
      </c>
      <c r="H3" s="123"/>
      <c r="I3" s="123"/>
      <c r="J3" s="123"/>
      <c r="K3" s="123"/>
      <c r="L3" s="18">
        <f>3*30-(SUM($D$13:$D$27)+SUM($L$13:$L$27))</f>
        <v>87</v>
      </c>
      <c r="M3" s="17" t="s">
        <v>33</v>
      </c>
      <c r="N3" s="131"/>
      <c r="O3" s="131"/>
      <c r="P3" s="150"/>
      <c r="X3" s="169" t="s">
        <v>110</v>
      </c>
      <c r="Y3" s="150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x14ac:dyDescent="0.6">
      <c r="B4" s="166"/>
      <c r="C4" s="167"/>
      <c r="D4" s="167"/>
      <c r="E4" s="2" t="s">
        <v>40</v>
      </c>
      <c r="F4" s="62">
        <v>22</v>
      </c>
      <c r="G4" s="165" t="str">
        <f>CONCATENATE(F4,"  vs.  ",L4)</f>
        <v>22  vs.  19</v>
      </c>
      <c r="H4" s="165"/>
      <c r="I4" s="165"/>
      <c r="J4" s="165"/>
      <c r="K4" s="165"/>
      <c r="L4" s="5">
        <f>2*N2-(5*30-(COUNTBLANK(F13:J27)+COUNTBLANK(N13:R27)))</f>
        <v>19</v>
      </c>
      <c r="M4" s="2" t="s">
        <v>40</v>
      </c>
      <c r="N4" s="125"/>
      <c r="O4" s="125"/>
      <c r="P4" s="164"/>
      <c r="X4" s="72" t="s">
        <v>104</v>
      </c>
      <c r="Y4" s="27">
        <f>N2*2-L4</f>
        <v>41</v>
      </c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thickBot="1" x14ac:dyDescent="0.65">
      <c r="B5" s="149"/>
      <c r="C5" s="134"/>
      <c r="D5" s="134"/>
      <c r="E5" s="2" t="s">
        <v>107</v>
      </c>
      <c r="F5" s="62">
        <f>F3/(D2*2-F4)</f>
        <v>1.8888888888888888</v>
      </c>
      <c r="G5" s="168" t="str">
        <f>CONCATENATE(ROUND(F5, 2),"  vs.  ", ROUND(L5, 2))</f>
        <v>1.89  vs.  2.12</v>
      </c>
      <c r="H5" s="168"/>
      <c r="I5" s="168"/>
      <c r="J5" s="168"/>
      <c r="K5" s="168"/>
      <c r="L5" s="5">
        <f>L3/(N2*2-L4)</f>
        <v>2.1219512195121952</v>
      </c>
      <c r="M5" s="2" t="s">
        <v>108</v>
      </c>
      <c r="N5" s="126"/>
      <c r="O5" s="126"/>
      <c r="P5" s="151"/>
      <c r="X5" s="72" t="s">
        <v>102</v>
      </c>
      <c r="Y5" s="78">
        <v>14</v>
      </c>
    </row>
    <row r="6" spans="1:37" s="2" customFormat="1" ht="31.5" customHeight="1" x14ac:dyDescent="0.6">
      <c r="B6" s="156" t="s">
        <v>54</v>
      </c>
      <c r="C6" s="135"/>
      <c r="D6" s="135"/>
      <c r="E6" s="17" t="s">
        <v>41</v>
      </c>
      <c r="F6" s="23">
        <f>F3+AA6</f>
        <v>77</v>
      </c>
      <c r="G6" s="138" t="str">
        <f>CONCATENATE(F6,"  vs.  ",L6)</f>
        <v>77  vs.  87</v>
      </c>
      <c r="H6" s="139"/>
      <c r="I6" s="139"/>
      <c r="J6" s="139"/>
      <c r="K6" s="140"/>
      <c r="L6" s="18">
        <f>L3+AB6</f>
        <v>87</v>
      </c>
      <c r="M6" s="17" t="s">
        <v>33</v>
      </c>
      <c r="N6" s="132"/>
      <c r="O6" s="132"/>
      <c r="P6" s="158"/>
      <c r="X6" s="73" t="s">
        <v>100</v>
      </c>
      <c r="Y6" s="79">
        <v>6</v>
      </c>
      <c r="AA6" s="2">
        <f>3*AA7</f>
        <v>9</v>
      </c>
      <c r="AB6" s="2">
        <f>2*F10+F11</f>
        <v>0</v>
      </c>
    </row>
    <row r="7" spans="1:37" s="2" customFormat="1" ht="32.25" customHeight="1" thickBot="1" x14ac:dyDescent="0.65">
      <c r="B7" s="157"/>
      <c r="C7" s="136"/>
      <c r="D7" s="136"/>
      <c r="E7" s="19" t="s">
        <v>40</v>
      </c>
      <c r="F7" s="24">
        <f>F4-AA7</f>
        <v>19</v>
      </c>
      <c r="G7" s="141" t="str">
        <f>CONCATENATE(F7,"  vs.  ",L7)</f>
        <v>19  vs.  19</v>
      </c>
      <c r="H7" s="142"/>
      <c r="I7" s="142"/>
      <c r="J7" s="142"/>
      <c r="K7" s="143"/>
      <c r="L7" s="20">
        <f>L4-AB7</f>
        <v>19</v>
      </c>
      <c r="M7" s="19" t="s">
        <v>40</v>
      </c>
      <c r="N7" s="133"/>
      <c r="O7" s="133"/>
      <c r="P7" s="159"/>
      <c r="X7" s="72" t="s">
        <v>101</v>
      </c>
      <c r="Y7" s="27">
        <f>Y4-Y6-Y5</f>
        <v>21</v>
      </c>
      <c r="AA7" s="2">
        <f>IF(F4&gt;L7,F4-L7,0)</f>
        <v>3</v>
      </c>
      <c r="AB7" s="2">
        <f>SUM(F10:F11)</f>
        <v>0</v>
      </c>
    </row>
    <row r="8" spans="1:37" s="2" customFormat="1" ht="32.25" customHeight="1" thickTop="1" x14ac:dyDescent="0.6">
      <c r="B8" s="160" t="s">
        <v>52</v>
      </c>
      <c r="C8" s="124"/>
      <c r="D8" s="124"/>
      <c r="E8" s="2" t="s">
        <v>44</v>
      </c>
      <c r="F8" s="1">
        <f>COUNTIF($D$13:$D$27,"&gt;0")+COUNTIF($L$13:$L$27,"&gt;0")</f>
        <v>1</v>
      </c>
      <c r="G8" s="25"/>
      <c r="H8" s="25"/>
      <c r="I8" s="25"/>
      <c r="J8" s="25"/>
      <c r="K8" s="25"/>
      <c r="L8" s="74">
        <v>0</v>
      </c>
      <c r="M8" s="2" t="s">
        <v>44</v>
      </c>
      <c r="N8" s="124"/>
      <c r="O8" s="124"/>
      <c r="P8" s="163"/>
      <c r="X8" s="76" t="s">
        <v>105</v>
      </c>
      <c r="Y8" s="80">
        <f>Y7-Y5</f>
        <v>7</v>
      </c>
    </row>
    <row r="9" spans="1:37" s="2" customFormat="1" ht="31.5" customHeight="1" thickBot="1" x14ac:dyDescent="0.65">
      <c r="B9" s="161"/>
      <c r="C9" s="125"/>
      <c r="D9" s="125"/>
      <c r="E9" s="2" t="s">
        <v>43</v>
      </c>
      <c r="F9" s="1">
        <f>COUNTIF($D$13:$D$27,"=3")+COUNTIF($L$13:$L$27,"=3")</f>
        <v>1</v>
      </c>
      <c r="G9" s="25"/>
      <c r="H9" s="25"/>
      <c r="I9" s="25"/>
      <c r="J9" s="25"/>
      <c r="K9" s="25"/>
      <c r="L9" s="74">
        <v>0</v>
      </c>
      <c r="M9" s="2" t="s">
        <v>43</v>
      </c>
      <c r="N9" s="125"/>
      <c r="O9" s="125"/>
      <c r="P9" s="164"/>
      <c r="X9" s="77" t="s">
        <v>106</v>
      </c>
      <c r="Y9" s="81">
        <f>N2-Y7-Y6</f>
        <v>3</v>
      </c>
    </row>
    <row r="10" spans="1:37" s="2" customFormat="1" ht="31.5" customHeight="1" x14ac:dyDescent="0.6">
      <c r="B10" s="161"/>
      <c r="C10" s="125"/>
      <c r="D10" s="125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74">
        <v>0</v>
      </c>
      <c r="M10" s="2" t="s">
        <v>55</v>
      </c>
      <c r="N10" s="125"/>
      <c r="O10" s="125"/>
      <c r="P10" s="164"/>
    </row>
    <row r="11" spans="1:37" s="2" customFormat="1" ht="31.5" customHeight="1" x14ac:dyDescent="0.6">
      <c r="B11" s="162"/>
      <c r="C11" s="126"/>
      <c r="D11" s="12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74">
        <v>0</v>
      </c>
      <c r="M11" s="2" t="s">
        <v>56</v>
      </c>
      <c r="N11" s="126"/>
      <c r="O11" s="126"/>
      <c r="P11" s="151"/>
      <c r="V11" s="153" t="s">
        <v>99</v>
      </c>
      <c r="W11" s="154"/>
      <c r="X11" s="154"/>
      <c r="Y11" s="155"/>
    </row>
    <row r="12" spans="1:37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2"/>
    </row>
    <row r="13" spans="1:37" ht="25.15" thickTop="1" x14ac:dyDescent="0.6">
      <c r="B13" s="42"/>
      <c r="C13" s="55">
        <f>COUNT(F13:J13)</f>
        <v>3</v>
      </c>
      <c r="D13" s="56">
        <f t="shared" ref="D13:D27" si="0">3-(SUM(F13:J13))</f>
        <v>0</v>
      </c>
      <c r="E13" s="64" t="s">
        <v>59</v>
      </c>
      <c r="F13" s="65">
        <v>0</v>
      </c>
      <c r="G13" s="65">
        <v>1</v>
      </c>
      <c r="H13" s="65">
        <v>2</v>
      </c>
      <c r="I13" s="55"/>
      <c r="J13" s="57"/>
      <c r="K13" s="55">
        <f t="shared" ref="K13:K27" si="1">COUNT(N13:R13)</f>
        <v>2</v>
      </c>
      <c r="L13" s="56">
        <f t="shared" ref="L13:L27" si="2">3-(SUM(N13:R13))</f>
        <v>0</v>
      </c>
      <c r="M13" s="64" t="s">
        <v>74</v>
      </c>
      <c r="N13" s="63">
        <v>1</v>
      </c>
      <c r="O13" s="63">
        <v>2</v>
      </c>
      <c r="P13" s="68"/>
      <c r="U13" s="33"/>
      <c r="V13" s="2" t="str">
        <f>E13</f>
        <v>MOON</v>
      </c>
      <c r="W13" s="32">
        <f>IF(ISBLANK(F13),2,IF(D13=0,COUNTA(F13:J13),COUNTA(F13:J13)+D13))</f>
        <v>3</v>
      </c>
      <c r="X13" s="2" t="str">
        <f>M13</f>
        <v>에키드나</v>
      </c>
      <c r="Y13" s="27">
        <f>IF(ISBLANK(N13),2,IF(L13=0,COUNTA(N13:R13),COUNTA(N13:R13)+L13))</f>
        <v>2</v>
      </c>
      <c r="Z13" s="2"/>
      <c r="AC13" s="1" t="b">
        <f t="shared" ref="AC13:AE27" si="3">IF($D13=AC$3, IF($E13&lt;&gt;"", $E13))</f>
        <v>0</v>
      </c>
      <c r="AD13" s="1" t="b">
        <f t="shared" si="3"/>
        <v>0</v>
      </c>
      <c r="AE13" s="1" t="b">
        <f t="shared" si="3"/>
        <v>0</v>
      </c>
      <c r="AH13" s="1" t="b">
        <f>IF($L13=AH$3,IF($M13&lt;&gt;"",$M13))</f>
        <v>0</v>
      </c>
      <c r="AI13" s="1" t="b">
        <f t="shared" ref="AI13:AJ27" si="4">IF($L13=AI$3,IF($M13&lt;&gt;"",$M13))</f>
        <v>0</v>
      </c>
      <c r="AJ13" s="1" t="b">
        <f t="shared" si="4"/>
        <v>0</v>
      </c>
    </row>
    <row r="14" spans="1:37" x14ac:dyDescent="0.6">
      <c r="B14" s="42"/>
      <c r="C14" s="55">
        <f t="shared" ref="C14:C27" si="5">COUNT(F14:J14)</f>
        <v>1</v>
      </c>
      <c r="D14" s="56">
        <f t="shared" si="0"/>
        <v>0</v>
      </c>
      <c r="E14" s="64" t="s">
        <v>60</v>
      </c>
      <c r="F14" s="65">
        <v>3</v>
      </c>
      <c r="G14" s="65"/>
      <c r="H14" s="65"/>
      <c r="I14" s="55"/>
      <c r="J14" s="57"/>
      <c r="K14" s="55">
        <f t="shared" si="1"/>
        <v>2</v>
      </c>
      <c r="L14" s="56">
        <f t="shared" si="2"/>
        <v>0</v>
      </c>
      <c r="M14" s="64" t="s">
        <v>77</v>
      </c>
      <c r="N14" s="63">
        <v>2</v>
      </c>
      <c r="O14" s="63">
        <v>1</v>
      </c>
      <c r="P14" s="68"/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1</v>
      </c>
      <c r="X14" s="2" t="str">
        <f t="shared" ref="X14:X27" si="8">M14</f>
        <v>깍두기</v>
      </c>
      <c r="Y14" s="27">
        <f t="shared" ref="Y14:Y27" si="9">IF(ISBLANK(N14),2,IF(L14=0,COUNTA(N14:R14),COUNTA(N14:R14)+L14))</f>
        <v>2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ref="AH14:AH27" si="10">IF($L14=AH$3,IF($M14&lt;&gt;"",$M14))</f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1</v>
      </c>
      <c r="D15" s="56">
        <f t="shared" si="0"/>
        <v>0</v>
      </c>
      <c r="E15" s="64" t="s">
        <v>61</v>
      </c>
      <c r="F15" s="65">
        <v>3</v>
      </c>
      <c r="G15" s="65"/>
      <c r="H15" s="65"/>
      <c r="I15" s="55"/>
      <c r="J15" s="57"/>
      <c r="K15" s="55">
        <f t="shared" si="1"/>
        <v>1</v>
      </c>
      <c r="L15" s="56">
        <f t="shared" si="2"/>
        <v>0</v>
      </c>
      <c r="M15" s="64" t="s">
        <v>76</v>
      </c>
      <c r="N15" s="63">
        <v>3</v>
      </c>
      <c r="O15" s="63"/>
      <c r="P15" s="68"/>
      <c r="U15" s="30"/>
      <c r="V15" s="2" t="str">
        <f t="shared" si="6"/>
        <v>월광</v>
      </c>
      <c r="W15" s="33">
        <f t="shared" si="7"/>
        <v>1</v>
      </c>
      <c r="X15" s="2" t="str">
        <f t="shared" si="8"/>
        <v>가을하늘</v>
      </c>
      <c r="Y15" s="27">
        <f t="shared" si="9"/>
        <v>1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1</v>
      </c>
      <c r="D16" s="56">
        <f t="shared" si="0"/>
        <v>0</v>
      </c>
      <c r="E16" s="64" t="s">
        <v>63</v>
      </c>
      <c r="F16" s="65">
        <v>3</v>
      </c>
      <c r="G16" s="65"/>
      <c r="H16" s="65"/>
      <c r="I16" s="55"/>
      <c r="J16" s="57"/>
      <c r="K16" s="55">
        <f t="shared" si="1"/>
        <v>1</v>
      </c>
      <c r="L16" s="56">
        <f t="shared" si="2"/>
        <v>0</v>
      </c>
      <c r="M16" s="64" t="s">
        <v>78</v>
      </c>
      <c r="N16" s="63">
        <v>3</v>
      </c>
      <c r="O16" s="63"/>
      <c r="P16" s="68"/>
      <c r="U16" s="30"/>
      <c r="V16" s="2" t="str">
        <f t="shared" si="6"/>
        <v>귀뚜라미</v>
      </c>
      <c r="W16" s="33">
        <f t="shared" si="7"/>
        <v>1</v>
      </c>
      <c r="X16" s="2" t="str">
        <f t="shared" si="8"/>
        <v>OscaR</v>
      </c>
      <c r="Y16" s="27">
        <f t="shared" si="9"/>
        <v>1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2</v>
      </c>
      <c r="D17" s="56">
        <f t="shared" si="0"/>
        <v>0</v>
      </c>
      <c r="E17" s="64" t="s">
        <v>62</v>
      </c>
      <c r="F17" s="65">
        <v>1</v>
      </c>
      <c r="G17" s="65">
        <v>2</v>
      </c>
      <c r="H17" s="65"/>
      <c r="I17" s="55"/>
      <c r="J17" s="57"/>
      <c r="K17" s="55">
        <f t="shared" si="1"/>
        <v>1</v>
      </c>
      <c r="L17" s="56">
        <f t="shared" si="2"/>
        <v>0</v>
      </c>
      <c r="M17" s="64" t="s">
        <v>79</v>
      </c>
      <c r="N17" s="63">
        <v>3</v>
      </c>
      <c r="O17" s="63"/>
      <c r="P17" s="68"/>
      <c r="U17" s="30"/>
      <c r="V17" s="2" t="str">
        <f t="shared" si="6"/>
        <v>티파 록하트</v>
      </c>
      <c r="W17" s="33">
        <f t="shared" si="7"/>
        <v>2</v>
      </c>
      <c r="X17" s="2" t="str">
        <f t="shared" si="8"/>
        <v>노가장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1</v>
      </c>
      <c r="D18" s="56">
        <f t="shared" si="0"/>
        <v>0</v>
      </c>
      <c r="E18" s="64" t="s">
        <v>68</v>
      </c>
      <c r="F18" s="65">
        <v>3</v>
      </c>
      <c r="G18" s="65"/>
      <c r="H18" s="65"/>
      <c r="I18" s="55"/>
      <c r="J18" s="57"/>
      <c r="K18" s="55">
        <f t="shared" si="1"/>
        <v>1</v>
      </c>
      <c r="L18" s="56">
        <f t="shared" si="2"/>
        <v>0</v>
      </c>
      <c r="M18" s="64" t="s">
        <v>73</v>
      </c>
      <c r="N18" s="63">
        <v>3</v>
      </c>
      <c r="O18" s="63"/>
      <c r="P18" s="68"/>
      <c r="U18" s="30"/>
      <c r="V18" s="2" t="str">
        <f t="shared" si="6"/>
        <v>겨울나그네</v>
      </c>
      <c r="W18" s="33">
        <f t="shared" si="7"/>
        <v>1</v>
      </c>
      <c r="X18" s="2" t="str">
        <f t="shared" si="8"/>
        <v>개작두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0</v>
      </c>
      <c r="E19" s="64" t="s">
        <v>65</v>
      </c>
      <c r="F19" s="65">
        <v>3</v>
      </c>
      <c r="G19" s="65"/>
      <c r="H19" s="65"/>
      <c r="I19" s="55"/>
      <c r="J19" s="57"/>
      <c r="K19" s="55">
        <f t="shared" si="1"/>
        <v>1</v>
      </c>
      <c r="L19" s="56">
        <f t="shared" si="2"/>
        <v>0</v>
      </c>
      <c r="M19" s="64" t="s">
        <v>81</v>
      </c>
      <c r="N19" s="63">
        <v>3</v>
      </c>
      <c r="O19" s="63"/>
      <c r="P19" s="68"/>
      <c r="U19" s="30"/>
      <c r="V19" s="2" t="str">
        <f t="shared" si="6"/>
        <v>머라구여</v>
      </c>
      <c r="W19" s="33">
        <f t="shared" si="7"/>
        <v>1</v>
      </c>
      <c r="X19" s="2" t="str">
        <f t="shared" si="8"/>
        <v>마리나</v>
      </c>
      <c r="Y19" s="27">
        <f t="shared" si="9"/>
        <v>1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3</v>
      </c>
      <c r="D20" s="56">
        <f t="shared" si="0"/>
        <v>0</v>
      </c>
      <c r="E20" s="64" t="s">
        <v>69</v>
      </c>
      <c r="F20" s="65">
        <v>0</v>
      </c>
      <c r="G20" s="65">
        <v>0</v>
      </c>
      <c r="H20" s="65">
        <v>3</v>
      </c>
      <c r="I20" s="55"/>
      <c r="J20" s="57"/>
      <c r="K20" s="55">
        <f t="shared" si="1"/>
        <v>1</v>
      </c>
      <c r="L20" s="56">
        <f t="shared" si="2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6"/>
        <v>Hyoh</v>
      </c>
      <c r="W20" s="33">
        <f t="shared" si="7"/>
        <v>3</v>
      </c>
      <c r="X20" s="2" t="str">
        <f t="shared" si="8"/>
        <v>귬찡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1</v>
      </c>
      <c r="D21" s="56">
        <f t="shared" si="0"/>
        <v>0</v>
      </c>
      <c r="E21" s="64" t="s">
        <v>64</v>
      </c>
      <c r="F21" s="65">
        <v>3</v>
      </c>
      <c r="G21" s="65"/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6"/>
        <v>렁큰이형님</v>
      </c>
      <c r="W21" s="33">
        <f t="shared" si="7"/>
        <v>1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1</v>
      </c>
      <c r="D22" s="56">
        <f t="shared" si="0"/>
        <v>0</v>
      </c>
      <c r="E22" s="64" t="s">
        <v>67</v>
      </c>
      <c r="F22" s="65">
        <v>3</v>
      </c>
      <c r="G22" s="65"/>
      <c r="H22" s="65"/>
      <c r="I22" s="55"/>
      <c r="J22" s="57"/>
      <c r="K22" s="55">
        <f t="shared" si="1"/>
        <v>1</v>
      </c>
      <c r="L22" s="56">
        <f t="shared" si="2"/>
        <v>0</v>
      </c>
      <c r="M22" s="64" t="s">
        <v>82</v>
      </c>
      <c r="N22" s="63">
        <v>3</v>
      </c>
      <c r="O22" s="63"/>
      <c r="P22" s="68"/>
      <c r="U22" s="30"/>
      <c r="V22" s="2" t="str">
        <f t="shared" si="6"/>
        <v>Sun</v>
      </c>
      <c r="W22" s="33">
        <f t="shared" si="7"/>
        <v>1</v>
      </c>
      <c r="X22" s="2" t="str">
        <f t="shared" si="8"/>
        <v>짱맨</v>
      </c>
      <c r="Y22" s="27">
        <f t="shared" si="9"/>
        <v>1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2</v>
      </c>
      <c r="D23" s="56">
        <f t="shared" si="0"/>
        <v>0</v>
      </c>
      <c r="E23" s="64" t="s">
        <v>70</v>
      </c>
      <c r="F23" s="65">
        <v>1</v>
      </c>
      <c r="G23" s="65">
        <v>2</v>
      </c>
      <c r="H23" s="65"/>
      <c r="I23" s="55"/>
      <c r="J23" s="57"/>
      <c r="K23" s="55">
        <f t="shared" si="1"/>
        <v>2</v>
      </c>
      <c r="L23" s="56">
        <f t="shared" si="2"/>
        <v>0</v>
      </c>
      <c r="M23" s="64" t="s">
        <v>83</v>
      </c>
      <c r="N23" s="63">
        <v>1</v>
      </c>
      <c r="O23" s="63">
        <v>2</v>
      </c>
      <c r="P23" s="68"/>
      <c r="U23" s="30"/>
      <c r="V23" s="2" t="str">
        <f t="shared" si="6"/>
        <v>MUNAM</v>
      </c>
      <c r="W23" s="33">
        <f t="shared" si="7"/>
        <v>2</v>
      </c>
      <c r="X23" s="2" t="str">
        <f t="shared" si="8"/>
        <v>산들바람</v>
      </c>
      <c r="Y23" s="27">
        <f t="shared" si="9"/>
        <v>2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2</v>
      </c>
      <c r="D24" s="56">
        <f t="shared" si="0"/>
        <v>0</v>
      </c>
      <c r="E24" s="64" t="s">
        <v>66</v>
      </c>
      <c r="F24" s="65">
        <v>1</v>
      </c>
      <c r="G24" s="65">
        <v>2</v>
      </c>
      <c r="H24" s="65"/>
      <c r="I24" s="55"/>
      <c r="J24" s="57"/>
      <c r="K24" s="55">
        <f t="shared" si="1"/>
        <v>1</v>
      </c>
      <c r="L24" s="56">
        <f t="shared" si="2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6"/>
        <v>라텔</v>
      </c>
      <c r="W24" s="33">
        <f t="shared" si="7"/>
        <v>2</v>
      </c>
      <c r="X24" s="2" t="str">
        <f t="shared" si="8"/>
        <v>튼튼맘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2</v>
      </c>
      <c r="D25" s="56">
        <f t="shared" si="0"/>
        <v>0</v>
      </c>
      <c r="E25" s="64" t="s">
        <v>75</v>
      </c>
      <c r="F25" s="65">
        <v>1</v>
      </c>
      <c r="G25" s="65">
        <v>2</v>
      </c>
      <c r="H25" s="65"/>
      <c r="I25" s="55"/>
      <c r="J25" s="57"/>
      <c r="K25" s="55">
        <f t="shared" si="1"/>
        <v>2</v>
      </c>
      <c r="L25" s="56">
        <f t="shared" si="2"/>
        <v>0</v>
      </c>
      <c r="M25" s="64" t="s">
        <v>88</v>
      </c>
      <c r="N25" s="63">
        <v>0</v>
      </c>
      <c r="O25" s="63">
        <v>3</v>
      </c>
      <c r="P25" s="68"/>
      <c r="U25" s="30"/>
      <c r="V25" s="2" t="str">
        <f t="shared" si="6"/>
        <v>낮술이최고야</v>
      </c>
      <c r="W25" s="33">
        <f t="shared" si="7"/>
        <v>2</v>
      </c>
      <c r="X25" s="2" t="str">
        <f t="shared" si="8"/>
        <v>까르낏깃</v>
      </c>
      <c r="Y25" s="27">
        <f t="shared" si="9"/>
        <v>2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x14ac:dyDescent="0.6">
      <c r="B26" s="42"/>
      <c r="C26" s="55">
        <f t="shared" si="5"/>
        <v>1</v>
      </c>
      <c r="D26" s="56">
        <f t="shared" si="0"/>
        <v>0</v>
      </c>
      <c r="E26" s="64" t="s">
        <v>72</v>
      </c>
      <c r="F26" s="65">
        <v>3</v>
      </c>
      <c r="G26" s="65"/>
      <c r="H26" s="65"/>
      <c r="I26" s="55"/>
      <c r="J26" s="57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백수룡</v>
      </c>
      <c r="W26" s="33">
        <f t="shared" si="7"/>
        <v>1</v>
      </c>
      <c r="X26" s="2" t="str">
        <f t="shared" si="8"/>
        <v>연화</v>
      </c>
      <c r="Y26" s="27">
        <f t="shared" si="9"/>
        <v>1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25.15" thickBot="1" x14ac:dyDescent="0.65">
      <c r="B27" s="46"/>
      <c r="C27" s="58">
        <f t="shared" si="5"/>
        <v>1</v>
      </c>
      <c r="D27" s="59">
        <f t="shared" si="0"/>
        <v>0</v>
      </c>
      <c r="E27" s="66" t="s">
        <v>71</v>
      </c>
      <c r="F27" s="67">
        <v>3</v>
      </c>
      <c r="G27" s="67"/>
      <c r="H27" s="67"/>
      <c r="I27" s="58"/>
      <c r="J27" s="60"/>
      <c r="K27" s="58">
        <f t="shared" si="1"/>
        <v>0</v>
      </c>
      <c r="L27" s="59">
        <f t="shared" si="2"/>
        <v>3</v>
      </c>
      <c r="M27" s="66" t="s">
        <v>86</v>
      </c>
      <c r="N27" s="69"/>
      <c r="O27" s="69"/>
      <c r="P27" s="70"/>
      <c r="U27" s="30"/>
      <c r="V27" s="28" t="str">
        <f t="shared" si="6"/>
        <v>MSX4041</v>
      </c>
      <c r="W27" s="34">
        <f t="shared" si="7"/>
        <v>1</v>
      </c>
      <c r="X27" s="28" t="str">
        <f t="shared" si="8"/>
        <v>딘</v>
      </c>
      <c r="Y27" s="29">
        <f t="shared" si="9"/>
        <v>2</v>
      </c>
      <c r="Z27" s="2"/>
      <c r="AC27" s="1" t="b">
        <f t="shared" si="3"/>
        <v>0</v>
      </c>
      <c r="AD27" s="1" t="b">
        <f t="shared" si="3"/>
        <v>0</v>
      </c>
      <c r="AE27" s="1" t="b">
        <f t="shared" si="3"/>
        <v>0</v>
      </c>
      <c r="AH27" s="1" t="str">
        <f t="shared" si="10"/>
        <v>딘</v>
      </c>
      <c r="AI27" s="1" t="b">
        <f t="shared" si="4"/>
        <v>0</v>
      </c>
      <c r="AJ27" s="1" t="b">
        <f t="shared" si="4"/>
        <v>0</v>
      </c>
    </row>
    <row r="28" spans="1:36" ht="6" customHeight="1" thickTop="1" thickBot="1" x14ac:dyDescent="0.65">
      <c r="V28" s="2"/>
      <c r="W28" s="2"/>
      <c r="X28" s="2"/>
      <c r="Y28" s="2"/>
      <c r="Z28" s="2"/>
    </row>
    <row r="29" spans="1:36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X3:Y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19" priority="2">
      <formula>$D13=0</formula>
    </cfRule>
  </conditionalFormatting>
  <conditionalFormatting sqref="K13:M27">
    <cfRule type="expression" dxfId="18" priority="1">
      <formula>$L13=0</formula>
    </cfRule>
  </conditionalFormatting>
  <conditionalFormatting sqref="W13:W28 Y13:Y28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CC37065-D57E-4F83-A7DA-6F9C22D7368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W13:W28 Y13:Y28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A587B-5F84-4D8B-8F20-6DDD2625F8B4}">
  <dimension ref="A1:AK29"/>
  <sheetViews>
    <sheetView zoomScale="70" zoomScaleNormal="70" workbookViewId="0">
      <selection activeCell="G2" sqref="G2:K2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</row>
    <row r="2" spans="1:37" ht="60" customHeight="1" x14ac:dyDescent="0.6">
      <c r="B2" s="145" t="s">
        <v>32</v>
      </c>
      <c r="C2" s="146"/>
      <c r="D2" s="71">
        <v>30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30</v>
      </c>
      <c r="O2" s="146" t="s">
        <v>32</v>
      </c>
      <c r="P2" s="152"/>
      <c r="U2" s="1" t="s">
        <v>113</v>
      </c>
      <c r="V2" s="63"/>
      <c r="W2" s="1" t="s">
        <v>103</v>
      </c>
      <c r="X2" s="63" t="s">
        <v>112</v>
      </c>
      <c r="AA2" s="1" t="s">
        <v>53</v>
      </c>
    </row>
    <row r="3" spans="1:37" s="2" customFormat="1" ht="31.5" customHeight="1" x14ac:dyDescent="0.6">
      <c r="B3" s="148" t="s">
        <v>51</v>
      </c>
      <c r="C3" s="132"/>
      <c r="D3" s="132"/>
      <c r="E3" s="17" t="s">
        <v>41</v>
      </c>
      <c r="F3" s="61">
        <v>87</v>
      </c>
      <c r="G3" s="123" t="str">
        <f>CONCATENATE(F3,"  vs.  ",L3)</f>
        <v>87  vs.  90</v>
      </c>
      <c r="H3" s="123"/>
      <c r="I3" s="123"/>
      <c r="J3" s="123"/>
      <c r="K3" s="123"/>
      <c r="L3" s="18">
        <f>3*30-(SUM($D$13:$D$27)+SUM($L$13:$L$27))</f>
        <v>90</v>
      </c>
      <c r="M3" s="17" t="s">
        <v>33</v>
      </c>
      <c r="N3" s="131"/>
      <c r="O3" s="131"/>
      <c r="P3" s="150"/>
      <c r="X3" s="169" t="s">
        <v>110</v>
      </c>
      <c r="Y3" s="150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x14ac:dyDescent="0.6">
      <c r="B4" s="166"/>
      <c r="C4" s="167"/>
      <c r="D4" s="167"/>
      <c r="E4" s="2" t="s">
        <v>40</v>
      </c>
      <c r="F4" s="62">
        <v>18</v>
      </c>
      <c r="G4" s="165" t="str">
        <f>CONCATENATE(F4,"  vs.  ",L4)</f>
        <v>18  vs.  16</v>
      </c>
      <c r="H4" s="165"/>
      <c r="I4" s="165"/>
      <c r="J4" s="165"/>
      <c r="K4" s="165"/>
      <c r="L4" s="5">
        <f>2*N2-(5*30-(COUNTBLANK(F13:J27)+COUNTBLANK(N13:R27)))</f>
        <v>16</v>
      </c>
      <c r="M4" s="2" t="s">
        <v>40</v>
      </c>
      <c r="N4" s="125"/>
      <c r="O4" s="125"/>
      <c r="P4" s="164"/>
      <c r="X4" s="72" t="s">
        <v>104</v>
      </c>
      <c r="Y4" s="27">
        <f>N2*2-L4</f>
        <v>44</v>
      </c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thickBot="1" x14ac:dyDescent="0.65">
      <c r="B5" s="149"/>
      <c r="C5" s="134"/>
      <c r="D5" s="134"/>
      <c r="E5" s="2" t="s">
        <v>107</v>
      </c>
      <c r="F5" s="62">
        <f>F3/(D2*2-F4)</f>
        <v>2.0714285714285716</v>
      </c>
      <c r="G5" s="168" t="str">
        <f>CONCATENATE(ROUND(F5, 2),"  vs.  ", ROUND(L5, 2))</f>
        <v>2.07  vs.  2.05</v>
      </c>
      <c r="H5" s="168"/>
      <c r="I5" s="168"/>
      <c r="J5" s="168"/>
      <c r="K5" s="168"/>
      <c r="L5" s="5">
        <f>L3/(N2*2-L4)</f>
        <v>2.0454545454545454</v>
      </c>
      <c r="M5" s="2" t="s">
        <v>108</v>
      </c>
      <c r="N5" s="126"/>
      <c r="O5" s="126"/>
      <c r="P5" s="151"/>
      <c r="X5" s="72" t="s">
        <v>102</v>
      </c>
      <c r="Y5" s="78">
        <v>12</v>
      </c>
    </row>
    <row r="6" spans="1:37" s="2" customFormat="1" ht="31.5" customHeight="1" x14ac:dyDescent="0.6">
      <c r="B6" s="156" t="s">
        <v>54</v>
      </c>
      <c r="C6" s="135"/>
      <c r="D6" s="135"/>
      <c r="E6" s="17" t="s">
        <v>41</v>
      </c>
      <c r="F6" s="23">
        <f>F3+AA6</f>
        <v>93</v>
      </c>
      <c r="G6" s="138" t="str">
        <f>CONCATENATE(F6,"  vs.  ",L6)</f>
        <v>93  vs.  90</v>
      </c>
      <c r="H6" s="139"/>
      <c r="I6" s="139"/>
      <c r="J6" s="139"/>
      <c r="K6" s="140"/>
      <c r="L6" s="18">
        <f>L3+AB6</f>
        <v>90</v>
      </c>
      <c r="M6" s="17" t="s">
        <v>33</v>
      </c>
      <c r="N6" s="132"/>
      <c r="O6" s="132"/>
      <c r="P6" s="158"/>
      <c r="X6" s="73" t="s">
        <v>100</v>
      </c>
      <c r="Y6" s="79">
        <v>9</v>
      </c>
      <c r="AA6" s="2">
        <f>3*AA7</f>
        <v>6</v>
      </c>
      <c r="AB6" s="2">
        <f>2*F10+F11</f>
        <v>0</v>
      </c>
    </row>
    <row r="7" spans="1:37" s="2" customFormat="1" ht="32.25" customHeight="1" thickBot="1" x14ac:dyDescent="0.65">
      <c r="B7" s="157"/>
      <c r="C7" s="136"/>
      <c r="D7" s="136"/>
      <c r="E7" s="19" t="s">
        <v>40</v>
      </c>
      <c r="F7" s="24">
        <f>F4-AA7</f>
        <v>16</v>
      </c>
      <c r="G7" s="141" t="str">
        <f>CONCATENATE(F7,"  vs.  ",L7)</f>
        <v>16  vs.  16</v>
      </c>
      <c r="H7" s="142"/>
      <c r="I7" s="142"/>
      <c r="J7" s="142"/>
      <c r="K7" s="143"/>
      <c r="L7" s="20">
        <f>L4-AB7</f>
        <v>16</v>
      </c>
      <c r="M7" s="19" t="s">
        <v>40</v>
      </c>
      <c r="N7" s="133"/>
      <c r="O7" s="133"/>
      <c r="P7" s="159"/>
      <c r="X7" s="72" t="s">
        <v>101</v>
      </c>
      <c r="Y7" s="27">
        <f>Y4-Y6-Y5</f>
        <v>23</v>
      </c>
      <c r="AA7" s="2">
        <f>IF(F4&gt;L7,F4-L7,0)</f>
        <v>2</v>
      </c>
      <c r="AB7" s="2">
        <f>SUM(F10:F11)</f>
        <v>0</v>
      </c>
    </row>
    <row r="8" spans="1:37" s="2" customFormat="1" ht="32.25" customHeight="1" thickTop="1" x14ac:dyDescent="0.6">
      <c r="B8" s="160" t="s">
        <v>52</v>
      </c>
      <c r="C8" s="124"/>
      <c r="D8" s="124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3</v>
      </c>
      <c r="M8" s="2" t="s">
        <v>44</v>
      </c>
      <c r="N8" s="124"/>
      <c r="O8" s="124"/>
      <c r="P8" s="163"/>
      <c r="X8" s="76" t="s">
        <v>105</v>
      </c>
      <c r="Y8" s="80">
        <f>Y7-Y5</f>
        <v>11</v>
      </c>
    </row>
    <row r="9" spans="1:37" s="2" customFormat="1" ht="31.5" customHeight="1" thickBot="1" x14ac:dyDescent="0.65">
      <c r="B9" s="161"/>
      <c r="C9" s="125"/>
      <c r="D9" s="125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1</v>
      </c>
      <c r="M9" s="2" t="s">
        <v>43</v>
      </c>
      <c r="N9" s="125"/>
      <c r="O9" s="125"/>
      <c r="P9" s="164"/>
      <c r="X9" s="77" t="s">
        <v>106</v>
      </c>
      <c r="Y9" s="81">
        <f>N2-Y7-Y6</f>
        <v>-2</v>
      </c>
    </row>
    <row r="10" spans="1:37" s="2" customFormat="1" ht="31.5" customHeight="1" x14ac:dyDescent="0.6">
      <c r="B10" s="161"/>
      <c r="C10" s="125"/>
      <c r="D10" s="125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5"/>
      <c r="O10" s="125"/>
      <c r="P10" s="164"/>
    </row>
    <row r="11" spans="1:37" s="2" customFormat="1" ht="31.5" customHeight="1" x14ac:dyDescent="0.6">
      <c r="B11" s="162"/>
      <c r="C11" s="126"/>
      <c r="D11" s="12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2</v>
      </c>
      <c r="M11" s="2" t="s">
        <v>56</v>
      </c>
      <c r="N11" s="126"/>
      <c r="O11" s="126"/>
      <c r="P11" s="151"/>
      <c r="V11" s="153" t="s">
        <v>99</v>
      </c>
      <c r="W11" s="154"/>
      <c r="X11" s="154"/>
      <c r="Y11" s="155"/>
    </row>
    <row r="12" spans="1:37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2"/>
    </row>
    <row r="13" spans="1:37" ht="25.15" thickTop="1" x14ac:dyDescent="0.6">
      <c r="B13" s="42"/>
      <c r="C13" s="55">
        <f>COUNT(F13:J13)</f>
        <v>3</v>
      </c>
      <c r="D13" s="56">
        <f t="shared" ref="D13:D27" si="0">3-(SUM(F13:J13))</f>
        <v>0</v>
      </c>
      <c r="E13" s="64" t="s">
        <v>59</v>
      </c>
      <c r="F13" s="65">
        <v>0</v>
      </c>
      <c r="G13" s="65">
        <v>1</v>
      </c>
      <c r="H13" s="65">
        <v>2</v>
      </c>
      <c r="I13" s="55"/>
      <c r="J13" s="57"/>
      <c r="K13" s="55">
        <f t="shared" ref="K13:K27" si="1">COUNT(N13:R13)</f>
        <v>2</v>
      </c>
      <c r="L13" s="56">
        <f t="shared" ref="L13:L27" si="2">3-(SUM(N13:R13))</f>
        <v>0</v>
      </c>
      <c r="M13" s="64" t="s">
        <v>77</v>
      </c>
      <c r="N13" s="63">
        <v>1</v>
      </c>
      <c r="O13" s="63">
        <v>2</v>
      </c>
      <c r="P13" s="68"/>
      <c r="U13" s="33"/>
      <c r="V13" s="2" t="str">
        <f>E13</f>
        <v>MOON</v>
      </c>
      <c r="W13" s="32">
        <f>IF(ISBLANK(F13),2,IF(D13=0,COUNTA(F13:J13),COUNTA(F13:J13)+D13))</f>
        <v>3</v>
      </c>
      <c r="X13" s="2" t="str">
        <f>M13</f>
        <v>깍두기</v>
      </c>
      <c r="Y13" s="27">
        <f>IF(ISBLANK(N13),2,IF(L13=0,COUNTA(N13:R13),COUNTA(N13:R13)+L13))</f>
        <v>2</v>
      </c>
      <c r="Z13" s="2"/>
      <c r="AC13" s="1" t="b">
        <f t="shared" ref="AC13:AE27" si="3">IF($D13=AC$3, IF($E13&lt;&gt;"", $E13))</f>
        <v>0</v>
      </c>
      <c r="AD13" s="1" t="b">
        <f t="shared" si="3"/>
        <v>0</v>
      </c>
      <c r="AE13" s="1" t="b">
        <f t="shared" si="3"/>
        <v>0</v>
      </c>
      <c r="AH13" s="1" t="b">
        <f>IF($L13=AH$3,IF($M13&lt;&gt;"",$M13))</f>
        <v>0</v>
      </c>
      <c r="AI13" s="1" t="b">
        <f t="shared" ref="AI13:AJ27" si="4">IF($L13=AI$3,IF($M13&lt;&gt;"",$M13))</f>
        <v>0</v>
      </c>
      <c r="AJ13" s="1" t="b">
        <f t="shared" si="4"/>
        <v>0</v>
      </c>
    </row>
    <row r="14" spans="1:37" x14ac:dyDescent="0.6">
      <c r="B14" s="42"/>
      <c r="C14" s="55">
        <f t="shared" ref="C14:C27" si="5">COUNT(F14:J14)</f>
        <v>1</v>
      </c>
      <c r="D14" s="56">
        <f t="shared" si="0"/>
        <v>0</v>
      </c>
      <c r="E14" s="64" t="s">
        <v>60</v>
      </c>
      <c r="F14" s="65">
        <v>3</v>
      </c>
      <c r="G14" s="65"/>
      <c r="H14" s="65"/>
      <c r="I14" s="55"/>
      <c r="J14" s="57"/>
      <c r="K14" s="55">
        <f t="shared" si="1"/>
        <v>1</v>
      </c>
      <c r="L14" s="56">
        <f t="shared" si="2"/>
        <v>0</v>
      </c>
      <c r="M14" s="64" t="s">
        <v>71</v>
      </c>
      <c r="N14" s="63">
        <v>3</v>
      </c>
      <c r="O14" s="63"/>
      <c r="P14" s="68"/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1</v>
      </c>
      <c r="X14" s="2" t="str">
        <f t="shared" ref="X14:X27" si="8">M14</f>
        <v>MSX4041</v>
      </c>
      <c r="Y14" s="27">
        <f t="shared" ref="Y14:Y27" si="9">IF(ISBLANK(N14),2,IF(L14=0,COUNTA(N14:R14),COUNTA(N14:R14)+L14))</f>
        <v>1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ref="AH14:AH27" si="10">IF($L14=AH$3,IF($M14&lt;&gt;"",$M14))</f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1</v>
      </c>
      <c r="D15" s="56">
        <f t="shared" si="0"/>
        <v>0</v>
      </c>
      <c r="E15" s="64" t="s">
        <v>62</v>
      </c>
      <c r="F15" s="65">
        <v>3</v>
      </c>
      <c r="G15" s="65"/>
      <c r="H15" s="65"/>
      <c r="I15" s="55"/>
      <c r="J15" s="57"/>
      <c r="K15" s="55">
        <f t="shared" si="1"/>
        <v>2</v>
      </c>
      <c r="L15" s="56">
        <f t="shared" si="2"/>
        <v>0</v>
      </c>
      <c r="M15" s="64" t="s">
        <v>76</v>
      </c>
      <c r="N15" s="63">
        <v>0</v>
      </c>
      <c r="O15" s="63">
        <v>3</v>
      </c>
      <c r="P15" s="68"/>
      <c r="U15" s="30"/>
      <c r="V15" s="2" t="str">
        <f t="shared" si="6"/>
        <v>티파 록하트</v>
      </c>
      <c r="W15" s="33">
        <f t="shared" si="7"/>
        <v>1</v>
      </c>
      <c r="X15" s="2" t="str">
        <f t="shared" si="8"/>
        <v>가을하늘</v>
      </c>
      <c r="Y15" s="27">
        <f t="shared" si="9"/>
        <v>2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2</v>
      </c>
      <c r="D16" s="56">
        <f t="shared" si="0"/>
        <v>0</v>
      </c>
      <c r="E16" s="64" t="s">
        <v>61</v>
      </c>
      <c r="F16" s="65">
        <v>1</v>
      </c>
      <c r="G16" s="65">
        <v>2</v>
      </c>
      <c r="H16" s="65"/>
      <c r="I16" s="55"/>
      <c r="J16" s="57"/>
      <c r="K16" s="55">
        <f t="shared" si="1"/>
        <v>2</v>
      </c>
      <c r="L16" s="56">
        <f t="shared" si="2"/>
        <v>0</v>
      </c>
      <c r="M16" s="64" t="s">
        <v>78</v>
      </c>
      <c r="N16" s="63">
        <v>0</v>
      </c>
      <c r="O16" s="63">
        <v>3</v>
      </c>
      <c r="P16" s="68"/>
      <c r="U16" s="30"/>
      <c r="V16" s="2" t="str">
        <f t="shared" si="6"/>
        <v>월광</v>
      </c>
      <c r="W16" s="33">
        <f t="shared" si="7"/>
        <v>2</v>
      </c>
      <c r="X16" s="2" t="str">
        <f t="shared" si="8"/>
        <v>OscaR</v>
      </c>
      <c r="Y16" s="27">
        <f t="shared" si="9"/>
        <v>2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1</v>
      </c>
      <c r="D17" s="56">
        <f t="shared" si="0"/>
        <v>0</v>
      </c>
      <c r="E17" s="64" t="s">
        <v>63</v>
      </c>
      <c r="F17" s="65">
        <v>3</v>
      </c>
      <c r="G17" s="65"/>
      <c r="H17" s="65"/>
      <c r="I17" s="55"/>
      <c r="J17" s="57"/>
      <c r="K17" s="55">
        <f t="shared" si="1"/>
        <v>1</v>
      </c>
      <c r="L17" s="56">
        <f t="shared" si="2"/>
        <v>0</v>
      </c>
      <c r="M17" s="64" t="s">
        <v>79</v>
      </c>
      <c r="N17" s="63">
        <v>3</v>
      </c>
      <c r="O17" s="63"/>
      <c r="P17" s="68"/>
      <c r="U17" s="30"/>
      <c r="V17" s="2" t="str">
        <f t="shared" si="6"/>
        <v>귀뚜라미</v>
      </c>
      <c r="W17" s="33">
        <f t="shared" si="7"/>
        <v>1</v>
      </c>
      <c r="X17" s="2" t="str">
        <f t="shared" si="8"/>
        <v>노가장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1</v>
      </c>
      <c r="D18" s="56">
        <f t="shared" si="0"/>
        <v>0</v>
      </c>
      <c r="E18" s="64" t="s">
        <v>69</v>
      </c>
      <c r="F18" s="65">
        <v>3</v>
      </c>
      <c r="G18" s="65"/>
      <c r="H18" s="65"/>
      <c r="I18" s="55"/>
      <c r="J18" s="57"/>
      <c r="K18" s="55">
        <f t="shared" si="1"/>
        <v>1</v>
      </c>
      <c r="L18" s="56">
        <f t="shared" si="2"/>
        <v>0</v>
      </c>
      <c r="M18" s="64" t="s">
        <v>73</v>
      </c>
      <c r="N18" s="63">
        <v>3</v>
      </c>
      <c r="O18" s="63"/>
      <c r="P18" s="68"/>
      <c r="U18" s="30"/>
      <c r="V18" s="2" t="str">
        <f t="shared" si="6"/>
        <v>Hyoh</v>
      </c>
      <c r="W18" s="33">
        <f t="shared" si="7"/>
        <v>1</v>
      </c>
      <c r="X18" s="2" t="str">
        <f t="shared" si="8"/>
        <v>개작두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0</v>
      </c>
      <c r="E19" s="64" t="s">
        <v>68</v>
      </c>
      <c r="F19" s="65">
        <v>3</v>
      </c>
      <c r="G19" s="65"/>
      <c r="H19" s="65"/>
      <c r="I19" s="55"/>
      <c r="J19" s="57"/>
      <c r="K19" s="55">
        <f t="shared" si="1"/>
        <v>2</v>
      </c>
      <c r="L19" s="56">
        <f t="shared" si="2"/>
        <v>0</v>
      </c>
      <c r="M19" s="64" t="s">
        <v>81</v>
      </c>
      <c r="N19" s="63">
        <v>2</v>
      </c>
      <c r="O19" s="63">
        <v>1</v>
      </c>
      <c r="P19" s="68"/>
      <c r="U19" s="30"/>
      <c r="V19" s="2" t="str">
        <f t="shared" si="6"/>
        <v>겨울나그네</v>
      </c>
      <c r="W19" s="33">
        <f t="shared" si="7"/>
        <v>1</v>
      </c>
      <c r="X19" s="2" t="str">
        <f t="shared" si="8"/>
        <v>마리나</v>
      </c>
      <c r="Y19" s="27">
        <f t="shared" si="9"/>
        <v>2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1</v>
      </c>
      <c r="D20" s="56">
        <f t="shared" si="0"/>
        <v>0</v>
      </c>
      <c r="E20" s="64" t="s">
        <v>65</v>
      </c>
      <c r="F20" s="65">
        <v>3</v>
      </c>
      <c r="G20" s="65"/>
      <c r="H20" s="65"/>
      <c r="I20" s="55"/>
      <c r="J20" s="57"/>
      <c r="K20" s="55">
        <f t="shared" si="1"/>
        <v>2</v>
      </c>
      <c r="L20" s="56">
        <f t="shared" si="2"/>
        <v>0</v>
      </c>
      <c r="M20" s="64" t="s">
        <v>80</v>
      </c>
      <c r="N20" s="63">
        <v>2</v>
      </c>
      <c r="O20" s="63">
        <v>1</v>
      </c>
      <c r="P20" s="68"/>
      <c r="U20" s="30"/>
      <c r="V20" s="2" t="str">
        <f t="shared" si="6"/>
        <v>머라구여</v>
      </c>
      <c r="W20" s="33">
        <f t="shared" si="7"/>
        <v>1</v>
      </c>
      <c r="X20" s="2" t="str">
        <f t="shared" si="8"/>
        <v>귬찡</v>
      </c>
      <c r="Y20" s="27">
        <f t="shared" si="9"/>
        <v>2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2</v>
      </c>
      <c r="D21" s="56">
        <f t="shared" si="0"/>
        <v>0</v>
      </c>
      <c r="E21" s="64" t="s">
        <v>64</v>
      </c>
      <c r="F21" s="65">
        <v>1</v>
      </c>
      <c r="G21" s="65">
        <v>2</v>
      </c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6"/>
        <v>렁큰이형님</v>
      </c>
      <c r="W21" s="33">
        <f t="shared" si="7"/>
        <v>2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1</v>
      </c>
      <c r="D22" s="56">
        <f t="shared" si="0"/>
        <v>0</v>
      </c>
      <c r="E22" s="64" t="s">
        <v>67</v>
      </c>
      <c r="F22" s="65">
        <v>3</v>
      </c>
      <c r="G22" s="65"/>
      <c r="H22" s="65"/>
      <c r="I22" s="55"/>
      <c r="J22" s="57"/>
      <c r="K22" s="55">
        <f t="shared" si="1"/>
        <v>3</v>
      </c>
      <c r="L22" s="56">
        <f t="shared" si="2"/>
        <v>0</v>
      </c>
      <c r="M22" s="64" t="s">
        <v>83</v>
      </c>
      <c r="N22" s="63">
        <v>0</v>
      </c>
      <c r="O22" s="63">
        <v>2</v>
      </c>
      <c r="P22" s="68">
        <v>1</v>
      </c>
      <c r="U22" s="30"/>
      <c r="V22" s="2" t="str">
        <f t="shared" si="6"/>
        <v>Sun</v>
      </c>
      <c r="W22" s="33">
        <f t="shared" si="7"/>
        <v>1</v>
      </c>
      <c r="X22" s="2" t="str">
        <f t="shared" si="8"/>
        <v>산들바람</v>
      </c>
      <c r="Y22" s="27">
        <f t="shared" si="9"/>
        <v>3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1</v>
      </c>
      <c r="D23" s="56">
        <f t="shared" si="0"/>
        <v>0</v>
      </c>
      <c r="E23" s="64" t="s">
        <v>70</v>
      </c>
      <c r="F23" s="65">
        <v>3</v>
      </c>
      <c r="G23" s="65"/>
      <c r="H23" s="65"/>
      <c r="I23" s="55"/>
      <c r="J23" s="57"/>
      <c r="K23" s="55">
        <f t="shared" si="1"/>
        <v>1</v>
      </c>
      <c r="L23" s="56">
        <f t="shared" si="2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6"/>
        <v>MUNAM</v>
      </c>
      <c r="W23" s="33">
        <f t="shared" si="7"/>
        <v>1</v>
      </c>
      <c r="X23" s="2" t="str">
        <f t="shared" si="8"/>
        <v>까르낏깃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2</v>
      </c>
      <c r="D24" s="56">
        <f t="shared" si="0"/>
        <v>0</v>
      </c>
      <c r="E24" s="64" t="s">
        <v>66</v>
      </c>
      <c r="F24" s="65">
        <v>0</v>
      </c>
      <c r="G24" s="65">
        <v>3</v>
      </c>
      <c r="H24" s="65"/>
      <c r="I24" s="55"/>
      <c r="J24" s="57"/>
      <c r="K24" s="55">
        <f t="shared" si="1"/>
        <v>1</v>
      </c>
      <c r="L24" s="56">
        <f t="shared" si="2"/>
        <v>0</v>
      </c>
      <c r="M24" s="64" t="s">
        <v>82</v>
      </c>
      <c r="N24" s="63">
        <v>3</v>
      </c>
      <c r="O24" s="63"/>
      <c r="P24" s="68"/>
      <c r="U24" s="30"/>
      <c r="V24" s="2" t="str">
        <f t="shared" si="6"/>
        <v>라텔</v>
      </c>
      <c r="W24" s="33">
        <f t="shared" si="7"/>
        <v>2</v>
      </c>
      <c r="X24" s="2" t="str">
        <f t="shared" si="8"/>
        <v>짱맨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1</v>
      </c>
      <c r="D25" s="56">
        <f t="shared" si="0"/>
        <v>0</v>
      </c>
      <c r="E25" s="64" t="s">
        <v>75</v>
      </c>
      <c r="F25" s="65">
        <v>3</v>
      </c>
      <c r="G25" s="65"/>
      <c r="H25" s="65"/>
      <c r="I25" s="55"/>
      <c r="J25" s="57"/>
      <c r="K25" s="55">
        <f t="shared" si="1"/>
        <v>2</v>
      </c>
      <c r="L25" s="56">
        <f t="shared" si="2"/>
        <v>0</v>
      </c>
      <c r="M25" s="64" t="s">
        <v>85</v>
      </c>
      <c r="N25" s="63">
        <v>1</v>
      </c>
      <c r="O25" s="63">
        <v>2</v>
      </c>
      <c r="P25" s="68"/>
      <c r="U25" s="30"/>
      <c r="V25" s="2" t="str">
        <f t="shared" si="6"/>
        <v>낮술이최고야</v>
      </c>
      <c r="W25" s="33">
        <f t="shared" si="7"/>
        <v>1</v>
      </c>
      <c r="X25" s="2" t="str">
        <f t="shared" si="8"/>
        <v>튼튼맘</v>
      </c>
      <c r="Y25" s="27">
        <f t="shared" si="9"/>
        <v>2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x14ac:dyDescent="0.6">
      <c r="B26" s="42"/>
      <c r="C26" s="55">
        <f t="shared" si="5"/>
        <v>1</v>
      </c>
      <c r="D26" s="56">
        <f t="shared" si="0"/>
        <v>0</v>
      </c>
      <c r="E26" s="64" t="s">
        <v>72</v>
      </c>
      <c r="F26" s="65">
        <v>3</v>
      </c>
      <c r="G26" s="65"/>
      <c r="H26" s="65"/>
      <c r="I26" s="55"/>
      <c r="J26" s="57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백수룡</v>
      </c>
      <c r="W26" s="33">
        <f t="shared" si="7"/>
        <v>1</v>
      </c>
      <c r="X26" s="2" t="str">
        <f t="shared" si="8"/>
        <v>연화</v>
      </c>
      <c r="Y26" s="27">
        <f t="shared" si="9"/>
        <v>1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25.15" thickBot="1" x14ac:dyDescent="0.65">
      <c r="B27" s="46"/>
      <c r="C27" s="58">
        <f t="shared" si="5"/>
        <v>2</v>
      </c>
      <c r="D27" s="59">
        <f t="shared" si="0"/>
        <v>0</v>
      </c>
      <c r="E27" s="66" t="s">
        <v>74</v>
      </c>
      <c r="F27" s="67">
        <v>0</v>
      </c>
      <c r="G27" s="67">
        <v>3</v>
      </c>
      <c r="H27" s="67"/>
      <c r="I27" s="58"/>
      <c r="J27" s="60"/>
      <c r="K27" s="58">
        <f t="shared" si="1"/>
        <v>1</v>
      </c>
      <c r="L27" s="59">
        <f t="shared" si="2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6"/>
        <v>에키드나</v>
      </c>
      <c r="W27" s="34">
        <f t="shared" si="7"/>
        <v>2</v>
      </c>
      <c r="X27" s="28" t="str">
        <f t="shared" si="8"/>
        <v>투투</v>
      </c>
      <c r="Y27" s="29">
        <f t="shared" si="9"/>
        <v>1</v>
      </c>
      <c r="Z27" s="2"/>
      <c r="AC27" s="1" t="b">
        <f t="shared" si="3"/>
        <v>0</v>
      </c>
      <c r="AD27" s="1" t="b">
        <f t="shared" si="3"/>
        <v>0</v>
      </c>
      <c r="AE27" s="1" t="b">
        <f t="shared" si="3"/>
        <v>0</v>
      </c>
      <c r="AH27" s="1" t="b">
        <f t="shared" si="10"/>
        <v>0</v>
      </c>
      <c r="AI27" s="1" t="b">
        <f t="shared" si="4"/>
        <v>0</v>
      </c>
      <c r="AJ27" s="1" t="b">
        <f t="shared" si="4"/>
        <v>0</v>
      </c>
    </row>
    <row r="28" spans="1:36" ht="6" customHeight="1" thickTop="1" thickBot="1" x14ac:dyDescent="0.65">
      <c r="V28" s="2"/>
      <c r="W28" s="2"/>
      <c r="X28" s="2"/>
      <c r="Y28" s="2"/>
      <c r="Z28" s="2"/>
    </row>
    <row r="29" spans="1:36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X3:Y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17" priority="2">
      <formula>$D13=0</formula>
    </cfRule>
  </conditionalFormatting>
  <conditionalFormatting sqref="K13:M27">
    <cfRule type="expression" dxfId="16" priority="1">
      <formula>$L13=0</formula>
    </cfRule>
  </conditionalFormatting>
  <conditionalFormatting sqref="W13:W28 Y13:Y28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L8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0BAFF5C6-7DD8-40A6-B39F-3FC5F1FE3D8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W13:W28 Y13:Y28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75B38-D52E-432A-8C88-CF46FEB7CF67}">
  <dimension ref="A1:AR32"/>
  <sheetViews>
    <sheetView zoomScale="70" zoomScaleNormal="70" workbookViewId="0">
      <selection activeCell="Y13" sqref="Y13:Y27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2" width="10.625" style="1" customWidth="1"/>
    <col min="33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</row>
    <row r="2" spans="1:44" ht="60" customHeight="1" thickBot="1" x14ac:dyDescent="0.65">
      <c r="B2" s="145" t="s">
        <v>32</v>
      </c>
      <c r="C2" s="146"/>
      <c r="D2" s="71">
        <v>30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30</v>
      </c>
      <c r="O2" s="146" t="s">
        <v>32</v>
      </c>
      <c r="P2" s="152"/>
      <c r="U2" s="1" t="s">
        <v>113</v>
      </c>
      <c r="V2" s="83"/>
      <c r="W2" s="82" t="s">
        <v>103</v>
      </c>
      <c r="X2" s="63" t="s">
        <v>144</v>
      </c>
      <c r="Z2" s="30"/>
      <c r="AA2" s="100"/>
      <c r="AB2" s="99" t="s">
        <v>100</v>
      </c>
      <c r="AC2" s="99" t="s">
        <v>102</v>
      </c>
      <c r="AD2" s="99" t="s">
        <v>105</v>
      </c>
      <c r="AE2" s="99" t="s">
        <v>36</v>
      </c>
      <c r="AH2" s="1" t="s">
        <v>53</v>
      </c>
    </row>
    <row r="3" spans="1:44" s="2" customFormat="1" ht="31.5" customHeight="1" thickTop="1" x14ac:dyDescent="0.6">
      <c r="B3" s="148" t="s">
        <v>51</v>
      </c>
      <c r="C3" s="132"/>
      <c r="D3" s="132"/>
      <c r="E3" s="17" t="s">
        <v>41</v>
      </c>
      <c r="F3" s="61">
        <v>90</v>
      </c>
      <c r="G3" s="123" t="str">
        <f>CONCATENATE(F3,"  vs.  ",L3)</f>
        <v>90  vs.  90</v>
      </c>
      <c r="H3" s="123"/>
      <c r="I3" s="123"/>
      <c r="J3" s="123"/>
      <c r="K3" s="123"/>
      <c r="L3" s="18">
        <f>3*30-(SUM($D$13:$D$27)+SUM($L$13:$L$27))</f>
        <v>90</v>
      </c>
      <c r="M3" s="17" t="s">
        <v>33</v>
      </c>
      <c r="N3" s="131"/>
      <c r="O3" s="131"/>
      <c r="P3" s="150"/>
      <c r="V3" s="169" t="s">
        <v>110</v>
      </c>
      <c r="W3" s="150"/>
      <c r="Z3" s="33"/>
      <c r="AA3" s="101">
        <v>1</v>
      </c>
      <c r="AB3" s="97">
        <v>1</v>
      </c>
      <c r="AC3" s="97">
        <v>1</v>
      </c>
      <c r="AD3" s="97" t="s">
        <v>148</v>
      </c>
      <c r="AE3" s="97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x14ac:dyDescent="0.6">
      <c r="B4" s="166"/>
      <c r="C4" s="167"/>
      <c r="D4" s="167"/>
      <c r="E4" s="2" t="s">
        <v>40</v>
      </c>
      <c r="F4" s="62">
        <v>15</v>
      </c>
      <c r="G4" s="165" t="str">
        <f>CONCATENATE(F4,"  vs.  ",L4)</f>
        <v>15  vs.  14</v>
      </c>
      <c r="H4" s="165"/>
      <c r="I4" s="165"/>
      <c r="J4" s="165"/>
      <c r="K4" s="165"/>
      <c r="L4" s="5">
        <f>2*N2-(5*30-(COUNTBLANK(F13:J27)+COUNTBLANK(N13:R27)))</f>
        <v>14</v>
      </c>
      <c r="M4" s="2" t="s">
        <v>40</v>
      </c>
      <c r="N4" s="125"/>
      <c r="O4" s="125"/>
      <c r="P4" s="164"/>
      <c r="V4" s="72" t="s">
        <v>104</v>
      </c>
      <c r="W4" s="27">
        <f>N2*2-L4</f>
        <v>46</v>
      </c>
      <c r="Z4" s="33"/>
      <c r="AA4" s="101">
        <v>2</v>
      </c>
      <c r="AB4" s="97">
        <v>2</v>
      </c>
      <c r="AC4" s="97">
        <v>2</v>
      </c>
      <c r="AD4" s="97" t="s">
        <v>143</v>
      </c>
      <c r="AE4" s="97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49"/>
      <c r="C5" s="134"/>
      <c r="D5" s="134"/>
      <c r="E5" s="2" t="s">
        <v>107</v>
      </c>
      <c r="F5" s="62">
        <f>F3/(D2*2-F4)</f>
        <v>2</v>
      </c>
      <c r="G5" s="168" t="str">
        <f>CONCATENATE(ROUND(F5, 2),"  vs.  ", ROUND(L5, 2))</f>
        <v>2  vs.  1.96</v>
      </c>
      <c r="H5" s="168"/>
      <c r="I5" s="168"/>
      <c r="J5" s="168"/>
      <c r="K5" s="168"/>
      <c r="L5" s="5">
        <f>L3/(N2*2-L4)</f>
        <v>1.9565217391304348</v>
      </c>
      <c r="M5" s="2" t="s">
        <v>108</v>
      </c>
      <c r="N5" s="126"/>
      <c r="O5" s="126"/>
      <c r="P5" s="151"/>
      <c r="V5" s="72" t="s">
        <v>102</v>
      </c>
      <c r="W5" s="27">
        <f>COUNTA(AC3:AC17)</f>
        <v>15</v>
      </c>
      <c r="Z5" s="33"/>
      <c r="AA5" s="101">
        <v>3</v>
      </c>
      <c r="AB5" s="97">
        <v>3</v>
      </c>
      <c r="AC5" s="97">
        <v>3</v>
      </c>
      <c r="AD5" s="97" t="s">
        <v>118</v>
      </c>
      <c r="AE5" s="97"/>
    </row>
    <row r="6" spans="1:44" s="2" customFormat="1" ht="31.5" customHeight="1" x14ac:dyDescent="0.6">
      <c r="B6" s="156" t="s">
        <v>54</v>
      </c>
      <c r="C6" s="135"/>
      <c r="D6" s="135"/>
      <c r="E6" s="17" t="s">
        <v>41</v>
      </c>
      <c r="F6" s="23">
        <f>F3+AH6</f>
        <v>93</v>
      </c>
      <c r="G6" s="138" t="str">
        <f>CONCATENATE(F6,"  vs.  ",L6)</f>
        <v>93  vs.  90</v>
      </c>
      <c r="H6" s="139"/>
      <c r="I6" s="139"/>
      <c r="J6" s="139"/>
      <c r="K6" s="140"/>
      <c r="L6" s="18">
        <f>L3+AI6</f>
        <v>90</v>
      </c>
      <c r="M6" s="17" t="s">
        <v>33</v>
      </c>
      <c r="N6" s="132"/>
      <c r="O6" s="132"/>
      <c r="P6" s="158"/>
      <c r="V6" s="73" t="s">
        <v>100</v>
      </c>
      <c r="W6" s="102">
        <f>COUNTA(AB3:AB17)</f>
        <v>11</v>
      </c>
      <c r="X6" s="96"/>
      <c r="Z6" s="33"/>
      <c r="AA6" s="101">
        <v>4</v>
      </c>
      <c r="AB6" s="97">
        <v>4</v>
      </c>
      <c r="AC6" s="97">
        <v>4</v>
      </c>
      <c r="AD6" s="97"/>
      <c r="AE6" s="97"/>
      <c r="AH6" s="2">
        <f>3*AH7</f>
        <v>3</v>
      </c>
      <c r="AI6" s="2">
        <f>2*F10+F11</f>
        <v>0</v>
      </c>
    </row>
    <row r="7" spans="1:44" s="2" customFormat="1" ht="32.25" customHeight="1" thickBot="1" x14ac:dyDescent="0.65">
      <c r="B7" s="157"/>
      <c r="C7" s="136"/>
      <c r="D7" s="136"/>
      <c r="E7" s="19" t="s">
        <v>40</v>
      </c>
      <c r="F7" s="24">
        <f>F4-AH7</f>
        <v>14</v>
      </c>
      <c r="G7" s="141" t="str">
        <f>CONCATENATE(F7,"  vs.  ",L7)</f>
        <v>14  vs.  14</v>
      </c>
      <c r="H7" s="142"/>
      <c r="I7" s="142"/>
      <c r="J7" s="142"/>
      <c r="K7" s="143"/>
      <c r="L7" s="20">
        <f>L4-AI7</f>
        <v>14</v>
      </c>
      <c r="M7" s="19" t="s">
        <v>40</v>
      </c>
      <c r="N7" s="133"/>
      <c r="O7" s="133"/>
      <c r="P7" s="159"/>
      <c r="V7" s="72" t="s">
        <v>101</v>
      </c>
      <c r="W7" s="27">
        <f>W4-W6-W5</f>
        <v>20</v>
      </c>
      <c r="Z7" s="33"/>
      <c r="AA7" s="101">
        <v>5</v>
      </c>
      <c r="AB7" s="97">
        <v>5</v>
      </c>
      <c r="AC7" s="97">
        <v>5</v>
      </c>
      <c r="AD7" s="97"/>
      <c r="AE7" s="97"/>
      <c r="AH7" s="2">
        <f>IF(F4&gt;L7,F4-L7,0)</f>
        <v>1</v>
      </c>
      <c r="AI7" s="2">
        <f>SUM(F10:F11)</f>
        <v>0</v>
      </c>
    </row>
    <row r="8" spans="1:44" s="2" customFormat="1" ht="32.25" customHeight="1" thickTop="1" x14ac:dyDescent="0.6">
      <c r="B8" s="160" t="s">
        <v>52</v>
      </c>
      <c r="C8" s="124"/>
      <c r="D8" s="124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4</v>
      </c>
      <c r="M8" s="2" t="s">
        <v>44</v>
      </c>
      <c r="N8" s="124"/>
      <c r="O8" s="124"/>
      <c r="P8" s="163"/>
      <c r="V8" s="76" t="s">
        <v>105</v>
      </c>
      <c r="W8" s="80">
        <f>W7-W5</f>
        <v>5</v>
      </c>
      <c r="Z8" s="33"/>
      <c r="AA8" s="101">
        <v>6</v>
      </c>
      <c r="AB8" s="97">
        <v>6</v>
      </c>
      <c r="AC8" s="97">
        <v>6</v>
      </c>
      <c r="AD8" s="97"/>
      <c r="AE8" s="97"/>
    </row>
    <row r="9" spans="1:44" s="2" customFormat="1" ht="31.5" customHeight="1" thickBot="1" x14ac:dyDescent="0.65">
      <c r="B9" s="161"/>
      <c r="C9" s="125"/>
      <c r="D9" s="125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3</v>
      </c>
      <c r="M9" s="2" t="s">
        <v>43</v>
      </c>
      <c r="N9" s="125"/>
      <c r="O9" s="125"/>
      <c r="P9" s="164"/>
      <c r="V9" s="77" t="s">
        <v>106</v>
      </c>
      <c r="W9" s="81">
        <f>N2-W7-W6</f>
        <v>-1</v>
      </c>
      <c r="Z9" s="33"/>
      <c r="AA9" s="101">
        <v>7</v>
      </c>
      <c r="AB9" s="97">
        <v>7</v>
      </c>
      <c r="AC9" s="97">
        <v>7</v>
      </c>
      <c r="AD9" s="97"/>
      <c r="AE9" s="97"/>
    </row>
    <row r="10" spans="1:44" s="2" customFormat="1" ht="31.5" customHeight="1" x14ac:dyDescent="0.6">
      <c r="B10" s="161"/>
      <c r="C10" s="125"/>
      <c r="D10" s="125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1</v>
      </c>
      <c r="M10" s="2" t="s">
        <v>55</v>
      </c>
      <c r="N10" s="125"/>
      <c r="O10" s="125"/>
      <c r="P10" s="164"/>
      <c r="Z10" s="33"/>
      <c r="AA10" s="101">
        <v>8</v>
      </c>
      <c r="AB10" s="97">
        <v>8</v>
      </c>
      <c r="AC10" s="97">
        <v>8</v>
      </c>
      <c r="AD10" s="97"/>
      <c r="AE10" s="97"/>
    </row>
    <row r="11" spans="1:44" s="2" customFormat="1" ht="31.5" customHeight="1" x14ac:dyDescent="0.6">
      <c r="B11" s="162"/>
      <c r="C11" s="126"/>
      <c r="D11" s="12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6"/>
      <c r="O11" s="126"/>
      <c r="P11" s="151"/>
      <c r="V11" s="153" t="s">
        <v>99</v>
      </c>
      <c r="W11" s="154"/>
      <c r="X11" s="154"/>
      <c r="Y11" s="155"/>
      <c r="Z11" s="33"/>
      <c r="AA11" s="101">
        <v>9</v>
      </c>
      <c r="AB11" s="97" t="s">
        <v>117</v>
      </c>
      <c r="AC11" s="97">
        <v>9</v>
      </c>
      <c r="AD11" s="97"/>
      <c r="AE11" s="97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10</v>
      </c>
      <c r="AB12" s="97" t="s">
        <v>140</v>
      </c>
      <c r="AC12" s="97">
        <v>10</v>
      </c>
      <c r="AD12" s="97"/>
      <c r="AE12" s="97"/>
      <c r="AF12" s="2"/>
      <c r="AG12" s="2"/>
    </row>
    <row r="13" spans="1:44" ht="25.15" thickTop="1" x14ac:dyDescent="0.6">
      <c r="B13" s="42"/>
      <c r="C13" s="55">
        <f>COUNT(F13:J13)</f>
        <v>2</v>
      </c>
      <c r="D13" s="56">
        <f t="shared" ref="D13:D27" si="0">3-(SUM(F13:J13))</f>
        <v>0</v>
      </c>
      <c r="E13" s="64" t="s">
        <v>59</v>
      </c>
      <c r="F13" s="65">
        <v>1</v>
      </c>
      <c r="G13" s="65">
        <v>2</v>
      </c>
      <c r="H13" s="65"/>
      <c r="I13" s="65"/>
      <c r="J13" s="103"/>
      <c r="K13" s="55">
        <f t="shared" ref="K13:K27" si="1">COUNT(N13:R13)</f>
        <v>1</v>
      </c>
      <c r="L13" s="56">
        <f t="shared" ref="L13:L27" si="2">3-(SUM(N13:R13))</f>
        <v>0</v>
      </c>
      <c r="M13" s="64" t="s">
        <v>72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백수룡</v>
      </c>
      <c r="Y13" s="27">
        <f>IF(ISBLANK(N13),2,IF(L13=0,COUNTA(N13:R13),COUNTA(N13:R13)+L13))</f>
        <v>1</v>
      </c>
      <c r="Z13" s="33"/>
      <c r="AA13" s="101">
        <v>11</v>
      </c>
      <c r="AB13" s="97" t="s">
        <v>149</v>
      </c>
      <c r="AC13" s="97" t="s">
        <v>142</v>
      </c>
      <c r="AD13" s="97"/>
      <c r="AE13" s="97"/>
      <c r="AF13" s="2"/>
      <c r="AG13" s="2"/>
      <c r="AJ13" s="1" t="b">
        <f t="shared" ref="AJ13:AL27" si="3">IF($D13=AJ$3, IF($E13&lt;&gt;"", $E13))</f>
        <v>0</v>
      </c>
      <c r="AK13" s="1" t="b">
        <f t="shared" si="3"/>
        <v>0</v>
      </c>
      <c r="AL13" s="1" t="b">
        <f t="shared" si="3"/>
        <v>0</v>
      </c>
      <c r="AO13" s="1" t="b">
        <f>IF($L13=AO$3,IF($M13&lt;&gt;"",$M13))</f>
        <v>0</v>
      </c>
      <c r="AP13" s="1" t="b">
        <f t="shared" ref="AP13:AQ27" si="4">IF($L13=AP$3,IF($M13&lt;&gt;"",$M13))</f>
        <v>0</v>
      </c>
      <c r="AQ13" s="1" t="b">
        <f t="shared" si="4"/>
        <v>0</v>
      </c>
    </row>
    <row r="14" spans="1:44" x14ac:dyDescent="0.6">
      <c r="B14" s="42"/>
      <c r="C14" s="55">
        <f t="shared" ref="C14:C27" si="5">COUNT(F14:J14)</f>
        <v>1</v>
      </c>
      <c r="D14" s="56">
        <f t="shared" si="0"/>
        <v>0</v>
      </c>
      <c r="E14" s="64" t="s">
        <v>60</v>
      </c>
      <c r="F14" s="65">
        <v>3</v>
      </c>
      <c r="G14" s="65"/>
      <c r="H14" s="65"/>
      <c r="I14" s="65"/>
      <c r="J14" s="103"/>
      <c r="K14" s="55">
        <f t="shared" si="1"/>
        <v>3</v>
      </c>
      <c r="L14" s="56">
        <f t="shared" si="2"/>
        <v>0</v>
      </c>
      <c r="M14" s="64" t="s">
        <v>71</v>
      </c>
      <c r="N14" s="63">
        <v>1</v>
      </c>
      <c r="O14" s="63">
        <v>1</v>
      </c>
      <c r="P14" s="68">
        <v>1</v>
      </c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1</v>
      </c>
      <c r="X14" s="2" t="str">
        <f t="shared" ref="X14:X27" si="8">M14</f>
        <v>MSX4041</v>
      </c>
      <c r="Y14" s="27">
        <f t="shared" ref="Y14:Y27" si="9">IF(ISBLANK(N14),2,IF(L14=0,COUNTA(N14:R14),COUNTA(N14:R14)+L14))</f>
        <v>3</v>
      </c>
      <c r="Z14" s="33"/>
      <c r="AA14" s="101">
        <v>12</v>
      </c>
      <c r="AB14" s="97"/>
      <c r="AC14" s="97" t="s">
        <v>144</v>
      </c>
      <c r="AD14" s="97"/>
      <c r="AE14" s="97"/>
      <c r="AF14" s="2"/>
      <c r="AG14" s="2"/>
      <c r="AJ14" s="1" t="b">
        <f t="shared" si="3"/>
        <v>0</v>
      </c>
      <c r="AK14" s="1" t="b">
        <f t="shared" si="3"/>
        <v>0</v>
      </c>
      <c r="AL14" s="1" t="b">
        <f t="shared" si="3"/>
        <v>0</v>
      </c>
      <c r="AO14" s="1" t="b">
        <f t="shared" ref="AO14:AO27" si="10">IF($L14=AO$3,IF($M14&lt;&gt;"",$M14))</f>
        <v>0</v>
      </c>
      <c r="AP14" s="1" t="b">
        <f t="shared" si="4"/>
        <v>0</v>
      </c>
      <c r="AQ14" s="1" t="b">
        <f t="shared" si="4"/>
        <v>0</v>
      </c>
    </row>
    <row r="15" spans="1:44" x14ac:dyDescent="0.6">
      <c r="B15" s="42"/>
      <c r="C15" s="55">
        <f t="shared" si="5"/>
        <v>1</v>
      </c>
      <c r="D15" s="56">
        <f t="shared" si="0"/>
        <v>0</v>
      </c>
      <c r="E15" s="64" t="s">
        <v>62</v>
      </c>
      <c r="F15" s="65">
        <v>3</v>
      </c>
      <c r="G15" s="65"/>
      <c r="H15" s="65"/>
      <c r="I15" s="65"/>
      <c r="J15" s="103"/>
      <c r="K15" s="55">
        <f t="shared" si="1"/>
        <v>2</v>
      </c>
      <c r="L15" s="56">
        <f t="shared" si="2"/>
        <v>0</v>
      </c>
      <c r="M15" s="64" t="s">
        <v>76</v>
      </c>
      <c r="N15" s="63">
        <v>2</v>
      </c>
      <c r="O15" s="63">
        <v>1</v>
      </c>
      <c r="P15" s="68"/>
      <c r="U15" s="30"/>
      <c r="V15" s="2" t="str">
        <f t="shared" si="6"/>
        <v>티파 록하트</v>
      </c>
      <c r="W15" s="33">
        <f t="shared" si="7"/>
        <v>1</v>
      </c>
      <c r="X15" s="2" t="str">
        <f t="shared" si="8"/>
        <v>가을하늘</v>
      </c>
      <c r="Y15" s="27">
        <f t="shared" si="9"/>
        <v>2</v>
      </c>
      <c r="Z15" s="33"/>
      <c r="AA15" s="101">
        <v>13</v>
      </c>
      <c r="AB15" s="97"/>
      <c r="AC15" s="97" t="s">
        <v>145</v>
      </c>
      <c r="AD15" s="97"/>
      <c r="AE15" s="97"/>
      <c r="AF15" s="2"/>
      <c r="AG15" s="2"/>
      <c r="AJ15" s="1" t="b">
        <f t="shared" si="3"/>
        <v>0</v>
      </c>
      <c r="AK15" s="1" t="b">
        <f t="shared" si="3"/>
        <v>0</v>
      </c>
      <c r="AL15" s="1" t="b">
        <f t="shared" si="3"/>
        <v>0</v>
      </c>
      <c r="AO15" s="1" t="b">
        <f t="shared" si="10"/>
        <v>0</v>
      </c>
      <c r="AP15" s="1" t="b">
        <f t="shared" si="4"/>
        <v>0</v>
      </c>
      <c r="AQ15" s="1" t="b">
        <f t="shared" si="4"/>
        <v>0</v>
      </c>
    </row>
    <row r="16" spans="1:44" x14ac:dyDescent="0.6">
      <c r="B16" s="42"/>
      <c r="C16" s="55">
        <f t="shared" si="5"/>
        <v>3</v>
      </c>
      <c r="D16" s="56">
        <f t="shared" si="0"/>
        <v>0</v>
      </c>
      <c r="E16" s="64" t="s">
        <v>61</v>
      </c>
      <c r="F16" s="65">
        <v>0</v>
      </c>
      <c r="G16" s="65">
        <v>2</v>
      </c>
      <c r="H16" s="65">
        <v>1</v>
      </c>
      <c r="I16" s="65"/>
      <c r="J16" s="103"/>
      <c r="K16" s="55">
        <f t="shared" si="1"/>
        <v>1</v>
      </c>
      <c r="L16" s="56">
        <f t="shared" si="2"/>
        <v>0</v>
      </c>
      <c r="M16" s="64" t="s">
        <v>78</v>
      </c>
      <c r="N16" s="63">
        <v>3</v>
      </c>
      <c r="O16" s="63"/>
      <c r="P16" s="68"/>
      <c r="U16" s="30"/>
      <c r="V16" s="2" t="str">
        <f t="shared" si="6"/>
        <v>월광</v>
      </c>
      <c r="W16" s="33">
        <f t="shared" si="7"/>
        <v>3</v>
      </c>
      <c r="X16" s="2" t="str">
        <f t="shared" si="8"/>
        <v>OscaR</v>
      </c>
      <c r="Y16" s="27">
        <f t="shared" si="9"/>
        <v>1</v>
      </c>
      <c r="Z16" s="33"/>
      <c r="AA16" s="101">
        <v>14</v>
      </c>
      <c r="AB16" s="97"/>
      <c r="AC16" s="97" t="s">
        <v>146</v>
      </c>
      <c r="AD16" s="97"/>
      <c r="AE16" s="97"/>
      <c r="AF16" s="2"/>
      <c r="AG16" s="2"/>
      <c r="AJ16" s="1" t="b">
        <f t="shared" si="3"/>
        <v>0</v>
      </c>
      <c r="AK16" s="1" t="b">
        <f t="shared" si="3"/>
        <v>0</v>
      </c>
      <c r="AL16" s="1" t="b">
        <f t="shared" si="3"/>
        <v>0</v>
      </c>
      <c r="AO16" s="1" t="b">
        <f t="shared" si="10"/>
        <v>0</v>
      </c>
      <c r="AP16" s="1" t="b">
        <f t="shared" si="4"/>
        <v>0</v>
      </c>
      <c r="AQ16" s="1" t="b">
        <f t="shared" si="4"/>
        <v>0</v>
      </c>
    </row>
    <row r="17" spans="1:43" x14ac:dyDescent="0.6">
      <c r="B17" s="42"/>
      <c r="C17" s="55">
        <f t="shared" si="5"/>
        <v>2</v>
      </c>
      <c r="D17" s="56">
        <f t="shared" si="0"/>
        <v>0</v>
      </c>
      <c r="E17" s="64" t="s">
        <v>63</v>
      </c>
      <c r="F17" s="65">
        <v>0</v>
      </c>
      <c r="G17" s="65">
        <v>3</v>
      </c>
      <c r="H17" s="65"/>
      <c r="I17" s="65"/>
      <c r="J17" s="103"/>
      <c r="K17" s="55">
        <f t="shared" si="1"/>
        <v>1</v>
      </c>
      <c r="L17" s="56">
        <f t="shared" si="2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6"/>
        <v>귀뚜라미</v>
      </c>
      <c r="W17" s="33">
        <f t="shared" si="7"/>
        <v>2</v>
      </c>
      <c r="X17" s="2" t="str">
        <f t="shared" si="8"/>
        <v>산들바람</v>
      </c>
      <c r="Y17" s="27">
        <f t="shared" si="9"/>
        <v>1</v>
      </c>
      <c r="Z17" s="33"/>
      <c r="AA17" s="101">
        <v>15</v>
      </c>
      <c r="AB17" s="97"/>
      <c r="AC17" s="97" t="s">
        <v>147</v>
      </c>
      <c r="AD17" s="97"/>
      <c r="AE17" s="97"/>
      <c r="AF17" s="2"/>
      <c r="AG17" s="2"/>
      <c r="AJ17" s="1" t="b">
        <f t="shared" si="3"/>
        <v>0</v>
      </c>
      <c r="AK17" s="1" t="b">
        <f t="shared" si="3"/>
        <v>0</v>
      </c>
      <c r="AL17" s="1" t="b">
        <f t="shared" si="3"/>
        <v>0</v>
      </c>
      <c r="AO17" s="1" t="b">
        <f t="shared" si="10"/>
        <v>0</v>
      </c>
      <c r="AP17" s="1" t="b">
        <f t="shared" si="4"/>
        <v>0</v>
      </c>
      <c r="AQ17" s="1" t="b">
        <f t="shared" si="4"/>
        <v>0</v>
      </c>
    </row>
    <row r="18" spans="1:43" x14ac:dyDescent="0.6">
      <c r="B18" s="42"/>
      <c r="C18" s="55">
        <f t="shared" si="5"/>
        <v>1</v>
      </c>
      <c r="D18" s="56">
        <f t="shared" si="0"/>
        <v>0</v>
      </c>
      <c r="E18" s="64" t="s">
        <v>69</v>
      </c>
      <c r="F18" s="65">
        <v>3</v>
      </c>
      <c r="G18" s="65"/>
      <c r="H18" s="65"/>
      <c r="I18" s="65"/>
      <c r="J18" s="103"/>
      <c r="K18" s="55">
        <f t="shared" si="1"/>
        <v>1</v>
      </c>
      <c r="L18" s="56">
        <f t="shared" si="2"/>
        <v>0</v>
      </c>
      <c r="M18" s="64" t="s">
        <v>79</v>
      </c>
      <c r="N18" s="63">
        <v>3</v>
      </c>
      <c r="O18" s="63"/>
      <c r="P18" s="68"/>
      <c r="U18" s="30"/>
      <c r="V18" s="2" t="str">
        <f t="shared" si="6"/>
        <v>Hyoh</v>
      </c>
      <c r="W18" s="33">
        <f t="shared" si="7"/>
        <v>1</v>
      </c>
      <c r="X18" s="2" t="str">
        <f t="shared" si="8"/>
        <v>노가장</v>
      </c>
      <c r="Y18" s="27">
        <f t="shared" si="9"/>
        <v>1</v>
      </c>
      <c r="Z18" s="2"/>
      <c r="AA18" s="101">
        <v>16</v>
      </c>
      <c r="AB18" s="97"/>
      <c r="AC18" s="97" t="s">
        <v>141</v>
      </c>
      <c r="AD18" s="97"/>
      <c r="AE18" s="97"/>
      <c r="AF18" s="2"/>
      <c r="AG18" s="2"/>
      <c r="AJ18" s="1" t="b">
        <f t="shared" si="3"/>
        <v>0</v>
      </c>
      <c r="AK18" s="1" t="b">
        <f t="shared" si="3"/>
        <v>0</v>
      </c>
      <c r="AL18" s="1" t="b">
        <f t="shared" si="3"/>
        <v>0</v>
      </c>
      <c r="AO18" s="1" t="b">
        <f t="shared" si="10"/>
        <v>0</v>
      </c>
      <c r="AP18" s="1" t="b">
        <f t="shared" si="4"/>
        <v>0</v>
      </c>
      <c r="AQ18" s="1" t="b">
        <f t="shared" si="4"/>
        <v>0</v>
      </c>
    </row>
    <row r="19" spans="1:43" x14ac:dyDescent="0.6">
      <c r="B19" s="42"/>
      <c r="C19" s="55">
        <f t="shared" si="5"/>
        <v>2</v>
      </c>
      <c r="D19" s="56">
        <f t="shared" si="0"/>
        <v>0</v>
      </c>
      <c r="E19" s="64" t="s">
        <v>68</v>
      </c>
      <c r="F19" s="65">
        <v>1</v>
      </c>
      <c r="G19" s="65">
        <v>2</v>
      </c>
      <c r="H19" s="65"/>
      <c r="I19" s="65"/>
      <c r="J19" s="103"/>
      <c r="K19" s="55">
        <f t="shared" si="1"/>
        <v>2</v>
      </c>
      <c r="L19" s="56">
        <f t="shared" si="2"/>
        <v>0</v>
      </c>
      <c r="M19" s="64" t="s">
        <v>81</v>
      </c>
      <c r="N19" s="63">
        <v>0</v>
      </c>
      <c r="O19" s="63">
        <v>3</v>
      </c>
      <c r="P19" s="68"/>
      <c r="U19" s="30"/>
      <c r="V19" s="2" t="str">
        <f t="shared" si="6"/>
        <v>겨울나그네</v>
      </c>
      <c r="W19" s="33">
        <f t="shared" si="7"/>
        <v>2</v>
      </c>
      <c r="X19" s="2" t="str">
        <f t="shared" si="8"/>
        <v>마리나</v>
      </c>
      <c r="Y19" s="27">
        <f t="shared" si="9"/>
        <v>2</v>
      </c>
      <c r="Z19" s="2"/>
      <c r="AA19" s="101">
        <v>17</v>
      </c>
      <c r="AB19" s="97"/>
      <c r="AC19" s="97"/>
      <c r="AD19" s="97"/>
      <c r="AE19" s="97"/>
      <c r="AF19" s="2"/>
      <c r="AG19" s="2"/>
      <c r="AJ19" s="1" t="b">
        <f t="shared" si="3"/>
        <v>0</v>
      </c>
      <c r="AK19" s="1" t="b">
        <f t="shared" si="3"/>
        <v>0</v>
      </c>
      <c r="AL19" s="1" t="b">
        <f t="shared" si="3"/>
        <v>0</v>
      </c>
      <c r="AO19" s="1" t="b">
        <f t="shared" si="10"/>
        <v>0</v>
      </c>
      <c r="AP19" s="1" t="b">
        <f t="shared" si="4"/>
        <v>0</v>
      </c>
      <c r="AQ19" s="1" t="b">
        <f t="shared" si="4"/>
        <v>0</v>
      </c>
    </row>
    <row r="20" spans="1:43" x14ac:dyDescent="0.6">
      <c r="B20" s="42"/>
      <c r="C20" s="55">
        <f t="shared" si="5"/>
        <v>1</v>
      </c>
      <c r="D20" s="56">
        <f t="shared" si="0"/>
        <v>0</v>
      </c>
      <c r="E20" s="64" t="s">
        <v>65</v>
      </c>
      <c r="F20" s="65">
        <v>3</v>
      </c>
      <c r="G20" s="65"/>
      <c r="H20" s="65"/>
      <c r="I20" s="65"/>
      <c r="J20" s="103"/>
      <c r="K20" s="55">
        <f t="shared" si="1"/>
        <v>1</v>
      </c>
      <c r="L20" s="56">
        <f t="shared" si="2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6"/>
        <v>머라구여</v>
      </c>
      <c r="W20" s="33">
        <f t="shared" si="7"/>
        <v>1</v>
      </c>
      <c r="X20" s="2" t="str">
        <f t="shared" si="8"/>
        <v>귬찡</v>
      </c>
      <c r="Y20" s="27">
        <f t="shared" si="9"/>
        <v>1</v>
      </c>
      <c r="Z20" s="2"/>
      <c r="AA20" s="101">
        <v>18</v>
      </c>
      <c r="AB20" s="97"/>
      <c r="AC20" s="97"/>
      <c r="AD20" s="97"/>
      <c r="AE20" s="97"/>
      <c r="AF20" s="2"/>
      <c r="AG20" s="2"/>
      <c r="AJ20" s="1" t="b">
        <f t="shared" si="3"/>
        <v>0</v>
      </c>
      <c r="AK20" s="1" t="b">
        <f t="shared" si="3"/>
        <v>0</v>
      </c>
      <c r="AL20" s="1" t="b">
        <f t="shared" si="3"/>
        <v>0</v>
      </c>
      <c r="AO20" s="1" t="b">
        <f t="shared" si="10"/>
        <v>0</v>
      </c>
      <c r="AP20" s="1" t="b">
        <f t="shared" si="4"/>
        <v>0</v>
      </c>
      <c r="AQ20" s="1" t="b">
        <f t="shared" si="4"/>
        <v>0</v>
      </c>
    </row>
    <row r="21" spans="1:43" x14ac:dyDescent="0.6">
      <c r="B21" s="42"/>
      <c r="C21" s="55">
        <f t="shared" si="5"/>
        <v>1</v>
      </c>
      <c r="D21" s="56">
        <f t="shared" si="0"/>
        <v>0</v>
      </c>
      <c r="E21" s="64" t="s">
        <v>64</v>
      </c>
      <c r="F21" s="65">
        <v>3</v>
      </c>
      <c r="G21" s="65"/>
      <c r="H21" s="65"/>
      <c r="I21" s="65"/>
      <c r="J21" s="103"/>
      <c r="K21" s="55">
        <f t="shared" si="1"/>
        <v>1</v>
      </c>
      <c r="L21" s="56">
        <f t="shared" si="2"/>
        <v>0</v>
      </c>
      <c r="M21" s="64" t="s">
        <v>73</v>
      </c>
      <c r="N21" s="63">
        <v>3</v>
      </c>
      <c r="O21" s="63"/>
      <c r="P21" s="68"/>
      <c r="U21" s="30"/>
      <c r="V21" s="2" t="str">
        <f t="shared" si="6"/>
        <v>렁큰이형님</v>
      </c>
      <c r="W21" s="33">
        <f t="shared" si="7"/>
        <v>1</v>
      </c>
      <c r="X21" s="2" t="str">
        <f t="shared" si="8"/>
        <v>개작두</v>
      </c>
      <c r="Y21" s="27">
        <f t="shared" si="9"/>
        <v>1</v>
      </c>
      <c r="Z21" s="2"/>
      <c r="AA21" s="101">
        <v>19</v>
      </c>
      <c r="AB21" s="97"/>
      <c r="AC21" s="97"/>
      <c r="AD21" s="97"/>
      <c r="AE21" s="97"/>
      <c r="AF21" s="2"/>
      <c r="AG21" s="2"/>
      <c r="AJ21" s="1" t="b">
        <f t="shared" si="3"/>
        <v>0</v>
      </c>
      <c r="AK21" s="1" t="b">
        <f t="shared" si="3"/>
        <v>0</v>
      </c>
      <c r="AL21" s="1" t="b">
        <f t="shared" si="3"/>
        <v>0</v>
      </c>
      <c r="AO21" s="1" t="b">
        <f t="shared" si="10"/>
        <v>0</v>
      </c>
      <c r="AP21" s="1" t="b">
        <f t="shared" si="4"/>
        <v>0</v>
      </c>
      <c r="AQ21" s="1" t="b">
        <f t="shared" si="4"/>
        <v>0</v>
      </c>
    </row>
    <row r="22" spans="1:43" x14ac:dyDescent="0.6">
      <c r="B22" s="42"/>
      <c r="C22" s="55">
        <f t="shared" si="5"/>
        <v>1</v>
      </c>
      <c r="D22" s="56">
        <f t="shared" si="0"/>
        <v>0</v>
      </c>
      <c r="E22" s="64" t="s">
        <v>66</v>
      </c>
      <c r="F22" s="65">
        <v>3</v>
      </c>
      <c r="G22" s="65"/>
      <c r="H22" s="65"/>
      <c r="I22" s="65"/>
      <c r="J22" s="103"/>
      <c r="K22" s="55">
        <f t="shared" si="1"/>
        <v>2</v>
      </c>
      <c r="L22" s="56">
        <f t="shared" si="2"/>
        <v>0</v>
      </c>
      <c r="M22" s="64" t="s">
        <v>84</v>
      </c>
      <c r="N22" s="63">
        <v>1</v>
      </c>
      <c r="O22" s="63">
        <v>2</v>
      </c>
      <c r="P22" s="68"/>
      <c r="U22" s="30"/>
      <c r="V22" s="2" t="str">
        <f t="shared" si="6"/>
        <v>라텔</v>
      </c>
      <c r="W22" s="33">
        <f t="shared" si="7"/>
        <v>1</v>
      </c>
      <c r="X22" s="2" t="str">
        <f t="shared" si="8"/>
        <v>호비잉</v>
      </c>
      <c r="Y22" s="27">
        <f t="shared" si="9"/>
        <v>2</v>
      </c>
      <c r="Z22" s="2"/>
      <c r="AA22" s="101">
        <v>20</v>
      </c>
      <c r="AB22" s="97"/>
      <c r="AC22" s="97"/>
      <c r="AD22" s="97"/>
      <c r="AE22" s="97"/>
      <c r="AF22" s="2"/>
      <c r="AG22" s="2"/>
      <c r="AJ22" s="1" t="b">
        <f t="shared" si="3"/>
        <v>0</v>
      </c>
      <c r="AK22" s="1" t="b">
        <f t="shared" si="3"/>
        <v>0</v>
      </c>
      <c r="AL22" s="1" t="b">
        <f t="shared" si="3"/>
        <v>0</v>
      </c>
      <c r="AO22" s="1" t="b">
        <f t="shared" si="10"/>
        <v>0</v>
      </c>
      <c r="AP22" s="1" t="b">
        <f t="shared" si="4"/>
        <v>0</v>
      </c>
      <c r="AQ22" s="1" t="b">
        <f t="shared" si="4"/>
        <v>0</v>
      </c>
    </row>
    <row r="23" spans="1:43" x14ac:dyDescent="0.6">
      <c r="B23" s="42"/>
      <c r="C23" s="55">
        <f t="shared" si="5"/>
        <v>4</v>
      </c>
      <c r="D23" s="56">
        <f t="shared" si="0"/>
        <v>0</v>
      </c>
      <c r="E23" s="64" t="s">
        <v>67</v>
      </c>
      <c r="F23" s="65">
        <v>0</v>
      </c>
      <c r="G23" s="65">
        <v>0</v>
      </c>
      <c r="H23" s="65">
        <v>2</v>
      </c>
      <c r="I23" s="65">
        <v>1</v>
      </c>
      <c r="J23" s="103"/>
      <c r="K23" s="55">
        <f t="shared" si="1"/>
        <v>1</v>
      </c>
      <c r="L23" s="56">
        <f t="shared" si="2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6"/>
        <v>Sun</v>
      </c>
      <c r="W23" s="33">
        <f t="shared" si="7"/>
        <v>4</v>
      </c>
      <c r="X23" s="2" t="str">
        <f t="shared" si="8"/>
        <v>까르낏깃</v>
      </c>
      <c r="Y23" s="27">
        <f t="shared" si="9"/>
        <v>1</v>
      </c>
      <c r="Z23" s="2"/>
      <c r="AA23" s="101">
        <v>21</v>
      </c>
      <c r="AB23" s="97"/>
      <c r="AC23" s="97"/>
      <c r="AD23" s="97"/>
      <c r="AE23" s="97"/>
      <c r="AF23" s="2"/>
      <c r="AG23" s="2"/>
      <c r="AJ23" s="1" t="b">
        <f t="shared" si="3"/>
        <v>0</v>
      </c>
      <c r="AK23" s="1" t="b">
        <f t="shared" si="3"/>
        <v>0</v>
      </c>
      <c r="AL23" s="1" t="b">
        <f t="shared" si="3"/>
        <v>0</v>
      </c>
      <c r="AO23" s="1" t="b">
        <f t="shared" si="10"/>
        <v>0</v>
      </c>
      <c r="AP23" s="1" t="b">
        <f t="shared" si="4"/>
        <v>0</v>
      </c>
      <c r="AQ23" s="1" t="b">
        <f t="shared" si="4"/>
        <v>0</v>
      </c>
    </row>
    <row r="24" spans="1:43" x14ac:dyDescent="0.6">
      <c r="B24" s="42"/>
      <c r="C24" s="55">
        <f t="shared" si="5"/>
        <v>1</v>
      </c>
      <c r="D24" s="56">
        <f t="shared" si="0"/>
        <v>0</v>
      </c>
      <c r="E24" s="64" t="s">
        <v>70</v>
      </c>
      <c r="F24" s="65">
        <v>3</v>
      </c>
      <c r="G24" s="65"/>
      <c r="H24" s="65"/>
      <c r="I24" s="65"/>
      <c r="J24" s="103"/>
      <c r="K24" s="55">
        <f t="shared" si="1"/>
        <v>1</v>
      </c>
      <c r="L24" s="56">
        <f t="shared" si="2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6"/>
        <v>MUNAM</v>
      </c>
      <c r="W24" s="33">
        <f t="shared" si="7"/>
        <v>1</v>
      </c>
      <c r="X24" s="2" t="str">
        <f t="shared" si="8"/>
        <v>튼튼맘</v>
      </c>
      <c r="Y24" s="27">
        <f t="shared" si="9"/>
        <v>1</v>
      </c>
      <c r="Z24" s="2"/>
      <c r="AA24" s="101">
        <v>22</v>
      </c>
      <c r="AB24" s="97"/>
      <c r="AC24" s="97"/>
      <c r="AD24" s="97"/>
      <c r="AE24" s="97"/>
      <c r="AF24" s="2"/>
      <c r="AG24" s="2"/>
      <c r="AJ24" s="1" t="b">
        <f t="shared" si="3"/>
        <v>0</v>
      </c>
      <c r="AK24" s="1" t="b">
        <f t="shared" si="3"/>
        <v>0</v>
      </c>
      <c r="AL24" s="1" t="b">
        <f t="shared" si="3"/>
        <v>0</v>
      </c>
      <c r="AO24" s="1" t="b">
        <f t="shared" si="10"/>
        <v>0</v>
      </c>
      <c r="AP24" s="1" t="b">
        <f t="shared" si="4"/>
        <v>0</v>
      </c>
      <c r="AQ24" s="1" t="b">
        <f t="shared" si="4"/>
        <v>0</v>
      </c>
    </row>
    <row r="25" spans="1:43" x14ac:dyDescent="0.6">
      <c r="B25" s="42"/>
      <c r="C25" s="55">
        <f t="shared" si="5"/>
        <v>3</v>
      </c>
      <c r="D25" s="56">
        <f t="shared" si="0"/>
        <v>0</v>
      </c>
      <c r="E25" s="64" t="s">
        <v>75</v>
      </c>
      <c r="F25" s="65">
        <v>0</v>
      </c>
      <c r="G25" s="65">
        <v>1</v>
      </c>
      <c r="H25" s="65">
        <v>2</v>
      </c>
      <c r="I25" s="65"/>
      <c r="J25" s="103"/>
      <c r="K25" s="55">
        <f t="shared" si="1"/>
        <v>1</v>
      </c>
      <c r="L25" s="56">
        <f t="shared" si="2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6"/>
        <v>낮술이최고야</v>
      </c>
      <c r="W25" s="33">
        <f t="shared" si="7"/>
        <v>3</v>
      </c>
      <c r="X25" s="2" t="str">
        <f t="shared" si="8"/>
        <v>짱맨</v>
      </c>
      <c r="Y25" s="27">
        <f t="shared" si="9"/>
        <v>1</v>
      </c>
      <c r="Z25" s="2"/>
      <c r="AA25" s="101">
        <v>23</v>
      </c>
      <c r="AB25" s="97"/>
      <c r="AC25" s="97"/>
      <c r="AD25" s="97"/>
      <c r="AE25" s="97"/>
      <c r="AF25" s="2"/>
      <c r="AG25" s="2"/>
      <c r="AJ25" s="1" t="b">
        <f t="shared" si="3"/>
        <v>0</v>
      </c>
      <c r="AK25" s="1" t="b">
        <f t="shared" si="3"/>
        <v>0</v>
      </c>
      <c r="AL25" s="1" t="b">
        <f t="shared" si="3"/>
        <v>0</v>
      </c>
      <c r="AO25" s="1" t="b">
        <f t="shared" si="10"/>
        <v>0</v>
      </c>
      <c r="AP25" s="1" t="b">
        <f t="shared" si="4"/>
        <v>0</v>
      </c>
      <c r="AQ25" s="1" t="b">
        <f t="shared" si="4"/>
        <v>0</v>
      </c>
    </row>
    <row r="26" spans="1:43" x14ac:dyDescent="0.6">
      <c r="B26" s="42"/>
      <c r="C26" s="55">
        <f t="shared" si="5"/>
        <v>1</v>
      </c>
      <c r="D26" s="56">
        <f t="shared" si="0"/>
        <v>0</v>
      </c>
      <c r="E26" s="64" t="s">
        <v>74</v>
      </c>
      <c r="F26" s="65">
        <v>3</v>
      </c>
      <c r="G26" s="65"/>
      <c r="H26" s="65"/>
      <c r="I26" s="65"/>
      <c r="J26" s="103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에키드나</v>
      </c>
      <c r="W26" s="33">
        <f t="shared" si="7"/>
        <v>1</v>
      </c>
      <c r="X26" s="2" t="str">
        <f t="shared" si="8"/>
        <v>연화</v>
      </c>
      <c r="Y26" s="27">
        <f t="shared" si="9"/>
        <v>1</v>
      </c>
      <c r="Z26" s="2"/>
      <c r="AA26" s="101">
        <v>24</v>
      </c>
      <c r="AB26" s="97"/>
      <c r="AC26" s="97"/>
      <c r="AD26" s="97"/>
      <c r="AE26" s="97"/>
      <c r="AF26" s="2"/>
      <c r="AG26" s="2"/>
      <c r="AJ26" s="1" t="b">
        <f t="shared" si="3"/>
        <v>0</v>
      </c>
      <c r="AK26" s="1" t="b">
        <f t="shared" si="3"/>
        <v>0</v>
      </c>
      <c r="AL26" s="1" t="b">
        <f t="shared" si="3"/>
        <v>0</v>
      </c>
      <c r="AO26" s="1" t="b">
        <f t="shared" si="10"/>
        <v>0</v>
      </c>
      <c r="AP26" s="1" t="b">
        <f t="shared" si="4"/>
        <v>0</v>
      </c>
      <c r="AQ26" s="1" t="b">
        <f t="shared" si="4"/>
        <v>0</v>
      </c>
    </row>
    <row r="27" spans="1:43" ht="25.15" thickBot="1" x14ac:dyDescent="0.65">
      <c r="B27" s="46"/>
      <c r="C27" s="58">
        <f t="shared" si="5"/>
        <v>2</v>
      </c>
      <c r="D27" s="59">
        <f t="shared" si="0"/>
        <v>0</v>
      </c>
      <c r="E27" s="66" t="s">
        <v>77</v>
      </c>
      <c r="F27" s="67">
        <v>0</v>
      </c>
      <c r="G27" s="67">
        <v>3</v>
      </c>
      <c r="H27" s="67"/>
      <c r="I27" s="67"/>
      <c r="J27" s="104"/>
      <c r="K27" s="58">
        <f t="shared" si="1"/>
        <v>1</v>
      </c>
      <c r="L27" s="59">
        <f t="shared" si="2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6"/>
        <v>깍두기</v>
      </c>
      <c r="W27" s="34">
        <f t="shared" si="7"/>
        <v>2</v>
      </c>
      <c r="X27" s="28" t="str">
        <f t="shared" si="8"/>
        <v>투투</v>
      </c>
      <c r="Y27" s="29">
        <f t="shared" si="9"/>
        <v>1</v>
      </c>
      <c r="Z27" s="2"/>
      <c r="AA27" s="101">
        <v>25</v>
      </c>
      <c r="AB27" s="97"/>
      <c r="AC27" s="97"/>
      <c r="AD27" s="97"/>
      <c r="AE27" s="97"/>
      <c r="AF27" s="2"/>
      <c r="AG27" s="2"/>
      <c r="AJ27" s="1" t="b">
        <f t="shared" si="3"/>
        <v>0</v>
      </c>
      <c r="AK27" s="1" t="b">
        <f t="shared" si="3"/>
        <v>0</v>
      </c>
      <c r="AL27" s="1" t="b">
        <f t="shared" si="3"/>
        <v>0</v>
      </c>
      <c r="AO27" s="1" t="b">
        <f t="shared" si="10"/>
        <v>0</v>
      </c>
      <c r="AP27" s="1" t="b">
        <f t="shared" si="4"/>
        <v>0</v>
      </c>
      <c r="AQ27" s="1" t="b">
        <f t="shared" si="4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26</v>
      </c>
      <c r="AB28" s="97"/>
      <c r="AC28" s="97"/>
      <c r="AD28" s="97"/>
      <c r="AE28" s="97"/>
      <c r="AF28" s="1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27</v>
      </c>
      <c r="AB29" s="97"/>
      <c r="AC29" s="97"/>
      <c r="AD29" s="97"/>
      <c r="AE29" s="97"/>
      <c r="AF29" s="1"/>
      <c r="AG29" s="2"/>
    </row>
    <row r="30" spans="1:43" x14ac:dyDescent="0.6">
      <c r="AA30" s="101">
        <v>28</v>
      </c>
      <c r="AB30" s="97"/>
      <c r="AC30" s="97"/>
      <c r="AD30" s="97"/>
      <c r="AE30" s="97"/>
    </row>
    <row r="31" spans="1:43" x14ac:dyDescent="0.6">
      <c r="AA31" s="101">
        <v>29</v>
      </c>
      <c r="AB31" s="97"/>
      <c r="AC31" s="97"/>
      <c r="AD31" s="97"/>
      <c r="AE31" s="97"/>
    </row>
    <row r="32" spans="1:43" x14ac:dyDescent="0.6">
      <c r="AA32" s="101">
        <v>30</v>
      </c>
      <c r="AB32" s="98"/>
      <c r="AC32" s="98"/>
      <c r="AD32" s="98"/>
      <c r="AE32" s="98"/>
    </row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15" priority="9">
      <formula>$D13=0</formula>
    </cfRule>
  </conditionalFormatting>
  <conditionalFormatting sqref="K13:M27">
    <cfRule type="expression" dxfId="14" priority="8">
      <formula>$L13=0</formula>
    </cfRule>
  </conditionalFormatting>
  <conditionalFormatting sqref="W13:W27 Y13:Z27 AB13:AF27">
    <cfRule type="colorScale" priority="10">
      <colorScale>
        <cfvo type="min"/>
        <cfvo type="max"/>
        <color rgb="FFFCFCFF"/>
        <color rgb="FFF8696B"/>
      </colorScale>
    </cfRule>
  </conditionalFormatting>
  <conditionalFormatting sqref="AB28:AE31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2:AE32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W5:W6 F5" unlockedFormula="1"/>
    <ignoredError sqref="G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B90B060E-2592-4376-9010-CB91B18336D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AB13:AF27</xm:sqref>
        </x14:conditionalFormatting>
        <x14:conditionalFormatting xmlns:xm="http://schemas.microsoft.com/office/excel/2006/main">
          <x14:cfRule type="iconSet" priority="2" id="{79CE9A82-3114-490A-99C2-7BF1D8B7E9C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AB28:AE31</xm:sqref>
        </x14:conditionalFormatting>
        <x14:conditionalFormatting xmlns:xm="http://schemas.microsoft.com/office/excel/2006/main">
          <x14:cfRule type="iconSet" priority="4" id="{C94AE315-0F08-40E4-9B1C-D01279E8AE2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AB32:AE32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0906</vt:lpstr>
      <vt:lpstr>0907</vt:lpstr>
      <vt:lpstr>0908</vt:lpstr>
      <vt:lpstr>0909</vt:lpstr>
      <vt:lpstr>0910</vt:lpstr>
      <vt:lpstr>0911</vt:lpstr>
      <vt:lpstr>0913</vt:lpstr>
      <vt:lpstr>0914</vt:lpstr>
      <vt:lpstr>0915</vt:lpstr>
      <vt:lpstr>0916</vt:lpstr>
      <vt:lpstr>0917</vt:lpstr>
      <vt:lpstr>0918</vt:lpstr>
      <vt:lpstr>0919</vt:lpstr>
      <vt:lpstr>0920</vt:lpstr>
      <vt:lpstr>0921</vt:lpstr>
      <vt:lpstr>덱매칭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365-1진료실</dc:creator>
  <cp:lastModifiedBy>최재민</cp:lastModifiedBy>
  <dcterms:created xsi:type="dcterms:W3CDTF">2023-09-06T00:13:54Z</dcterms:created>
  <dcterms:modified xsi:type="dcterms:W3CDTF">2023-09-21T13:15:20Z</dcterms:modified>
</cp:coreProperties>
</file>