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ffbe\board\"/>
    </mc:Choice>
  </mc:AlternateContent>
  <xr:revisionPtr revIDLastSave="0" documentId="13_ncr:1_{1F350C21-760B-4BA1-A330-64791D1D9394}" xr6:coauthVersionLast="47" xr6:coauthVersionMax="47" xr10:uidLastSave="{00000000-0000-0000-0000-000000000000}"/>
  <bookViews>
    <workbookView xWindow="-15405" yWindow="5108" windowWidth="15465" windowHeight="11332" activeTab="6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3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7" l="1"/>
  <c r="X27" i="7"/>
  <c r="W27" i="7"/>
  <c r="V27" i="7"/>
  <c r="L27" i="7"/>
  <c r="AH27" i="7" s="1"/>
  <c r="K27" i="7"/>
  <c r="D27" i="7"/>
  <c r="AD27" i="7" s="1"/>
  <c r="C27" i="7"/>
  <c r="AE26" i="7"/>
  <c r="X26" i="7"/>
  <c r="W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X24" i="7"/>
  <c r="V24" i="7"/>
  <c r="L24" i="7"/>
  <c r="AH24" i="7" s="1"/>
  <c r="K24" i="7"/>
  <c r="D24" i="7"/>
  <c r="W24" i="7" s="1"/>
  <c r="C24" i="7"/>
  <c r="AJ23" i="7"/>
  <c r="AI23" i="7"/>
  <c r="Y23" i="7"/>
  <c r="X23" i="7"/>
  <c r="V23" i="7"/>
  <c r="L23" i="7"/>
  <c r="AH23" i="7" s="1"/>
  <c r="K23" i="7"/>
  <c r="D23" i="7"/>
  <c r="AD23" i="7" s="1"/>
  <c r="C23" i="7"/>
  <c r="AH22" i="7"/>
  <c r="AE22" i="7"/>
  <c r="X22" i="7"/>
  <c r="V22" i="7"/>
  <c r="L22" i="7"/>
  <c r="AJ22" i="7" s="1"/>
  <c r="K22" i="7"/>
  <c r="D22" i="7"/>
  <c r="AD22" i="7" s="1"/>
  <c r="C22" i="7"/>
  <c r="X21" i="7"/>
  <c r="V21" i="7"/>
  <c r="L21" i="7"/>
  <c r="Y21" i="7" s="1"/>
  <c r="K21" i="7"/>
  <c r="D21" i="7"/>
  <c r="W21" i="7" s="1"/>
  <c r="C21" i="7"/>
  <c r="X20" i="7"/>
  <c r="V20" i="7"/>
  <c r="L20" i="7"/>
  <c r="AH20" i="7" s="1"/>
  <c r="K20" i="7"/>
  <c r="D20" i="7"/>
  <c r="W20" i="7" s="1"/>
  <c r="C20" i="7"/>
  <c r="X19" i="7"/>
  <c r="V19" i="7"/>
  <c r="L19" i="7"/>
  <c r="AH19" i="7" s="1"/>
  <c r="K19" i="7"/>
  <c r="D19" i="7"/>
  <c r="AD19" i="7" s="1"/>
  <c r="C19" i="7"/>
  <c r="X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AJ16" i="7"/>
  <c r="AI16" i="7"/>
  <c r="AC16" i="7"/>
  <c r="Y16" i="7"/>
  <c r="X16" i="7"/>
  <c r="V16" i="7"/>
  <c r="L16" i="7"/>
  <c r="AH16" i="7" s="1"/>
  <c r="K16" i="7"/>
  <c r="D16" i="7"/>
  <c r="W16" i="7" s="1"/>
  <c r="C16" i="7"/>
  <c r="AJ15" i="7"/>
  <c r="AC15" i="7"/>
  <c r="Y15" i="7"/>
  <c r="X15" i="7"/>
  <c r="V15" i="7"/>
  <c r="L15" i="7"/>
  <c r="AH15" i="7" s="1"/>
  <c r="K15" i="7"/>
  <c r="D15" i="7"/>
  <c r="AD15" i="7" s="1"/>
  <c r="C15" i="7"/>
  <c r="AC14" i="7"/>
  <c r="X14" i="7"/>
  <c r="W14" i="7"/>
  <c r="V14" i="7"/>
  <c r="L14" i="7"/>
  <c r="AJ14" i="7" s="1"/>
  <c r="K14" i="7"/>
  <c r="D14" i="7"/>
  <c r="AD14" i="7" s="1"/>
  <c r="C14" i="7"/>
  <c r="AC13" i="7"/>
  <c r="X13" i="7"/>
  <c r="V13" i="7"/>
  <c r="L13" i="7"/>
  <c r="Y13" i="7" s="1"/>
  <c r="K13" i="7"/>
  <c r="D13" i="7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Y19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W23" i="5"/>
  <c r="V23" i="5"/>
  <c r="L23" i="5"/>
  <c r="AJ23" i="5" s="1"/>
  <c r="K23" i="5"/>
  <c r="D23" i="5"/>
  <c r="AD23" i="5" s="1"/>
  <c r="C23" i="5"/>
  <c r="AD22" i="5"/>
  <c r="X22" i="5"/>
  <c r="W22" i="5"/>
  <c r="V22" i="5"/>
  <c r="L22" i="5"/>
  <c r="AJ22" i="5" s="1"/>
  <c r="K22" i="5"/>
  <c r="D22" i="5"/>
  <c r="AE22" i="5" s="1"/>
  <c r="C22" i="5"/>
  <c r="AE21" i="5"/>
  <c r="AD21" i="5"/>
  <c r="X21" i="5"/>
  <c r="W21" i="5"/>
  <c r="V21" i="5"/>
  <c r="L21" i="5"/>
  <c r="AJ21" i="5" s="1"/>
  <c r="K21" i="5"/>
  <c r="D21" i="5"/>
  <c r="AC21" i="5" s="1"/>
  <c r="C21" i="5"/>
  <c r="Y20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AC16" i="5"/>
  <c r="X16" i="5"/>
  <c r="W16" i="5"/>
  <c r="V16" i="5"/>
  <c r="L16" i="5"/>
  <c r="AJ16" i="5" s="1"/>
  <c r="K16" i="5"/>
  <c r="D16" i="5"/>
  <c r="AE16" i="5" s="1"/>
  <c r="C16" i="5"/>
  <c r="Y15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V24" i="3"/>
  <c r="U24" i="3"/>
  <c r="K24" i="3"/>
  <c r="AB24" i="3" s="1"/>
  <c r="C24" i="3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10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W18" i="7" l="1"/>
  <c r="Y20" i="7"/>
  <c r="AI20" i="7"/>
  <c r="AJ20" i="7"/>
  <c r="W15" i="7"/>
  <c r="W19" i="7"/>
  <c r="AE14" i="7"/>
  <c r="W23" i="7"/>
  <c r="AC21" i="7"/>
  <c r="W22" i="7"/>
  <c r="AC22" i="7"/>
  <c r="Y19" i="7"/>
  <c r="AI19" i="7"/>
  <c r="AJ19" i="7"/>
  <c r="Y24" i="7"/>
  <c r="AC27" i="7"/>
  <c r="AI24" i="7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Y7" i="7" s="1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L5" i="7" l="1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F7" i="7" l="1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W24" i="2"/>
  <c r="C20" i="2"/>
  <c r="V20" i="2" s="1"/>
  <c r="C18" i="2"/>
  <c r="U18" i="2" s="1"/>
  <c r="W18" i="2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W12" i="2"/>
  <c r="C23" i="2"/>
  <c r="U23" i="2" s="1"/>
  <c r="W23" i="2"/>
  <c r="C14" i="2"/>
  <c r="E8" i="2" s="1"/>
  <c r="C19" i="2"/>
  <c r="W19" i="2"/>
  <c r="V25" i="2"/>
  <c r="C25" i="2"/>
  <c r="U25" i="2" s="1"/>
  <c r="W25" i="2"/>
  <c r="U22" i="2" l="1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<sst xmlns="http://schemas.openxmlformats.org/spreadsheetml/2006/main" count="621" uniqueCount="111">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</sst>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L16" sqref="L1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29" ht="60" customHeight="1" x14ac:dyDescent="0.6">
      <c r="A2" s="96" t="s">
        <v>32</v>
      </c>
      <c r="B2" s="96"/>
      <c r="C2" s="16">
        <v>30</v>
      </c>
      <c r="D2" s="6" t="s">
        <v>42</v>
      </c>
      <c r="F2" s="94" t="s">
        <v>26</v>
      </c>
      <c r="G2" s="94"/>
      <c r="H2" s="94"/>
      <c r="I2" s="94"/>
      <c r="J2" s="94"/>
      <c r="K2" s="15"/>
      <c r="L2" s="6" t="s">
        <v>27</v>
      </c>
      <c r="M2" s="77"/>
      <c r="N2" s="77"/>
      <c r="O2" s="77"/>
      <c r="R2" s="9" t="s">
        <v>53</v>
      </c>
    </row>
    <row r="3" spans="1:29" s="2" customFormat="1" ht="31.5" customHeight="1" x14ac:dyDescent="0.6">
      <c r="A3" s="80" t="s">
        <v>51</v>
      </c>
      <c r="B3" s="80"/>
      <c r="C3" s="80"/>
      <c r="D3" s="17" t="s">
        <v>41</v>
      </c>
      <c r="E3" s="18">
        <v>90</v>
      </c>
      <c r="F3" s="95" t="str">
        <f>CONCATENATE(E3,"  vs.  ",K3)</f>
        <v>90  vs.  89</v>
      </c>
      <c r="G3" s="95"/>
      <c r="H3" s="95"/>
      <c r="I3" s="95"/>
      <c r="J3" s="95"/>
      <c r="K3" s="18">
        <f>3*$C$2-(SUM($C$12:$C$26)+SUM($K$12:$K$26))</f>
        <v>89</v>
      </c>
      <c r="L3" s="17" t="s">
        <v>33</v>
      </c>
      <c r="M3" s="78"/>
      <c r="N3" s="78"/>
      <c r="O3" s="78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84"/>
      <c r="B4" s="84"/>
      <c r="C4" s="84"/>
      <c r="D4" s="2" t="s">
        <v>40</v>
      </c>
      <c r="E4" s="5">
        <v>17</v>
      </c>
      <c r="F4" s="87" t="str">
        <f>CONCATENATE(E4,"  vs.  ",K4)</f>
        <v>17  vs.  17</v>
      </c>
      <c r="G4" s="87"/>
      <c r="H4" s="87"/>
      <c r="I4" s="87"/>
      <c r="J4" s="87"/>
      <c r="K4" s="5">
        <f>2*C2-(5*30-(COUNTBLANK(E12:I26)+COUNTBLANK(M12:Q26)))</f>
        <v>17</v>
      </c>
      <c r="L4" s="22" t="s">
        <v>40</v>
      </c>
      <c r="M4" s="79"/>
      <c r="N4" s="79"/>
      <c r="O4" s="79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85" t="s">
        <v>54</v>
      </c>
      <c r="B5" s="85"/>
      <c r="C5" s="85"/>
      <c r="D5" s="17" t="s">
        <v>41</v>
      </c>
      <c r="E5" s="23">
        <f>E3+R5</f>
        <v>93</v>
      </c>
      <c r="F5" s="88" t="str">
        <f>CONCATENATE(E5,"  vs.  ",K5)</f>
        <v>93  vs.  90</v>
      </c>
      <c r="G5" s="89"/>
      <c r="H5" s="89"/>
      <c r="I5" s="89"/>
      <c r="J5" s="90"/>
      <c r="K5" s="18">
        <f>K3+S5</f>
        <v>90</v>
      </c>
      <c r="L5" s="17" t="s">
        <v>33</v>
      </c>
      <c r="M5" s="80"/>
      <c r="N5" s="80"/>
      <c r="O5" s="80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86"/>
      <c r="B6" s="86"/>
      <c r="C6" s="86"/>
      <c r="D6" s="19" t="s">
        <v>40</v>
      </c>
      <c r="E6" s="24">
        <f>E4-R6</f>
        <v>16</v>
      </c>
      <c r="F6" s="91" t="str">
        <f>CONCATENATE(E6,"  vs.  ",K6)</f>
        <v>16  vs.  16</v>
      </c>
      <c r="G6" s="92"/>
      <c r="H6" s="92"/>
      <c r="I6" s="92"/>
      <c r="J6" s="93"/>
      <c r="K6" s="20">
        <f>K4-S6</f>
        <v>16</v>
      </c>
      <c r="L6" s="21" t="s">
        <v>40</v>
      </c>
      <c r="M6" s="81"/>
      <c r="N6" s="81"/>
      <c r="O6" s="81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82" t="s">
        <v>52</v>
      </c>
      <c r="B7" s="82"/>
      <c r="C7" s="82"/>
      <c r="D7" s="2" t="s">
        <v>44</v>
      </c>
      <c r="E7" s="5">
        <f>COUNTIF($C$12:$C$26,"&gt;0")+COUNTIF($K$12:$K$26,"&gt;0")</f>
        <v>1</v>
      </c>
      <c r="F7" s="83"/>
      <c r="G7" s="83"/>
      <c r="H7" s="83"/>
      <c r="I7" s="83"/>
      <c r="J7" s="83"/>
      <c r="K7" s="5">
        <f>SUM(K8:K10)</f>
        <v>2</v>
      </c>
      <c r="L7" s="2" t="s">
        <v>44</v>
      </c>
      <c r="M7" s="82"/>
      <c r="N7" s="82"/>
      <c r="O7" s="82"/>
      <c r="R7" s="9"/>
    </row>
    <row r="8" spans="1:29" s="2" customFormat="1" ht="31.5" customHeight="1" x14ac:dyDescent="0.6">
      <c r="A8" s="83"/>
      <c r="B8" s="83"/>
      <c r="C8" s="83"/>
      <c r="D8" s="2" t="s">
        <v>43</v>
      </c>
      <c r="E8" s="5">
        <f>COUNTIF($C$12:$C$26,"=3")+COUNTIF($K$12:$K$26,"=3")</f>
        <v>0</v>
      </c>
      <c r="F8" s="83"/>
      <c r="G8" s="83"/>
      <c r="H8" s="83"/>
      <c r="I8" s="83"/>
      <c r="J8" s="83"/>
      <c r="K8" s="5">
        <v>1</v>
      </c>
      <c r="L8" s="2" t="s">
        <v>43</v>
      </c>
      <c r="M8" s="83"/>
      <c r="N8" s="83"/>
      <c r="O8" s="83"/>
      <c r="R8" s="9"/>
    </row>
    <row r="9" spans="1:29" s="2" customFormat="1" ht="31.5" customHeight="1" x14ac:dyDescent="0.6">
      <c r="A9" s="83"/>
      <c r="B9" s="83"/>
      <c r="C9" s="83"/>
      <c r="D9" s="2" t="s">
        <v>55</v>
      </c>
      <c r="E9" s="5">
        <f>COUNTIF($C$12:$C$26,"=2")+COUNTIF($K$12:$K$26,"=2")</f>
        <v>0</v>
      </c>
      <c r="F9" s="83"/>
      <c r="G9" s="83"/>
      <c r="H9" s="83"/>
      <c r="I9" s="83"/>
      <c r="J9" s="83"/>
      <c r="K9" s="5">
        <v>0</v>
      </c>
      <c r="L9" s="2" t="s">
        <v>55</v>
      </c>
      <c r="M9" s="83"/>
      <c r="N9" s="83"/>
      <c r="O9" s="83"/>
      <c r="R9" s="9"/>
    </row>
    <row r="10" spans="1:29" s="2" customFormat="1" ht="31.5" customHeight="1" x14ac:dyDescent="0.6">
      <c r="A10" s="79"/>
      <c r="B10" s="79"/>
      <c r="C10" s="79"/>
      <c r="D10" s="2" t="s">
        <v>56</v>
      </c>
      <c r="E10" s="5">
        <f>COUNTIF($C$12:$C$26,"=1")+COUNTIF($K$12:$K$26,"=1")</f>
        <v>1</v>
      </c>
      <c r="F10" s="79"/>
      <c r="G10" s="79"/>
      <c r="H10" s="79"/>
      <c r="I10" s="79"/>
      <c r="J10" s="79"/>
      <c r="K10" s="5">
        <v>1</v>
      </c>
      <c r="L10" s="2" t="s">
        <v>56</v>
      </c>
      <c r="M10" s="79"/>
      <c r="N10" s="79"/>
      <c r="O10" s="79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R27" s="10"/>
    </row>
  </sheetData>
  <mergeCells count="19">
    <mergeCell ref="A2:B2"/>
    <mergeCell ref="A1:O1"/>
    <mergeCell ref="F9:J9"/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29" ht="60" customHeight="1" x14ac:dyDescent="0.6">
      <c r="A2" s="96" t="s">
        <v>32</v>
      </c>
      <c r="B2" s="96"/>
      <c r="C2" s="16">
        <v>29</v>
      </c>
      <c r="D2" s="6" t="s">
        <v>42</v>
      </c>
      <c r="F2" s="94" t="s">
        <v>26</v>
      </c>
      <c r="G2" s="94"/>
      <c r="H2" s="94"/>
      <c r="I2" s="94"/>
      <c r="J2" s="94"/>
      <c r="K2" s="15"/>
      <c r="L2" s="6" t="s">
        <v>27</v>
      </c>
      <c r="M2" s="77"/>
      <c r="N2" s="77"/>
      <c r="O2" s="77"/>
      <c r="R2" s="9" t="s">
        <v>53</v>
      </c>
    </row>
    <row r="3" spans="1:29" s="2" customFormat="1" ht="31.5" customHeight="1" x14ac:dyDescent="0.6">
      <c r="A3" s="80" t="s">
        <v>51</v>
      </c>
      <c r="B3" s="80"/>
      <c r="C3" s="80"/>
      <c r="D3" s="17" t="s">
        <v>41</v>
      </c>
      <c r="E3" s="18">
        <v>64</v>
      </c>
      <c r="F3" s="95" t="str">
        <f>CONCATENATE(E3,"  vs.  ",K3)</f>
        <v>64  vs.  87</v>
      </c>
      <c r="G3" s="95"/>
      <c r="H3" s="95"/>
      <c r="I3" s="95"/>
      <c r="J3" s="95"/>
      <c r="K3" s="18">
        <f>3*30-(SUM($C$12:$C$26)+SUM($K$12:$K$26))</f>
        <v>87</v>
      </c>
      <c r="L3" s="17" t="s">
        <v>33</v>
      </c>
      <c r="M3" s="78"/>
      <c r="N3" s="78"/>
      <c r="O3" s="78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84"/>
      <c r="B4" s="84"/>
      <c r="C4" s="84"/>
      <c r="D4" s="2" t="s">
        <v>40</v>
      </c>
      <c r="E4" s="5">
        <v>20</v>
      </c>
      <c r="F4" s="87" t="str">
        <f>CONCATENATE(E4,"  vs.  ",K4)</f>
        <v>20  vs.  12</v>
      </c>
      <c r="G4" s="87"/>
      <c r="H4" s="87"/>
      <c r="I4" s="87"/>
      <c r="J4" s="87"/>
      <c r="K4" s="5">
        <f>2*C2-(5*30-(COUNTBLANK(E12:I26)+COUNTBLANK(M12:Q26)))</f>
        <v>12</v>
      </c>
      <c r="L4" s="22" t="s">
        <v>40</v>
      </c>
      <c r="M4" s="79"/>
      <c r="N4" s="79"/>
      <c r="O4" s="79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85" t="s">
        <v>54</v>
      </c>
      <c r="B5" s="85"/>
      <c r="C5" s="85"/>
      <c r="D5" s="17" t="s">
        <v>41</v>
      </c>
      <c r="E5" s="23">
        <f>E3+R5</f>
        <v>88</v>
      </c>
      <c r="F5" s="88" t="str">
        <f>CONCATENATE(E5,"  vs.  ",K5)</f>
        <v>88  vs.  87</v>
      </c>
      <c r="G5" s="89"/>
      <c r="H5" s="89"/>
      <c r="I5" s="89"/>
      <c r="J5" s="90"/>
      <c r="K5" s="18">
        <f>K3+S5</f>
        <v>87</v>
      </c>
      <c r="L5" s="17" t="s">
        <v>33</v>
      </c>
      <c r="M5" s="80"/>
      <c r="N5" s="80"/>
      <c r="O5" s="80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86"/>
      <c r="B6" s="86"/>
      <c r="C6" s="86"/>
      <c r="D6" s="19" t="s">
        <v>40</v>
      </c>
      <c r="E6" s="24">
        <f>E4-R6</f>
        <v>12</v>
      </c>
      <c r="F6" s="91" t="str">
        <f>CONCATENATE(E6,"  vs.  ",K6)</f>
        <v>12  vs.  12</v>
      </c>
      <c r="G6" s="92"/>
      <c r="H6" s="92"/>
      <c r="I6" s="92"/>
      <c r="J6" s="93"/>
      <c r="K6" s="20">
        <f>K4-S6</f>
        <v>12</v>
      </c>
      <c r="L6" s="21" t="s">
        <v>40</v>
      </c>
      <c r="M6" s="81"/>
      <c r="N6" s="81"/>
      <c r="O6" s="81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82" t="s">
        <v>52</v>
      </c>
      <c r="B7" s="82"/>
      <c r="C7" s="82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82"/>
      <c r="N7" s="82"/>
      <c r="O7" s="82"/>
      <c r="R7" s="9"/>
    </row>
    <row r="8" spans="1:29" s="2" customFormat="1" ht="31.5" customHeight="1" x14ac:dyDescent="0.6">
      <c r="A8" s="83"/>
      <c r="B8" s="83"/>
      <c r="C8" s="83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83"/>
      <c r="N8" s="83"/>
      <c r="O8" s="83"/>
      <c r="R8" s="9"/>
    </row>
    <row r="9" spans="1:29" s="2" customFormat="1" ht="31.5" customHeight="1" x14ac:dyDescent="0.6">
      <c r="A9" s="83"/>
      <c r="B9" s="83"/>
      <c r="C9" s="83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83"/>
      <c r="N9" s="83"/>
      <c r="O9" s="83"/>
      <c r="R9" s="9"/>
    </row>
    <row r="10" spans="1:29" s="2" customFormat="1" ht="31.5" customHeight="1" x14ac:dyDescent="0.6">
      <c r="A10" s="79"/>
      <c r="B10" s="79"/>
      <c r="C10" s="79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79"/>
      <c r="N10" s="79"/>
      <c r="O10" s="79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29" ht="60" customHeight="1" x14ac:dyDescent="0.6">
      <c r="A2" s="96" t="s">
        <v>32</v>
      </c>
      <c r="B2" s="96"/>
      <c r="C2" s="16">
        <v>30</v>
      </c>
      <c r="D2" s="6" t="s">
        <v>42</v>
      </c>
      <c r="F2" s="94" t="s">
        <v>26</v>
      </c>
      <c r="G2" s="94"/>
      <c r="H2" s="94"/>
      <c r="I2" s="94"/>
      <c r="J2" s="94"/>
      <c r="K2" s="15"/>
      <c r="L2" s="6" t="s">
        <v>27</v>
      </c>
      <c r="M2" s="77"/>
      <c r="N2" s="77"/>
      <c r="O2" s="77"/>
      <c r="R2" s="9" t="s">
        <v>53</v>
      </c>
    </row>
    <row r="3" spans="1:29" s="2" customFormat="1" ht="31.5" customHeight="1" x14ac:dyDescent="0.6">
      <c r="A3" s="80" t="s">
        <v>51</v>
      </c>
      <c r="B3" s="80"/>
      <c r="C3" s="80"/>
      <c r="D3" s="17" t="s">
        <v>41</v>
      </c>
      <c r="E3" s="18">
        <v>81</v>
      </c>
      <c r="F3" s="95" t="str">
        <f>CONCATENATE(E3,"  vs.  ",K3)</f>
        <v>81  vs.  83</v>
      </c>
      <c r="G3" s="95"/>
      <c r="H3" s="95"/>
      <c r="I3" s="95"/>
      <c r="J3" s="95"/>
      <c r="K3" s="18">
        <f>3*30-(SUM($C$12:$C$26)+SUM($K$12:$K$26))</f>
        <v>83</v>
      </c>
      <c r="L3" s="17" t="s">
        <v>33</v>
      </c>
      <c r="M3" s="78"/>
      <c r="N3" s="78"/>
      <c r="O3" s="78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84"/>
      <c r="B4" s="84"/>
      <c r="C4" s="84"/>
      <c r="D4" s="2" t="s">
        <v>40</v>
      </c>
      <c r="E4" s="5">
        <v>15</v>
      </c>
      <c r="F4" s="87" t="str">
        <f>CONCATENATE(E4,"  vs.  ",K4)</f>
        <v>15  vs.  16</v>
      </c>
      <c r="G4" s="87"/>
      <c r="H4" s="87"/>
      <c r="I4" s="87"/>
      <c r="J4" s="87"/>
      <c r="K4" s="5">
        <f>2*C2-(5*30-(COUNTBLANK(E12:I26)+COUNTBLANK(M12:Q26)))</f>
        <v>16</v>
      </c>
      <c r="L4" s="22" t="s">
        <v>40</v>
      </c>
      <c r="M4" s="79"/>
      <c r="N4" s="79"/>
      <c r="O4" s="79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85" t="s">
        <v>54</v>
      </c>
      <c r="B5" s="85"/>
      <c r="C5" s="85"/>
      <c r="D5" s="17" t="s">
        <v>41</v>
      </c>
      <c r="E5" s="23">
        <f>E3+R5</f>
        <v>81</v>
      </c>
      <c r="F5" s="88" t="str">
        <f>CONCATENATE(E5,"  vs.  ",K5)</f>
        <v>81  vs.  84</v>
      </c>
      <c r="G5" s="89"/>
      <c r="H5" s="89"/>
      <c r="I5" s="89"/>
      <c r="J5" s="90"/>
      <c r="K5" s="18">
        <f>K3+S5</f>
        <v>84</v>
      </c>
      <c r="L5" s="17" t="s">
        <v>33</v>
      </c>
      <c r="M5" s="80"/>
      <c r="N5" s="80"/>
      <c r="O5" s="80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86"/>
      <c r="B6" s="86"/>
      <c r="C6" s="86"/>
      <c r="D6" s="19" t="s">
        <v>40</v>
      </c>
      <c r="E6" s="24">
        <f>E4-R6</f>
        <v>15</v>
      </c>
      <c r="F6" s="91" t="str">
        <f>CONCATENATE(E6,"  vs.  ",K6)</f>
        <v>15  vs.  15</v>
      </c>
      <c r="G6" s="92"/>
      <c r="H6" s="92"/>
      <c r="I6" s="92"/>
      <c r="J6" s="93"/>
      <c r="K6" s="20">
        <f>K4-S6</f>
        <v>15</v>
      </c>
      <c r="L6" s="21" t="s">
        <v>40</v>
      </c>
      <c r="M6" s="81"/>
      <c r="N6" s="81"/>
      <c r="O6" s="81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82" t="s">
        <v>52</v>
      </c>
      <c r="B7" s="82"/>
      <c r="C7" s="82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82"/>
      <c r="N7" s="82"/>
      <c r="O7" s="82"/>
      <c r="R7" s="9"/>
    </row>
    <row r="8" spans="1:29" s="2" customFormat="1" ht="31.5" customHeight="1" x14ac:dyDescent="0.6">
      <c r="A8" s="83"/>
      <c r="B8" s="83"/>
      <c r="C8" s="83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83"/>
      <c r="N8" s="83"/>
      <c r="O8" s="83"/>
      <c r="R8" s="9"/>
    </row>
    <row r="9" spans="1:29" s="2" customFormat="1" ht="31.5" customHeight="1" x14ac:dyDescent="0.6">
      <c r="A9" s="83"/>
      <c r="B9" s="83"/>
      <c r="C9" s="83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83"/>
      <c r="N9" s="83"/>
      <c r="O9" s="83"/>
      <c r="R9" s="9"/>
    </row>
    <row r="10" spans="1:29" s="2" customFormat="1" ht="31.5" customHeight="1" x14ac:dyDescent="0.6">
      <c r="A10" s="79"/>
      <c r="B10" s="79"/>
      <c r="C10" s="79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79"/>
      <c r="N10" s="79"/>
      <c r="O10" s="79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11"/>
    </row>
    <row r="2" spans="1:37" ht="60" customHeight="1" x14ac:dyDescent="0.6">
      <c r="B2" s="112" t="s">
        <v>32</v>
      </c>
      <c r="C2" s="113"/>
      <c r="D2" s="35"/>
      <c r="E2" s="36" t="s">
        <v>42</v>
      </c>
      <c r="F2" s="35"/>
      <c r="G2" s="114" t="s">
        <v>26</v>
      </c>
      <c r="H2" s="114"/>
      <c r="I2" s="114"/>
      <c r="J2" s="114"/>
      <c r="K2" s="114"/>
      <c r="L2" s="37"/>
      <c r="M2" s="36" t="s">
        <v>27</v>
      </c>
      <c r="N2" s="38">
        <v>30</v>
      </c>
      <c r="O2" s="113" t="s">
        <v>32</v>
      </c>
      <c r="P2" s="118"/>
      <c r="AA2" s="1" t="s">
        <v>53</v>
      </c>
    </row>
    <row r="3" spans="1:37" s="2" customFormat="1" ht="31.5" customHeight="1" x14ac:dyDescent="0.6">
      <c r="B3" s="115" t="s">
        <v>51</v>
      </c>
      <c r="C3" s="80"/>
      <c r="D3" s="80"/>
      <c r="E3" s="17" t="s">
        <v>41</v>
      </c>
      <c r="F3" s="18">
        <v>90</v>
      </c>
      <c r="G3" s="95" t="str">
        <f>CONCATENATE(F3,"  vs.  ",L3)</f>
        <v>90  vs.  90</v>
      </c>
      <c r="H3" s="95"/>
      <c r="I3" s="95"/>
      <c r="J3" s="95"/>
      <c r="K3" s="95"/>
      <c r="L3" s="18">
        <f>3*30-(SUM($D$12:$D$26)+SUM($L$12:$L$26))</f>
        <v>90</v>
      </c>
      <c r="M3" s="17" t="s">
        <v>33</v>
      </c>
      <c r="N3" s="78"/>
      <c r="O3" s="78"/>
      <c r="P3" s="117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16"/>
      <c r="C4" s="84"/>
      <c r="D4" s="84"/>
      <c r="E4" s="2" t="s">
        <v>40</v>
      </c>
      <c r="F4" s="5">
        <v>19</v>
      </c>
      <c r="G4" s="87" t="str">
        <f>CONCATENATE(F4,"  vs.  ",L4)</f>
        <v>19  vs.  17</v>
      </c>
      <c r="H4" s="87"/>
      <c r="I4" s="87"/>
      <c r="J4" s="87"/>
      <c r="K4" s="87"/>
      <c r="L4" s="5">
        <f>2*N2-(5*30-(COUNTBLANK(F12:J26)+COUNTBLANK(N12:R26)))</f>
        <v>17</v>
      </c>
      <c r="M4" s="22" t="s">
        <v>40</v>
      </c>
      <c r="N4" s="79"/>
      <c r="O4" s="79"/>
      <c r="P4" s="110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01" t="s">
        <v>54</v>
      </c>
      <c r="C5" s="85"/>
      <c r="D5" s="85"/>
      <c r="E5" s="17" t="s">
        <v>41</v>
      </c>
      <c r="F5" s="23">
        <f>F3+AA5</f>
        <v>96</v>
      </c>
      <c r="G5" s="88" t="str">
        <f>CONCATENATE(F5,"  vs.  ",L5)</f>
        <v>96  vs.  90</v>
      </c>
      <c r="H5" s="89"/>
      <c r="I5" s="89"/>
      <c r="J5" s="89"/>
      <c r="K5" s="90"/>
      <c r="L5" s="18">
        <f>L3+AB5</f>
        <v>90</v>
      </c>
      <c r="M5" s="17" t="s">
        <v>33</v>
      </c>
      <c r="N5" s="80"/>
      <c r="O5" s="80"/>
      <c r="P5" s="103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02"/>
      <c r="C6" s="86"/>
      <c r="D6" s="86"/>
      <c r="E6" s="19" t="s">
        <v>40</v>
      </c>
      <c r="F6" s="24">
        <f>F4-AA6</f>
        <v>17</v>
      </c>
      <c r="G6" s="91" t="str">
        <f>CONCATENATE(F6,"  vs.  ",L6)</f>
        <v>17  vs.  17</v>
      </c>
      <c r="H6" s="92"/>
      <c r="I6" s="92"/>
      <c r="J6" s="92"/>
      <c r="K6" s="93"/>
      <c r="L6" s="20">
        <f>L4-AB6</f>
        <v>17</v>
      </c>
      <c r="M6" s="21" t="s">
        <v>40</v>
      </c>
      <c r="N6" s="81"/>
      <c r="O6" s="81"/>
      <c r="P6" s="104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05" t="s">
        <v>52</v>
      </c>
      <c r="C7" s="82"/>
      <c r="D7" s="82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82"/>
      <c r="O7" s="82"/>
      <c r="P7" s="108"/>
    </row>
    <row r="8" spans="1:37" s="2" customFormat="1" ht="31.5" customHeight="1" x14ac:dyDescent="0.6">
      <c r="B8" s="106"/>
      <c r="C8" s="83"/>
      <c r="D8" s="83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83"/>
      <c r="O8" s="83"/>
      <c r="P8" s="109"/>
    </row>
    <row r="9" spans="1:37" s="2" customFormat="1" ht="31.5" customHeight="1" x14ac:dyDescent="0.6">
      <c r="B9" s="106"/>
      <c r="C9" s="83"/>
      <c r="D9" s="83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83"/>
      <c r="O9" s="83"/>
      <c r="P9" s="109"/>
    </row>
    <row r="10" spans="1:37" s="2" customFormat="1" ht="31.5" customHeight="1" x14ac:dyDescent="0.6">
      <c r="B10" s="107"/>
      <c r="C10" s="79"/>
      <c r="D10" s="79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79"/>
      <c r="O10" s="79"/>
      <c r="P10" s="110"/>
      <c r="V10" s="98" t="s">
        <v>99</v>
      </c>
      <c r="W10" s="99"/>
      <c r="X10" s="99"/>
      <c r="Y10" s="100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A1:S1"/>
    <mergeCell ref="B2:C2"/>
    <mergeCell ref="G2:K2"/>
    <mergeCell ref="B3:D4"/>
    <mergeCell ref="G3:K3"/>
    <mergeCell ref="N3:P4"/>
    <mergeCell ref="G4:K4"/>
    <mergeCell ref="O2:P2"/>
    <mergeCell ref="V10:Y10"/>
    <mergeCell ref="B5:D6"/>
    <mergeCell ref="G5:K5"/>
    <mergeCell ref="N5:P6"/>
    <mergeCell ref="G6:K6"/>
    <mergeCell ref="B7:D10"/>
    <mergeCell ref="N7:P10"/>
  </mergeCells>
  <phoneticPr fontId="1" type="noConversion"/>
  <conditionalFormatting sqref="C12:E26">
    <cfRule type="expression" dxfId="7" priority="2">
      <formula>$D12=0</formula>
    </cfRule>
  </conditionalFormatting>
  <conditionalFormatting sqref="K12:M26">
    <cfRule type="expression" dxfId="6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37" ht="60" customHeight="1" x14ac:dyDescent="0.6">
      <c r="B2" s="112" t="s">
        <v>32</v>
      </c>
      <c r="C2" s="113"/>
      <c r="D2" s="35"/>
      <c r="E2" s="36" t="s">
        <v>42</v>
      </c>
      <c r="F2" s="35"/>
      <c r="G2" s="114" t="s">
        <v>26</v>
      </c>
      <c r="H2" s="114"/>
      <c r="I2" s="114"/>
      <c r="J2" s="114"/>
      <c r="K2" s="114"/>
      <c r="L2" s="37"/>
      <c r="M2" s="36" t="s">
        <v>27</v>
      </c>
      <c r="N2" s="71">
        <v>29</v>
      </c>
      <c r="O2" s="113" t="s">
        <v>32</v>
      </c>
      <c r="P2" s="118"/>
      <c r="AA2" s="1" t="s">
        <v>53</v>
      </c>
    </row>
    <row r="3" spans="1:37" s="2" customFormat="1" ht="31.5" customHeight="1" x14ac:dyDescent="0.6">
      <c r="B3" s="115" t="s">
        <v>51</v>
      </c>
      <c r="C3" s="80"/>
      <c r="D3" s="80"/>
      <c r="E3" s="17" t="s">
        <v>41</v>
      </c>
      <c r="F3" s="61">
        <v>87</v>
      </c>
      <c r="G3" s="95" t="str">
        <f>CONCATENATE(F3,"  vs.  ",L3)</f>
        <v>87  vs.  84</v>
      </c>
      <c r="H3" s="95"/>
      <c r="I3" s="95"/>
      <c r="J3" s="95"/>
      <c r="K3" s="95"/>
      <c r="L3" s="18">
        <f>3*30-(SUM($D$12:$D$26)+SUM($L$12:$L$26))</f>
        <v>84</v>
      </c>
      <c r="M3" s="17" t="s">
        <v>33</v>
      </c>
      <c r="N3" s="78"/>
      <c r="O3" s="78"/>
      <c r="P3" s="117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16"/>
      <c r="C4" s="84"/>
      <c r="D4" s="84"/>
      <c r="E4" s="2" t="s">
        <v>40</v>
      </c>
      <c r="F4" s="62">
        <v>15</v>
      </c>
      <c r="G4" s="87" t="str">
        <f>CONCATENATE(F4,"  vs.  ",L4)</f>
        <v>15  vs.  13</v>
      </c>
      <c r="H4" s="87"/>
      <c r="I4" s="87"/>
      <c r="J4" s="87"/>
      <c r="K4" s="87"/>
      <c r="L4" s="5">
        <f>2*N2-(5*30-(COUNTBLANK(F12:J26)+COUNTBLANK(N12:R26)))</f>
        <v>13</v>
      </c>
      <c r="M4" s="22" t="s">
        <v>40</v>
      </c>
      <c r="N4" s="79"/>
      <c r="O4" s="79"/>
      <c r="P4" s="110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01" t="s">
        <v>54</v>
      </c>
      <c r="C5" s="85"/>
      <c r="D5" s="85"/>
      <c r="E5" s="17" t="s">
        <v>41</v>
      </c>
      <c r="F5" s="23">
        <f>F3+AA5</f>
        <v>93</v>
      </c>
      <c r="G5" s="88" t="str">
        <f>CONCATENATE(F5,"  vs.  ",L5)</f>
        <v>93  vs.  84</v>
      </c>
      <c r="H5" s="89"/>
      <c r="I5" s="89"/>
      <c r="J5" s="89"/>
      <c r="K5" s="90"/>
      <c r="L5" s="18">
        <f>L3+AB5</f>
        <v>84</v>
      </c>
      <c r="M5" s="17" t="s">
        <v>33</v>
      </c>
      <c r="N5" s="80"/>
      <c r="O5" s="80"/>
      <c r="P5" s="103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02"/>
      <c r="C6" s="86"/>
      <c r="D6" s="86"/>
      <c r="E6" s="19" t="s">
        <v>40</v>
      </c>
      <c r="F6" s="24">
        <f>F4-AA6</f>
        <v>13</v>
      </c>
      <c r="G6" s="91" t="str">
        <f>CONCATENATE(F6,"  vs.  ",L6)</f>
        <v>13  vs.  13</v>
      </c>
      <c r="H6" s="92"/>
      <c r="I6" s="92"/>
      <c r="J6" s="92"/>
      <c r="K6" s="93"/>
      <c r="L6" s="20">
        <f>L4-AB6</f>
        <v>13</v>
      </c>
      <c r="M6" s="21" t="s">
        <v>40</v>
      </c>
      <c r="N6" s="81"/>
      <c r="O6" s="81"/>
      <c r="P6" s="104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05" t="s">
        <v>52</v>
      </c>
      <c r="C7" s="82"/>
      <c r="D7" s="82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82"/>
      <c r="O7" s="82"/>
      <c r="P7" s="108"/>
    </row>
    <row r="8" spans="1:37" s="2" customFormat="1" ht="31.5" customHeight="1" x14ac:dyDescent="0.6">
      <c r="B8" s="106"/>
      <c r="C8" s="83"/>
      <c r="D8" s="83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83"/>
      <c r="O8" s="83"/>
      <c r="P8" s="109"/>
    </row>
    <row r="9" spans="1:37" s="2" customFormat="1" ht="31.5" customHeight="1" x14ac:dyDescent="0.6">
      <c r="B9" s="106"/>
      <c r="C9" s="83"/>
      <c r="D9" s="83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83"/>
      <c r="O9" s="83"/>
      <c r="P9" s="109"/>
    </row>
    <row r="10" spans="1:37" s="2" customFormat="1" ht="31.5" customHeight="1" x14ac:dyDescent="0.6">
      <c r="B10" s="107"/>
      <c r="C10" s="79"/>
      <c r="D10" s="79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79"/>
      <c r="O10" s="79"/>
      <c r="P10" s="110"/>
      <c r="V10" s="98" t="s">
        <v>99</v>
      </c>
      <c r="W10" s="99"/>
      <c r="X10" s="99"/>
      <c r="Y10" s="100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A1:S1"/>
    <mergeCell ref="B2:C2"/>
    <mergeCell ref="G2:K2"/>
    <mergeCell ref="O2:P2"/>
    <mergeCell ref="B3:D4"/>
    <mergeCell ref="G3:K3"/>
    <mergeCell ref="N3:P4"/>
    <mergeCell ref="G4:K4"/>
    <mergeCell ref="V10:Y10"/>
    <mergeCell ref="B5:D6"/>
    <mergeCell ref="G5:K5"/>
    <mergeCell ref="N5:P6"/>
    <mergeCell ref="G6:K6"/>
    <mergeCell ref="B7:D10"/>
    <mergeCell ref="N7:P10"/>
  </mergeCells>
  <phoneticPr fontId="1" type="noConversion"/>
  <conditionalFormatting sqref="C12:E26">
    <cfRule type="expression" dxfId="5" priority="2">
      <formula>$D12=0</formula>
    </cfRule>
  </conditionalFormatting>
  <conditionalFormatting sqref="K12:M26">
    <cfRule type="expression" dxfId="4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37" ht="60" customHeight="1" x14ac:dyDescent="0.6">
      <c r="B2" s="112" t="s">
        <v>32</v>
      </c>
      <c r="C2" s="113"/>
      <c r="D2" s="71">
        <v>30</v>
      </c>
      <c r="E2" s="36" t="s">
        <v>42</v>
      </c>
      <c r="F2" s="35"/>
      <c r="G2" s="114" t="s">
        <v>26</v>
      </c>
      <c r="H2" s="114"/>
      <c r="I2" s="114"/>
      <c r="J2" s="114"/>
      <c r="K2" s="114"/>
      <c r="L2" s="37"/>
      <c r="M2" s="36" t="s">
        <v>27</v>
      </c>
      <c r="N2" s="71">
        <v>30</v>
      </c>
      <c r="O2" s="113" t="s">
        <v>32</v>
      </c>
      <c r="P2" s="118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115" t="s">
        <v>51</v>
      </c>
      <c r="C3" s="80"/>
      <c r="D3" s="80"/>
      <c r="E3" s="17" t="s">
        <v>41</v>
      </c>
      <c r="F3" s="61">
        <v>80</v>
      </c>
      <c r="G3" s="95" t="str">
        <f>CONCATENATE(F3,"  vs.  ",L3)</f>
        <v>80  vs.  90</v>
      </c>
      <c r="H3" s="95"/>
      <c r="I3" s="95"/>
      <c r="J3" s="95"/>
      <c r="K3" s="95"/>
      <c r="L3" s="18">
        <f>3*30-(SUM($D$13:$D$27)+SUM($L$13:$L$27))</f>
        <v>90</v>
      </c>
      <c r="M3" s="17" t="s">
        <v>33</v>
      </c>
      <c r="N3" s="78"/>
      <c r="O3" s="78"/>
      <c r="P3" s="117"/>
      <c r="X3" s="83" t="s">
        <v>110</v>
      </c>
      <c r="Y3" s="83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20"/>
      <c r="C4" s="121"/>
      <c r="D4" s="121"/>
      <c r="E4" s="2" t="s">
        <v>40</v>
      </c>
      <c r="F4" s="62">
        <v>19</v>
      </c>
      <c r="G4" s="119" t="str">
        <f>CONCATENATE(F4,"  vs.  ",L4)</f>
        <v>19  vs.  24</v>
      </c>
      <c r="H4" s="119"/>
      <c r="I4" s="119"/>
      <c r="J4" s="119"/>
      <c r="K4" s="119"/>
      <c r="L4" s="5">
        <f>2*N2-(5*30-(COUNTBLANK(F13:J27)+COUNTBLANK(N13:R27)))</f>
        <v>24</v>
      </c>
      <c r="M4" s="2" t="s">
        <v>40</v>
      </c>
      <c r="N4" s="83"/>
      <c r="O4" s="83"/>
      <c r="P4" s="109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16"/>
      <c r="C5" s="84"/>
      <c r="D5" s="84"/>
      <c r="E5" s="2" t="s">
        <v>107</v>
      </c>
      <c r="F5" s="62">
        <f>F3/(D2*2-F4)</f>
        <v>1.9512195121951219</v>
      </c>
      <c r="G5" s="122" t="str">
        <f>CONCATENATE(ROUND(F5, 2),"  vs.  ", ROUND(L5, 2))</f>
        <v>1.95  vs.  2.5</v>
      </c>
      <c r="H5" s="122"/>
      <c r="I5" s="122"/>
      <c r="J5" s="122"/>
      <c r="K5" s="122"/>
      <c r="L5" s="5">
        <f>L3/(N2*2-L4)</f>
        <v>2.5</v>
      </c>
      <c r="M5" s="2" t="s">
        <v>108</v>
      </c>
      <c r="N5" s="79"/>
      <c r="O5" s="79"/>
      <c r="P5" s="110"/>
      <c r="X5" s="2" t="s">
        <v>102</v>
      </c>
      <c r="Y5" s="2">
        <v>11</v>
      </c>
    </row>
    <row r="6" spans="1:37" s="2" customFormat="1" ht="31.5" customHeight="1" x14ac:dyDescent="0.6">
      <c r="B6" s="101" t="s">
        <v>54</v>
      </c>
      <c r="C6" s="85"/>
      <c r="D6" s="85"/>
      <c r="E6" s="17" t="s">
        <v>41</v>
      </c>
      <c r="F6" s="23">
        <f>F3+AA6</f>
        <v>80</v>
      </c>
      <c r="G6" s="88" t="str">
        <f>CONCATENATE(F6,"  vs.  ",L6)</f>
        <v>80  vs.  90</v>
      </c>
      <c r="H6" s="89"/>
      <c r="I6" s="89"/>
      <c r="J6" s="89"/>
      <c r="K6" s="90"/>
      <c r="L6" s="18">
        <f>L3+AB6</f>
        <v>90</v>
      </c>
      <c r="M6" s="17" t="s">
        <v>33</v>
      </c>
      <c r="N6" s="80"/>
      <c r="O6" s="80"/>
      <c r="P6" s="103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02"/>
      <c r="C7" s="86"/>
      <c r="D7" s="86"/>
      <c r="E7" s="19" t="s">
        <v>40</v>
      </c>
      <c r="F7" s="24">
        <f>F4-AA7</f>
        <v>19</v>
      </c>
      <c r="G7" s="91" t="str">
        <f>CONCATENATE(F7,"  vs.  ",L7)</f>
        <v>19  vs.  24</v>
      </c>
      <c r="H7" s="92"/>
      <c r="I7" s="92"/>
      <c r="J7" s="92"/>
      <c r="K7" s="93"/>
      <c r="L7" s="20">
        <f>L4-AB7</f>
        <v>24</v>
      </c>
      <c r="M7" s="19" t="s">
        <v>40</v>
      </c>
      <c r="N7" s="81"/>
      <c r="O7" s="81"/>
      <c r="P7" s="104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05" t="s">
        <v>52</v>
      </c>
      <c r="C8" s="82"/>
      <c r="D8" s="82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74">
        <v>0</v>
      </c>
      <c r="M8" s="2" t="s">
        <v>44</v>
      </c>
      <c r="N8" s="82"/>
      <c r="O8" s="82"/>
      <c r="P8" s="108"/>
      <c r="X8" s="75" t="s">
        <v>105</v>
      </c>
      <c r="Y8" s="75">
        <f>Y7-Y5</f>
        <v>9</v>
      </c>
    </row>
    <row r="9" spans="1:37" s="2" customFormat="1" ht="31.5" customHeight="1" x14ac:dyDescent="0.6">
      <c r="B9" s="106"/>
      <c r="C9" s="83"/>
      <c r="D9" s="83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74">
        <v>0</v>
      </c>
      <c r="M9" s="2" t="s">
        <v>43</v>
      </c>
      <c r="N9" s="83"/>
      <c r="O9" s="83"/>
      <c r="P9" s="109"/>
      <c r="X9" s="75" t="s">
        <v>106</v>
      </c>
      <c r="Y9" s="75">
        <f>N2-Y7-Y6</f>
        <v>5</v>
      </c>
    </row>
    <row r="10" spans="1:37" s="2" customFormat="1" ht="31.5" customHeight="1" x14ac:dyDescent="0.6">
      <c r="B10" s="106"/>
      <c r="C10" s="83"/>
      <c r="D10" s="83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83"/>
      <c r="O10" s="83"/>
      <c r="P10" s="109"/>
    </row>
    <row r="11" spans="1:37" s="2" customFormat="1" ht="31.5" customHeight="1" x14ac:dyDescent="0.6">
      <c r="B11" s="107"/>
      <c r="C11" s="79"/>
      <c r="D11" s="79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79"/>
      <c r="O11" s="79"/>
      <c r="P11" s="110"/>
      <c r="V11" s="98" t="s">
        <v>99</v>
      </c>
      <c r="W11" s="99"/>
      <c r="X11" s="99"/>
      <c r="Y11" s="100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  <mergeCell ref="X3:Y3"/>
    <mergeCell ref="A1:S1"/>
    <mergeCell ref="B2:C2"/>
    <mergeCell ref="G2:K2"/>
    <mergeCell ref="O2:P2"/>
    <mergeCell ref="G3:K3"/>
  </mergeCells>
  <phoneticPr fontId="1" type="noConversion"/>
  <conditionalFormatting sqref="C13:E27">
    <cfRule type="expression" dxfId="3" priority="2">
      <formula>$D13=0</formula>
    </cfRule>
  </conditionalFormatting>
  <conditionalFormatting sqref="K13:M27">
    <cfRule type="expression" dxfId="2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tabSelected="1" zoomScale="70" zoomScaleNormal="70" workbookViewId="0">
      <selection activeCell="A2" sqref="A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37" ht="60" customHeight="1" x14ac:dyDescent="0.6">
      <c r="B2" s="112" t="s">
        <v>32</v>
      </c>
      <c r="C2" s="113"/>
      <c r="D2" s="71">
        <v>29</v>
      </c>
      <c r="E2" s="36" t="s">
        <v>42</v>
      </c>
      <c r="F2" s="35"/>
      <c r="G2" s="114" t="s">
        <v>26</v>
      </c>
      <c r="H2" s="114"/>
      <c r="I2" s="114"/>
      <c r="J2" s="114"/>
      <c r="K2" s="114"/>
      <c r="L2" s="37"/>
      <c r="M2" s="36" t="s">
        <v>27</v>
      </c>
      <c r="N2" s="71">
        <v>30</v>
      </c>
      <c r="O2" s="113" t="s">
        <v>32</v>
      </c>
      <c r="P2" s="118"/>
      <c r="W2" s="1" t="s">
        <v>103</v>
      </c>
      <c r="X2" s="63" t="s">
        <v>31</v>
      </c>
      <c r="AA2" s="1" t="s">
        <v>53</v>
      </c>
    </row>
    <row r="3" spans="1:37" s="2" customFormat="1" ht="31.5" customHeight="1" x14ac:dyDescent="0.6">
      <c r="B3" s="115" t="s">
        <v>51</v>
      </c>
      <c r="C3" s="80"/>
      <c r="D3" s="80"/>
      <c r="E3" s="17" t="s">
        <v>41</v>
      </c>
      <c r="F3" s="61">
        <v>64</v>
      </c>
      <c r="G3" s="95" t="str">
        <f>CONCATENATE(F3,"  vs.  ",L3)</f>
        <v>64  vs.  81</v>
      </c>
      <c r="H3" s="95"/>
      <c r="I3" s="95"/>
      <c r="J3" s="95"/>
      <c r="K3" s="95"/>
      <c r="L3" s="18">
        <f>3*30-(SUM($D$13:$D$27)+SUM($L$13:$L$27))</f>
        <v>81</v>
      </c>
      <c r="M3" s="17" t="s">
        <v>33</v>
      </c>
      <c r="N3" s="78"/>
      <c r="O3" s="78"/>
      <c r="P3" s="117"/>
      <c r="X3" s="124" t="s">
        <v>110</v>
      </c>
      <c r="Y3" s="117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20"/>
      <c r="C4" s="121"/>
      <c r="D4" s="121"/>
      <c r="E4" s="2" t="s">
        <v>40</v>
      </c>
      <c r="F4" s="62">
        <v>25</v>
      </c>
      <c r="G4" s="119" t="str">
        <f>CONCATENATE(F4,"  vs.  ",L4)</f>
        <v>25  vs.  23</v>
      </c>
      <c r="H4" s="119"/>
      <c r="I4" s="119"/>
      <c r="J4" s="119"/>
      <c r="K4" s="119"/>
      <c r="L4" s="5">
        <f>2*N2-(5*30-(COUNTBLANK(F13:J27)+COUNTBLANK(N13:R27)))</f>
        <v>23</v>
      </c>
      <c r="M4" s="2" t="s">
        <v>40</v>
      </c>
      <c r="N4" s="83"/>
      <c r="O4" s="83"/>
      <c r="P4" s="109"/>
      <c r="X4" s="72" t="s">
        <v>104</v>
      </c>
      <c r="Y4" s="27">
        <f>N2*2-L4</f>
        <v>37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16"/>
      <c r="C5" s="84"/>
      <c r="D5" s="84"/>
      <c r="E5" s="2" t="s">
        <v>107</v>
      </c>
      <c r="F5" s="62">
        <f>F3/(D2*2-F4)</f>
        <v>1.9393939393939394</v>
      </c>
      <c r="G5" s="122" t="str">
        <f>CONCATENATE(ROUND(F5, 2),"  vs.  ", ROUND(L5, 2))</f>
        <v>1.94  vs.  2.19</v>
      </c>
      <c r="H5" s="122"/>
      <c r="I5" s="122"/>
      <c r="J5" s="122"/>
      <c r="K5" s="122"/>
      <c r="L5" s="5">
        <f>L3/(N2*2-L4)</f>
        <v>2.189189189189189</v>
      </c>
      <c r="M5" s="2" t="s">
        <v>108</v>
      </c>
      <c r="N5" s="79"/>
      <c r="O5" s="79"/>
      <c r="P5" s="110"/>
      <c r="X5" s="72" t="s">
        <v>102</v>
      </c>
      <c r="Y5" s="126">
        <v>13</v>
      </c>
    </row>
    <row r="6" spans="1:37" s="2" customFormat="1" ht="31.5" customHeight="1" x14ac:dyDescent="0.6">
      <c r="B6" s="101" t="s">
        <v>54</v>
      </c>
      <c r="C6" s="85"/>
      <c r="D6" s="85"/>
      <c r="E6" s="17" t="s">
        <v>41</v>
      </c>
      <c r="F6" s="23">
        <f>F3+AA6</f>
        <v>70</v>
      </c>
      <c r="G6" s="88" t="str">
        <f>CONCATENATE(F6,"  vs.  ",L6)</f>
        <v>70  vs.  81</v>
      </c>
      <c r="H6" s="89"/>
      <c r="I6" s="89"/>
      <c r="J6" s="89"/>
      <c r="K6" s="90"/>
      <c r="L6" s="18">
        <f>L3+AB6</f>
        <v>81</v>
      </c>
      <c r="M6" s="17" t="s">
        <v>33</v>
      </c>
      <c r="N6" s="80"/>
      <c r="O6" s="80"/>
      <c r="P6" s="103"/>
      <c r="X6" s="73" t="s">
        <v>100</v>
      </c>
      <c r="Y6" s="127">
        <v>4</v>
      </c>
      <c r="AA6" s="2">
        <f>3*AA7</f>
        <v>6</v>
      </c>
      <c r="AB6" s="2">
        <f>2*F10+F11</f>
        <v>0</v>
      </c>
    </row>
    <row r="7" spans="1:37" s="2" customFormat="1" ht="32.25" customHeight="1" thickBot="1" x14ac:dyDescent="0.65">
      <c r="B7" s="102"/>
      <c r="C7" s="86"/>
      <c r="D7" s="86"/>
      <c r="E7" s="19" t="s">
        <v>40</v>
      </c>
      <c r="F7" s="24">
        <f>F4-AA7</f>
        <v>23</v>
      </c>
      <c r="G7" s="91" t="str">
        <f>CONCATENATE(F7,"  vs.  ",L7)</f>
        <v>23  vs.  23</v>
      </c>
      <c r="H7" s="92"/>
      <c r="I7" s="92"/>
      <c r="J7" s="92"/>
      <c r="K7" s="93"/>
      <c r="L7" s="20">
        <f>L4-AB7</f>
        <v>23</v>
      </c>
      <c r="M7" s="19" t="s">
        <v>40</v>
      </c>
      <c r="N7" s="81"/>
      <c r="O7" s="81"/>
      <c r="P7" s="104"/>
      <c r="X7" s="72" t="s">
        <v>101</v>
      </c>
      <c r="Y7" s="27">
        <f>Y4-Y6-Y5</f>
        <v>20</v>
      </c>
      <c r="AA7" s="2">
        <f>IF(F4&gt;L7,F4-L7,0)</f>
        <v>2</v>
      </c>
      <c r="AB7" s="2">
        <f>SUM(F10:F11)</f>
        <v>0</v>
      </c>
    </row>
    <row r="8" spans="1:37" s="2" customFormat="1" ht="32.25" customHeight="1" thickTop="1" x14ac:dyDescent="0.6">
      <c r="B8" s="105" t="s">
        <v>52</v>
      </c>
      <c r="C8" s="82"/>
      <c r="D8" s="82"/>
      <c r="E8" s="2" t="s">
        <v>44</v>
      </c>
      <c r="F8" s="1">
        <f>COUNTIF($D$13:$D$27,"&gt;0")+COUNTIF($L$13:$L$27,"&gt;0")</f>
        <v>3</v>
      </c>
      <c r="G8" s="25"/>
      <c r="H8" s="25"/>
      <c r="I8" s="25"/>
      <c r="J8" s="25"/>
      <c r="K8" s="25"/>
      <c r="L8" s="74">
        <v>0</v>
      </c>
      <c r="M8" s="2" t="s">
        <v>44</v>
      </c>
      <c r="N8" s="82"/>
      <c r="O8" s="82"/>
      <c r="P8" s="108"/>
      <c r="X8" s="123" t="s">
        <v>105</v>
      </c>
      <c r="Y8" s="128">
        <f>Y7-Y5</f>
        <v>7</v>
      </c>
    </row>
    <row r="9" spans="1:37" s="2" customFormat="1" ht="31.5" customHeight="1" thickBot="1" x14ac:dyDescent="0.65">
      <c r="B9" s="106"/>
      <c r="C9" s="83"/>
      <c r="D9" s="83"/>
      <c r="E9" s="2" t="s">
        <v>43</v>
      </c>
      <c r="F9" s="1">
        <f>COUNTIF($D$13:$D$27,"=3")+COUNTIF($L$13:$L$27,"=3")</f>
        <v>3</v>
      </c>
      <c r="G9" s="25"/>
      <c r="H9" s="25"/>
      <c r="I9" s="25"/>
      <c r="J9" s="25"/>
      <c r="K9" s="25"/>
      <c r="L9" s="74">
        <v>0</v>
      </c>
      <c r="M9" s="2" t="s">
        <v>43</v>
      </c>
      <c r="N9" s="83"/>
      <c r="O9" s="83"/>
      <c r="P9" s="109"/>
      <c r="X9" s="125" t="s">
        <v>106</v>
      </c>
      <c r="Y9" s="129">
        <f>N2-Y7-Y6</f>
        <v>6</v>
      </c>
    </row>
    <row r="10" spans="1:37" s="2" customFormat="1" ht="31.5" customHeight="1" x14ac:dyDescent="0.6">
      <c r="B10" s="106"/>
      <c r="C10" s="83"/>
      <c r="D10" s="83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83"/>
      <c r="O10" s="83"/>
      <c r="P10" s="109"/>
    </row>
    <row r="11" spans="1:37" s="2" customFormat="1" ht="31.5" customHeight="1" x14ac:dyDescent="0.6">
      <c r="B11" s="107"/>
      <c r="C11" s="79"/>
      <c r="D11" s="79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79"/>
      <c r="O11" s="79"/>
      <c r="P11" s="110"/>
      <c r="V11" s="98" t="s">
        <v>99</v>
      </c>
      <c r="W11" s="99"/>
      <c r="X11" s="99"/>
      <c r="Y11" s="100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3</v>
      </c>
      <c r="E13" s="64" t="s">
        <v>59</v>
      </c>
      <c r="F13" s="65">
        <v>0</v>
      </c>
      <c r="G13" s="65"/>
      <c r="H13" s="65"/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74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4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str">
        <f t="shared" ref="AC13:AE27" si="3">IF($D13=AC$3, IF($E13&lt;&gt;"", $E13))</f>
        <v>MOON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2</v>
      </c>
      <c r="L14" s="56">
        <f t="shared" si="2"/>
        <v>0</v>
      </c>
      <c r="M14" s="64" t="s">
        <v>77</v>
      </c>
      <c r="N14" s="63">
        <v>2</v>
      </c>
      <c r="O14" s="63">
        <v>1</v>
      </c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1</v>
      </c>
      <c r="L15" s="56">
        <f t="shared" si="2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가을하늘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3</v>
      </c>
      <c r="D20" s="56">
        <f t="shared" si="0"/>
        <v>0</v>
      </c>
      <c r="E20" s="64" t="s">
        <v>69</v>
      </c>
      <c r="F20" s="65">
        <v>0</v>
      </c>
      <c r="G20" s="65">
        <v>0</v>
      </c>
      <c r="H20" s="65">
        <v>3</v>
      </c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Hyoh</v>
      </c>
      <c r="W20" s="33">
        <f t="shared" si="7"/>
        <v>3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82</v>
      </c>
      <c r="N22" s="63">
        <v>3</v>
      </c>
      <c r="O22" s="63"/>
      <c r="P22" s="68"/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짱맨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70</v>
      </c>
      <c r="F23" s="65">
        <v>1</v>
      </c>
      <c r="G23" s="65">
        <v>2</v>
      </c>
      <c r="H23" s="65"/>
      <c r="I23" s="55"/>
      <c r="J23" s="57"/>
      <c r="K23" s="55">
        <f t="shared" si="1"/>
        <v>0</v>
      </c>
      <c r="L23" s="56">
        <f t="shared" si="2"/>
        <v>3</v>
      </c>
      <c r="M23" s="64" t="s">
        <v>83</v>
      </c>
      <c r="N23" s="63"/>
      <c r="O23" s="63"/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str">
        <f t="shared" si="10"/>
        <v>산들바람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1</v>
      </c>
      <c r="G24" s="65">
        <v>2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1</v>
      </c>
      <c r="G25" s="65">
        <v>2</v>
      </c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88</v>
      </c>
      <c r="N25" s="63">
        <v>0</v>
      </c>
      <c r="O25" s="63">
        <v>3</v>
      </c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2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" priority="2">
      <formula>$D13=0</formula>
    </cfRule>
  </conditionalFormatting>
  <conditionalFormatting sqref="K13:M27">
    <cfRule type="expression" dxfId="0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0906</vt:lpstr>
      <vt:lpstr>0907</vt:lpstr>
      <vt:lpstr>0908</vt:lpstr>
      <vt:lpstr>0909</vt:lpstr>
      <vt:lpstr>0910</vt:lpstr>
      <vt:lpstr>0911</vt:lpstr>
      <vt:lpstr>0913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2023-09-13T03:09:31Z</dcterms:modified>
</cp:coreProperties>
</file>