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oi\Coding\python\ffbe\board\"/>
    </mc:Choice>
  </mc:AlternateContent>
  <xr:revisionPtr revIDLastSave="0" documentId="13_ncr:1_{49E466C6-49D3-4230-9E6D-25E2C52C8059}" xr6:coauthVersionLast="47" xr6:coauthVersionMax="47" xr10:uidLastSave="{00000000-0000-0000-0000-000000000000}"/>
  <bookViews>
    <workbookView xWindow="-98" yWindow="-98" windowWidth="28996" windowHeight="15675" activeTab="2" xr2:uid="{22A6B02C-C23B-4629-9D20-3125872BB3F0}"/>
  </bookViews>
  <sheets>
    <sheet name="0906" sheetId="1" r:id="rId1"/>
    <sheet name="0907" sheetId="2" r:id="rId2"/>
    <sheet name="0908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3" l="1"/>
  <c r="AB26" i="3" s="1"/>
  <c r="C26" i="3"/>
  <c r="V26" i="3" s="1"/>
  <c r="K25" i="3"/>
  <c r="AB25" i="3" s="1"/>
  <c r="C25" i="3"/>
  <c r="W25" i="3" s="1"/>
  <c r="W24" i="3"/>
  <c r="V24" i="3"/>
  <c r="U24" i="3"/>
  <c r="K24" i="3"/>
  <c r="AB24" i="3" s="1"/>
  <c r="C24" i="3"/>
  <c r="K23" i="3"/>
  <c r="AB23" i="3" s="1"/>
  <c r="C23" i="3"/>
  <c r="U23" i="3" s="1"/>
  <c r="K22" i="3"/>
  <c r="AB22" i="3" s="1"/>
  <c r="C22" i="3"/>
  <c r="V22" i="3" s="1"/>
  <c r="K21" i="3"/>
  <c r="AB21" i="3" s="1"/>
  <c r="C21" i="3"/>
  <c r="U21" i="3" s="1"/>
  <c r="K20" i="3"/>
  <c r="AB20" i="3" s="1"/>
  <c r="C20" i="3"/>
  <c r="W20" i="3" s="1"/>
  <c r="K19" i="3"/>
  <c r="AB19" i="3" s="1"/>
  <c r="C19" i="3"/>
  <c r="U19" i="3" s="1"/>
  <c r="K18" i="3"/>
  <c r="AB18" i="3" s="1"/>
  <c r="C18" i="3"/>
  <c r="V18" i="3" s="1"/>
  <c r="K17" i="3"/>
  <c r="AB17" i="3" s="1"/>
  <c r="C17" i="3"/>
  <c r="W17" i="3" s="1"/>
  <c r="K16" i="3"/>
  <c r="AB16" i="3" s="1"/>
  <c r="C16" i="3"/>
  <c r="W16" i="3" s="1"/>
  <c r="K15" i="3"/>
  <c r="AB15" i="3" s="1"/>
  <c r="C15" i="3"/>
  <c r="U15" i="3" s="1"/>
  <c r="K14" i="3"/>
  <c r="AB14" i="3" s="1"/>
  <c r="C14" i="3"/>
  <c r="V14" i="3" s="1"/>
  <c r="K13" i="3"/>
  <c r="AB13" i="3" s="1"/>
  <c r="C13" i="3"/>
  <c r="V13" i="3" s="1"/>
  <c r="K12" i="3"/>
  <c r="AB12" i="3" s="1"/>
  <c r="C12" i="3"/>
  <c r="K7" i="3"/>
  <c r="K4" i="3"/>
  <c r="F4" i="3" s="1"/>
  <c r="K18" i="2"/>
  <c r="K20" i="2"/>
  <c r="AB20" i="2" s="1"/>
  <c r="K21" i="2"/>
  <c r="AB21" i="2" s="1"/>
  <c r="AB18" i="2"/>
  <c r="K26" i="2"/>
  <c r="AB26" i="2" s="1"/>
  <c r="K25" i="2"/>
  <c r="AB25" i="2" s="1"/>
  <c r="K24" i="2"/>
  <c r="Z24" i="2" s="1"/>
  <c r="K23" i="2"/>
  <c r="AB23" i="2" s="1"/>
  <c r="K22" i="2"/>
  <c r="AB22" i="2" s="1"/>
  <c r="K19" i="2"/>
  <c r="AB19" i="2" s="1"/>
  <c r="AA18" i="2"/>
  <c r="K17" i="2"/>
  <c r="Z17" i="2" s="1"/>
  <c r="K16" i="2"/>
  <c r="AB16" i="2" s="1"/>
  <c r="K15" i="2"/>
  <c r="AB15" i="2" s="1"/>
  <c r="K14" i="2"/>
  <c r="AB14" i="2" s="1"/>
  <c r="K13" i="2"/>
  <c r="AB13" i="2" s="1"/>
  <c r="K12" i="2"/>
  <c r="AA12" i="2" s="1"/>
  <c r="K7" i="2"/>
  <c r="K7" i="1"/>
  <c r="E10" i="1"/>
  <c r="E9" i="1"/>
  <c r="K4" i="1"/>
  <c r="F4" i="1" s="1"/>
  <c r="K26" i="1"/>
  <c r="Z26" i="1" s="1"/>
  <c r="K25" i="1"/>
  <c r="AB25" i="1" s="1"/>
  <c r="K24" i="1"/>
  <c r="Z24" i="1" s="1"/>
  <c r="K23" i="1"/>
  <c r="AA23" i="1" s="1"/>
  <c r="K22" i="1"/>
  <c r="AB22" i="1" s="1"/>
  <c r="K21" i="1"/>
  <c r="Z21" i="1" s="1"/>
  <c r="K20" i="1"/>
  <c r="AA20" i="1" s="1"/>
  <c r="K19" i="1"/>
  <c r="AA19" i="1" s="1"/>
  <c r="K18" i="1"/>
  <c r="Z18" i="1" s="1"/>
  <c r="K17" i="1"/>
  <c r="Z17" i="1" s="1"/>
  <c r="K16" i="1"/>
  <c r="Z16" i="1" s="1"/>
  <c r="K15" i="1"/>
  <c r="Z15" i="1" s="1"/>
  <c r="K14" i="1"/>
  <c r="Z14" i="1" s="1"/>
  <c r="K13" i="1"/>
  <c r="AB13" i="1" s="1"/>
  <c r="K12" i="1"/>
  <c r="AA12" i="1" s="1"/>
  <c r="C13" i="1"/>
  <c r="U13" i="1" s="1"/>
  <c r="C14" i="1"/>
  <c r="U14" i="1" s="1"/>
  <c r="C15" i="1"/>
  <c r="U15" i="1" s="1"/>
  <c r="C16" i="1"/>
  <c r="U16" i="1" s="1"/>
  <c r="C17" i="1"/>
  <c r="U17" i="1" s="1"/>
  <c r="C18" i="1"/>
  <c r="U18" i="1" s="1"/>
  <c r="C19" i="1"/>
  <c r="U19" i="1" s="1"/>
  <c r="C20" i="1"/>
  <c r="W20" i="1" s="1"/>
  <c r="C21" i="1"/>
  <c r="U21" i="1" s="1"/>
  <c r="C22" i="1"/>
  <c r="V22" i="1" s="1"/>
  <c r="C23" i="1"/>
  <c r="U23" i="1" s="1"/>
  <c r="C24" i="1"/>
  <c r="U24" i="1" s="1"/>
  <c r="C25" i="1"/>
  <c r="V25" i="1" s="1"/>
  <c r="C26" i="1"/>
  <c r="U26" i="1" s="1"/>
  <c r="C12" i="1"/>
  <c r="U12" i="1" s="1"/>
  <c r="V16" i="3" l="1"/>
  <c r="U16" i="3"/>
  <c r="V21" i="3"/>
  <c r="W21" i="3"/>
  <c r="U13" i="3"/>
  <c r="W13" i="3"/>
  <c r="W22" i="3"/>
  <c r="W14" i="3"/>
  <c r="E9" i="3"/>
  <c r="W19" i="3"/>
  <c r="V19" i="3"/>
  <c r="K3" i="3"/>
  <c r="F3" i="3" s="1"/>
  <c r="E10" i="3"/>
  <c r="U18" i="3"/>
  <c r="U26" i="3"/>
  <c r="U12" i="3"/>
  <c r="V15" i="3"/>
  <c r="W18" i="3"/>
  <c r="U20" i="3"/>
  <c r="V23" i="3"/>
  <c r="W26" i="3"/>
  <c r="E7" i="3"/>
  <c r="V12" i="3"/>
  <c r="W15" i="3"/>
  <c r="U17" i="3"/>
  <c r="V20" i="3"/>
  <c r="W23" i="3"/>
  <c r="U25" i="3"/>
  <c r="W12" i="3"/>
  <c r="U14" i="3"/>
  <c r="V17" i="3"/>
  <c r="U22" i="3"/>
  <c r="V25" i="3"/>
  <c r="E8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B17" i="2"/>
  <c r="Z14" i="2"/>
  <c r="AA14" i="2"/>
  <c r="Z21" i="2"/>
  <c r="AA21" i="2"/>
  <c r="AA24" i="2"/>
  <c r="AB24" i="2"/>
  <c r="AB12" i="2"/>
  <c r="AA17" i="2"/>
  <c r="Z16" i="2"/>
  <c r="Z23" i="2"/>
  <c r="Z26" i="2"/>
  <c r="Z13" i="2"/>
  <c r="AA16" i="2"/>
  <c r="Z20" i="2"/>
  <c r="AA23" i="2"/>
  <c r="AA26" i="2"/>
  <c r="AA13" i="2"/>
  <c r="AA20" i="2"/>
  <c r="Z25" i="2"/>
  <c r="Z15" i="2"/>
  <c r="Z19" i="2"/>
  <c r="Z22" i="2"/>
  <c r="AA25" i="2"/>
  <c r="Z12" i="2"/>
  <c r="AA15" i="2"/>
  <c r="Z18" i="2"/>
  <c r="AA19" i="2"/>
  <c r="AA22" i="2"/>
  <c r="K3" i="1"/>
  <c r="E8" i="1"/>
  <c r="E7" i="1"/>
  <c r="AA16" i="1"/>
  <c r="AA18" i="1"/>
  <c r="W26" i="1"/>
  <c r="U22" i="1"/>
  <c r="AA13" i="1"/>
  <c r="Z13" i="1"/>
  <c r="V26" i="1"/>
  <c r="AA25" i="1"/>
  <c r="Z25" i="1"/>
  <c r="W25" i="1"/>
  <c r="U25" i="1"/>
  <c r="Z19" i="1"/>
  <c r="W21" i="1"/>
  <c r="AB24" i="1"/>
  <c r="AA24" i="1"/>
  <c r="AB18" i="1"/>
  <c r="V21" i="1"/>
  <c r="W16" i="1"/>
  <c r="AB17" i="1"/>
  <c r="V16" i="1"/>
  <c r="AA17" i="1"/>
  <c r="W15" i="1"/>
  <c r="V15" i="1"/>
  <c r="V20" i="1"/>
  <c r="Z23" i="1"/>
  <c r="AB16" i="1"/>
  <c r="U20" i="1"/>
  <c r="W14" i="1"/>
  <c r="W19" i="1"/>
  <c r="V14" i="1"/>
  <c r="AB23" i="1"/>
  <c r="Z12" i="1"/>
  <c r="AA22" i="1"/>
  <c r="W24" i="1"/>
  <c r="V19" i="1"/>
  <c r="AB12" i="1"/>
  <c r="Z22" i="1"/>
  <c r="AB15" i="1"/>
  <c r="V24" i="1"/>
  <c r="W13" i="1"/>
  <c r="AB21" i="1"/>
  <c r="AA15" i="1"/>
  <c r="W18" i="1"/>
  <c r="V13" i="1"/>
  <c r="AB26" i="1"/>
  <c r="AA21" i="1"/>
  <c r="W23" i="1"/>
  <c r="V18" i="1"/>
  <c r="AA26" i="1"/>
  <c r="AB14" i="1"/>
  <c r="V23" i="1"/>
  <c r="W12" i="1"/>
  <c r="AB19" i="1"/>
  <c r="AA14" i="1"/>
  <c r="W17" i="1"/>
  <c r="V12" i="1"/>
  <c r="W22" i="1"/>
  <c r="V17" i="1"/>
  <c r="AB20" i="1"/>
  <c r="Z20" i="1"/>
  <c r="S6" i="3" l="1"/>
  <c r="K6" i="3" s="1"/>
  <c r="R6" i="3" s="1"/>
  <c r="R5" i="3" s="1"/>
  <c r="E5" i="3" s="1"/>
  <c r="S5" i="3"/>
  <c r="K5" i="3" s="1"/>
  <c r="F3" i="1"/>
  <c r="F5" i="3" l="1"/>
  <c r="E6" i="3"/>
  <c r="F6" i="3" s="1"/>
  <c r="S5" i="1"/>
  <c r="K5" i="1" s="1"/>
  <c r="S6" i="1"/>
  <c r="K6" i="1" s="1"/>
  <c r="R6" i="1" l="1"/>
  <c r="E6" i="1" s="1"/>
  <c r="F6" i="1" s="1"/>
  <c r="R5" i="1" l="1"/>
  <c r="E5" i="1" s="1"/>
  <c r="F5" i="1" s="1"/>
  <c r="U16" i="2"/>
  <c r="C16" i="2"/>
  <c r="V16" i="2" s="1"/>
  <c r="W16" i="2"/>
  <c r="C13" i="2"/>
  <c r="U13" i="2" s="1"/>
  <c r="W13" i="2"/>
  <c r="U17" i="2"/>
  <c r="C17" i="2"/>
  <c r="V17" i="2" s="1"/>
  <c r="W17" i="2"/>
  <c r="C24" i="2"/>
  <c r="V24" i="2" s="1"/>
  <c r="W24" i="2"/>
  <c r="C20" i="2"/>
  <c r="V20" i="2" s="1"/>
  <c r="W20" i="2"/>
  <c r="C18" i="2"/>
  <c r="U18" i="2" s="1"/>
  <c r="W18" i="2"/>
  <c r="V21" i="2"/>
  <c r="C21" i="2"/>
  <c r="U21" i="2" s="1"/>
  <c r="W21" i="2"/>
  <c r="C15" i="2"/>
  <c r="V15" i="2" s="1"/>
  <c r="W15" i="2"/>
  <c r="U22" i="2"/>
  <c r="C22" i="2"/>
  <c r="V22" i="2" s="1"/>
  <c r="W22" i="2"/>
  <c r="C26" i="2"/>
  <c r="U26" i="2" s="1"/>
  <c r="E8" i="2"/>
  <c r="U12" i="2"/>
  <c r="K4" i="2"/>
  <c r="F4" i="2" s="1"/>
  <c r="C12" i="2"/>
  <c r="V12" i="2" s="1"/>
  <c r="W12" i="2"/>
  <c r="V23" i="2"/>
  <c r="U23" i="2"/>
  <c r="C23" i="2"/>
  <c r="W23" i="2"/>
  <c r="V14" i="2"/>
  <c r="U14" i="2"/>
  <c r="C14" i="2"/>
  <c r="W14" i="2"/>
  <c r="C19" i="2"/>
  <c r="W19" i="2"/>
  <c r="U25" i="2"/>
  <c r="V25" i="2"/>
  <c r="C25" i="2"/>
  <c r="W25" i="2"/>
  <c r="W26" i="2" l="1"/>
  <c r="E10" i="2"/>
  <c r="E7" i="2"/>
  <c r="V19" i="2"/>
  <c r="U19" i="2"/>
  <c r="E9" i="2"/>
  <c r="U20" i="2"/>
  <c r="K3" i="2"/>
  <c r="V26" i="2"/>
  <c r="U15" i="2"/>
  <c r="V18" i="2"/>
  <c r="U24" i="2"/>
  <c r="V13" i="2"/>
  <c r="S6" i="2" l="1"/>
  <c r="K6" i="2" s="1"/>
  <c r="R6" i="2" s="1"/>
  <c r="R5" i="2" s="1"/>
  <c r="E5" i="2" s="1"/>
  <c r="S5" i="2"/>
  <c r="K5" i="2" s="1"/>
  <c r="F3" i="2"/>
  <c r="E6" i="2" l="1"/>
  <c r="F6" i="2" s="1"/>
  <c r="F5" i="2"/>
</calcChain>
</file>

<file path=xl/sharedStrings.xml><?xml version="1.0" encoding="utf-8"?>
<sst xmlns="http://schemas.openxmlformats.org/spreadsheetml/2006/main" count="247" uniqueCount="96">
  <si>
    <t>방덱</t>
    <phoneticPr fontId="1" type="noConversion"/>
  </si>
  <si>
    <t>잔별</t>
    <phoneticPr fontId="1" type="noConversion"/>
  </si>
  <si>
    <t>1공</t>
    <phoneticPr fontId="1" type="noConversion"/>
  </si>
  <si>
    <t>2공</t>
    <phoneticPr fontId="1" type="noConversion"/>
  </si>
  <si>
    <t>3공</t>
    <phoneticPr fontId="1" type="noConversion"/>
  </si>
  <si>
    <t>에키드나</t>
    <phoneticPr fontId="1" type="noConversion"/>
  </si>
  <si>
    <t>노가장</t>
    <phoneticPr fontId="1" type="noConversion"/>
  </si>
  <si>
    <t>깍두기</t>
    <phoneticPr fontId="1" type="noConversion"/>
  </si>
  <si>
    <t>까르낏낏</t>
    <phoneticPr fontId="1" type="noConversion"/>
  </si>
  <si>
    <t>딘</t>
    <phoneticPr fontId="1" type="noConversion"/>
  </si>
  <si>
    <t>Moon</t>
    <phoneticPr fontId="1" type="noConversion"/>
  </si>
  <si>
    <t>Hyoh</t>
    <phoneticPr fontId="1" type="noConversion"/>
  </si>
  <si>
    <t>Oscar</t>
    <phoneticPr fontId="1" type="noConversion"/>
  </si>
  <si>
    <t>튼튼맘</t>
    <phoneticPr fontId="1" type="noConversion"/>
  </si>
  <si>
    <t>개작두</t>
    <phoneticPr fontId="1" type="noConversion"/>
  </si>
  <si>
    <t>Sun</t>
    <phoneticPr fontId="1" type="noConversion"/>
  </si>
  <si>
    <t>라텔</t>
    <phoneticPr fontId="1" type="noConversion"/>
  </si>
  <si>
    <t>Munam</t>
    <phoneticPr fontId="1" type="noConversion"/>
  </si>
  <si>
    <t>연화</t>
    <phoneticPr fontId="1" type="noConversion"/>
  </si>
  <si>
    <t>겨울나그네</t>
    <phoneticPr fontId="1" type="noConversion"/>
  </si>
  <si>
    <t>머라구여</t>
    <phoneticPr fontId="1" type="noConversion"/>
  </si>
  <si>
    <t>가을하늘</t>
    <phoneticPr fontId="1" type="noConversion"/>
  </si>
  <si>
    <t>귀뚜라미</t>
    <phoneticPr fontId="1" type="noConversion"/>
  </si>
  <si>
    <t>순서</t>
    <phoneticPr fontId="1" type="noConversion"/>
  </si>
  <si>
    <t>4공</t>
    <phoneticPr fontId="1" type="noConversion"/>
  </si>
  <si>
    <t>5공</t>
    <phoneticPr fontId="1" type="noConversion"/>
  </si>
  <si>
    <t>vs.</t>
    <phoneticPr fontId="1" type="noConversion"/>
  </si>
  <si>
    <t>상대</t>
    <phoneticPr fontId="1" type="noConversion"/>
  </si>
  <si>
    <t>MSX4041</t>
    <phoneticPr fontId="1" type="noConversion"/>
  </si>
  <si>
    <t>티파록하트</t>
    <phoneticPr fontId="1" type="noConversion"/>
  </si>
  <si>
    <t>산들바람</t>
    <phoneticPr fontId="1" type="noConversion"/>
  </si>
  <si>
    <t>백수룡</t>
    <phoneticPr fontId="1" type="noConversion"/>
  </si>
  <si>
    <t>인원</t>
    <phoneticPr fontId="1" type="noConversion"/>
  </si>
  <si>
    <t>상대획득</t>
    <phoneticPr fontId="1" type="noConversion"/>
  </si>
  <si>
    <t>SK</t>
    <phoneticPr fontId="1" type="noConversion"/>
  </si>
  <si>
    <t>월광</t>
    <phoneticPr fontId="1" type="noConversion"/>
  </si>
  <si>
    <t>새삥</t>
    <phoneticPr fontId="1" type="noConversion"/>
  </si>
  <si>
    <t>3잔반</t>
    <phoneticPr fontId="1" type="noConversion"/>
  </si>
  <si>
    <t>2잔반</t>
    <phoneticPr fontId="1" type="noConversion"/>
  </si>
  <si>
    <t>1잔반</t>
    <phoneticPr fontId="1" type="noConversion"/>
  </si>
  <si>
    <t>남공</t>
    <phoneticPr fontId="1" type="noConversion"/>
  </si>
  <si>
    <t>우리획득</t>
    <phoneticPr fontId="1" type="noConversion"/>
  </si>
  <si>
    <t>WA</t>
    <phoneticPr fontId="1" type="noConversion"/>
  </si>
  <si>
    <t>3별방덱</t>
    <phoneticPr fontId="1" type="noConversion"/>
  </si>
  <si>
    <t>남은방덱</t>
    <phoneticPr fontId="1" type="noConversion"/>
  </si>
  <si>
    <t>낮술이최고야</t>
    <phoneticPr fontId="1" type="noConversion"/>
  </si>
  <si>
    <t>호비잉</t>
    <phoneticPr fontId="1" type="noConversion"/>
  </si>
  <si>
    <t>마리나</t>
    <phoneticPr fontId="1" type="noConversion"/>
  </si>
  <si>
    <t>귬</t>
    <phoneticPr fontId="1" type="noConversion"/>
  </si>
  <si>
    <t>렁큰이형님</t>
    <phoneticPr fontId="1" type="noConversion"/>
  </si>
  <si>
    <t>짱맨</t>
    <phoneticPr fontId="1" type="noConversion"/>
  </si>
  <si>
    <t>현재 스코어</t>
    <phoneticPr fontId="1" type="noConversion"/>
  </si>
  <si>
    <t>방덱 상세</t>
    <phoneticPr fontId="1" type="noConversion"/>
  </si>
  <si>
    <t>계산용</t>
  </si>
  <si>
    <t>공격최상방어최악</t>
    <phoneticPr fontId="1" type="noConversion"/>
  </si>
  <si>
    <t>2별방덱</t>
    <phoneticPr fontId="1" type="noConversion"/>
  </si>
  <si>
    <t>1별방덱</t>
    <phoneticPr fontId="1" type="noConversion"/>
  </si>
  <si>
    <t>최상</t>
    <phoneticPr fontId="1" type="noConversion"/>
  </si>
  <si>
    <t>최악</t>
    <phoneticPr fontId="1" type="noConversion"/>
  </si>
  <si>
    <t>MOON</t>
  </si>
  <si>
    <t>SK</t>
  </si>
  <si>
    <t>월광</t>
  </si>
  <si>
    <t>티파 록하트</t>
  </si>
  <si>
    <t>귀뚜라미</t>
  </si>
  <si>
    <t>렁큰이형님</t>
  </si>
  <si>
    <t>머라구여</t>
  </si>
  <si>
    <t>라텔</t>
  </si>
  <si>
    <t>Sun</t>
  </si>
  <si>
    <t>겨울나그네</t>
  </si>
  <si>
    <t>Hyoh</t>
  </si>
  <si>
    <t>MUNAM</t>
  </si>
  <si>
    <t>MSX4041</t>
  </si>
  <si>
    <t>백수룡</t>
  </si>
  <si>
    <t>개작두</t>
  </si>
  <si>
    <t>에키드나</t>
  </si>
  <si>
    <t>낮술이최고야</t>
  </si>
  <si>
    <t>가을하늘</t>
  </si>
  <si>
    <t>깍두기</t>
  </si>
  <si>
    <t>OscaR</t>
  </si>
  <si>
    <t>노가장</t>
  </si>
  <si>
    <t>귬찡</t>
  </si>
  <si>
    <t>마리나</t>
  </si>
  <si>
    <t>짱맨</t>
  </si>
  <si>
    <t>산들바람</t>
  </si>
  <si>
    <t>호비잉</t>
  </si>
  <si>
    <t>튼튼맘</t>
  </si>
  <si>
    <t>딘</t>
  </si>
  <si>
    <t>연화</t>
  </si>
  <si>
    <t>까르낏깃</t>
  </si>
  <si>
    <t xml:space="preserve"> </t>
    <phoneticPr fontId="1" type="noConversion"/>
  </si>
  <si>
    <t>1방</t>
  </si>
  <si>
    <t>1방</t>
    <phoneticPr fontId="1" type="noConversion"/>
  </si>
  <si>
    <t>2방</t>
  </si>
  <si>
    <t>2방</t>
    <phoneticPr fontId="1" type="noConversion"/>
  </si>
  <si>
    <t>3방</t>
  </si>
  <si>
    <t>3방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</si>
</sst>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b/>
      <sz val="16"/>
      <color theme="2"/>
      <name val="맑은 고딕"/>
      <family val="3"/>
      <charset val="129"/>
      <scheme val="minor"/>
    </font>
    <font>
      <b/>
      <sz val="16"/>
      <color theme="0" tint="-0.14999847407452621"/>
      <name val="맑은 고딕"/>
      <family val="3"/>
      <charset val="129"/>
      <scheme val="minor"/>
    </font>
    <font>
      <b/>
      <sz val="24"/>
      <color rgb="FFFF0000"/>
      <name val="맑은 고딕"/>
      <family val="3"/>
      <charset val="129"/>
      <scheme val="minor"/>
    </font>
    <font>
      <sz val="16"/>
      <color theme="2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6531-6EF4-44AA-B61E-3E9B3141D2E9}">
  <dimension ref="A1:AC27"/>
  <sheetViews>
    <sheetView zoomScale="70" zoomScaleNormal="70" workbookViewId="0">
      <selection activeCell="L16" sqref="L16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20" width="9" style="1"/>
    <col min="21" max="29" width="12.625" style="1" customWidth="1"/>
    <col min="30" max="16384" width="9" style="1"/>
  </cols>
  <sheetData>
    <row r="1" spans="1:29" ht="6.75" customHeight="1" x14ac:dyDescent="0.6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29" ht="60" customHeight="1" x14ac:dyDescent="0.6">
      <c r="A2" s="31" t="s">
        <v>32</v>
      </c>
      <c r="B2" s="31"/>
      <c r="C2" s="16">
        <v>30</v>
      </c>
      <c r="D2" s="6" t="s">
        <v>42</v>
      </c>
      <c r="F2" s="27" t="s">
        <v>26</v>
      </c>
      <c r="G2" s="27"/>
      <c r="H2" s="27"/>
      <c r="I2" s="27"/>
      <c r="J2" s="27"/>
      <c r="K2" s="15"/>
      <c r="L2" s="6" t="s">
        <v>27</v>
      </c>
      <c r="M2" s="34"/>
      <c r="N2" s="34"/>
      <c r="O2" s="34"/>
      <c r="R2" s="9" t="s">
        <v>53</v>
      </c>
    </row>
    <row r="3" spans="1:29" s="2" customFormat="1" ht="31.5" customHeight="1" x14ac:dyDescent="0.6">
      <c r="A3" s="36" t="s">
        <v>51</v>
      </c>
      <c r="B3" s="36"/>
      <c r="C3" s="36"/>
      <c r="D3" s="17" t="s">
        <v>41</v>
      </c>
      <c r="E3" s="18">
        <v>90</v>
      </c>
      <c r="F3" s="28" t="str">
        <f>CONCATENATE(E3,"  vs.  ",K3)</f>
        <v>90  vs.  89</v>
      </c>
      <c r="G3" s="28"/>
      <c r="H3" s="28"/>
      <c r="I3" s="28"/>
      <c r="J3" s="28"/>
      <c r="K3" s="18">
        <f>3*$C$2-(SUM($C$12:$C$26)+SUM($K$12:$K$26))</f>
        <v>89</v>
      </c>
      <c r="L3" s="17" t="s">
        <v>33</v>
      </c>
      <c r="M3" s="35"/>
      <c r="N3" s="35"/>
      <c r="O3" s="35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38"/>
      <c r="B4" s="38"/>
      <c r="C4" s="38"/>
      <c r="D4" s="2" t="s">
        <v>40</v>
      </c>
      <c r="E4" s="5">
        <v>17</v>
      </c>
      <c r="F4" s="41" t="str">
        <f>CONCATENATE(E4,"  vs.  ",K4)</f>
        <v>17  vs.  17</v>
      </c>
      <c r="G4" s="41"/>
      <c r="H4" s="41"/>
      <c r="I4" s="41"/>
      <c r="J4" s="41"/>
      <c r="K4" s="5">
        <f>2*C2-(5*30-(COUNTBLANK(E12:I26)+COUNTBLANK(M12:Q26)))</f>
        <v>17</v>
      </c>
      <c r="L4" s="22" t="s">
        <v>40</v>
      </c>
      <c r="M4" s="26"/>
      <c r="N4" s="26"/>
      <c r="O4" s="26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39" t="s">
        <v>54</v>
      </c>
      <c r="B5" s="39"/>
      <c r="C5" s="39"/>
      <c r="D5" s="17" t="s">
        <v>41</v>
      </c>
      <c r="E5" s="23">
        <f>E3+R5</f>
        <v>93</v>
      </c>
      <c r="F5" s="42" t="str">
        <f>CONCATENATE(E5,"  vs.  ",K5)</f>
        <v>93  vs.  90</v>
      </c>
      <c r="G5" s="43"/>
      <c r="H5" s="43"/>
      <c r="I5" s="43"/>
      <c r="J5" s="44"/>
      <c r="K5" s="18">
        <f>K3+S5</f>
        <v>90</v>
      </c>
      <c r="L5" s="17" t="s">
        <v>33</v>
      </c>
      <c r="M5" s="36"/>
      <c r="N5" s="36"/>
      <c r="O5" s="36"/>
      <c r="R5" s="9">
        <f>3*R6</f>
        <v>3</v>
      </c>
      <c r="S5" s="2">
        <f>2*E9+E10</f>
        <v>1</v>
      </c>
    </row>
    <row r="6" spans="1:29" s="2" customFormat="1" ht="32.25" customHeight="1" thickBot="1" x14ac:dyDescent="0.65">
      <c r="A6" s="40"/>
      <c r="B6" s="40"/>
      <c r="C6" s="40"/>
      <c r="D6" s="19" t="s">
        <v>40</v>
      </c>
      <c r="E6" s="24">
        <f>E4-R6</f>
        <v>16</v>
      </c>
      <c r="F6" s="45" t="str">
        <f>CONCATENATE(E6,"  vs.  ",K6)</f>
        <v>16  vs.  16</v>
      </c>
      <c r="G6" s="46"/>
      <c r="H6" s="46"/>
      <c r="I6" s="46"/>
      <c r="J6" s="47"/>
      <c r="K6" s="20">
        <f>K4-S6</f>
        <v>16</v>
      </c>
      <c r="L6" s="21" t="s">
        <v>40</v>
      </c>
      <c r="M6" s="37"/>
      <c r="N6" s="37"/>
      <c r="O6" s="37"/>
      <c r="R6" s="9">
        <f>IF(E4&gt;K6,E4-K6,0)</f>
        <v>1</v>
      </c>
      <c r="S6" s="2">
        <f>SUM(E9:E10)</f>
        <v>1</v>
      </c>
    </row>
    <row r="7" spans="1:29" s="2" customFormat="1" ht="32.25" customHeight="1" thickTop="1" x14ac:dyDescent="0.6">
      <c r="A7" s="29" t="s">
        <v>52</v>
      </c>
      <c r="B7" s="29"/>
      <c r="C7" s="29"/>
      <c r="D7" s="2" t="s">
        <v>44</v>
      </c>
      <c r="E7" s="5">
        <f>COUNTIF($C$12:$C$26,"&gt;0")+COUNTIF($K$12:$K$26,"&gt;0")</f>
        <v>1</v>
      </c>
      <c r="F7" s="30"/>
      <c r="G7" s="30"/>
      <c r="H7" s="30"/>
      <c r="I7" s="30"/>
      <c r="J7" s="30"/>
      <c r="K7" s="5">
        <f>SUM(K8:K10)</f>
        <v>2</v>
      </c>
      <c r="L7" s="2" t="s">
        <v>44</v>
      </c>
      <c r="M7" s="29"/>
      <c r="N7" s="29"/>
      <c r="O7" s="29"/>
      <c r="R7" s="9"/>
    </row>
    <row r="8" spans="1:29" s="2" customFormat="1" ht="31.5" customHeight="1" x14ac:dyDescent="0.6">
      <c r="A8" s="30"/>
      <c r="B8" s="30"/>
      <c r="C8" s="30"/>
      <c r="D8" s="2" t="s">
        <v>43</v>
      </c>
      <c r="E8" s="5">
        <f>COUNTIF($C$12:$C$26,"=3")+COUNTIF($K$12:$K$26,"=3")</f>
        <v>0</v>
      </c>
      <c r="F8" s="30"/>
      <c r="G8" s="30"/>
      <c r="H8" s="30"/>
      <c r="I8" s="30"/>
      <c r="J8" s="30"/>
      <c r="K8" s="5">
        <v>1</v>
      </c>
      <c r="L8" s="2" t="s">
        <v>43</v>
      </c>
      <c r="M8" s="30"/>
      <c r="N8" s="30"/>
      <c r="O8" s="30"/>
      <c r="R8" s="9"/>
    </row>
    <row r="9" spans="1:29" s="2" customFormat="1" ht="31.5" customHeight="1" x14ac:dyDescent="0.6">
      <c r="A9" s="30"/>
      <c r="B9" s="30"/>
      <c r="C9" s="30"/>
      <c r="D9" s="2" t="s">
        <v>55</v>
      </c>
      <c r="E9" s="5">
        <f>COUNTIF($C$12:$C$26,"=2")+COUNTIF($K$12:$K$26,"=2")</f>
        <v>0</v>
      </c>
      <c r="F9" s="30"/>
      <c r="G9" s="30"/>
      <c r="H9" s="30"/>
      <c r="I9" s="30"/>
      <c r="J9" s="30"/>
      <c r="K9" s="5">
        <v>0</v>
      </c>
      <c r="L9" s="2" t="s">
        <v>55</v>
      </c>
      <c r="M9" s="30"/>
      <c r="N9" s="30"/>
      <c r="O9" s="30"/>
      <c r="R9" s="9"/>
    </row>
    <row r="10" spans="1:29" s="2" customFormat="1" ht="31.5" customHeight="1" x14ac:dyDescent="0.6">
      <c r="A10" s="26"/>
      <c r="B10" s="26"/>
      <c r="C10" s="26"/>
      <c r="D10" s="2" t="s">
        <v>56</v>
      </c>
      <c r="E10" s="5">
        <f>COUNTIF($C$12:$C$26,"=1")+COUNTIF($K$12:$K$26,"=1")</f>
        <v>1</v>
      </c>
      <c r="F10" s="26"/>
      <c r="G10" s="26"/>
      <c r="H10" s="26"/>
      <c r="I10" s="26"/>
      <c r="J10" s="26"/>
      <c r="K10" s="5">
        <v>1</v>
      </c>
      <c r="L10" s="2" t="s">
        <v>56</v>
      </c>
      <c r="M10" s="26"/>
      <c r="N10" s="26"/>
      <c r="O10" s="26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2</v>
      </c>
      <c r="F11" s="11" t="s">
        <v>3</v>
      </c>
      <c r="G11" s="11" t="s">
        <v>4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2</v>
      </c>
      <c r="N11" s="11" t="s">
        <v>3</v>
      </c>
      <c r="O11" s="11" t="s">
        <v>4</v>
      </c>
      <c r="P11" s="11" t="s">
        <v>24</v>
      </c>
      <c r="Q11" s="11" t="s">
        <v>25</v>
      </c>
      <c r="R11" s="13"/>
    </row>
    <row r="12" spans="1:29" ht="25.15" thickTop="1" x14ac:dyDescent="0.6">
      <c r="B12" s="14">
        <v>1</v>
      </c>
      <c r="C12" s="14">
        <f t="shared" ref="C12:C26" si="0">3-(SUM(E12:I12))</f>
        <v>0</v>
      </c>
      <c r="D12" s="14" t="s">
        <v>5</v>
      </c>
      <c r="E12" s="1">
        <v>3</v>
      </c>
      <c r="I12" s="4"/>
      <c r="J12" s="14">
        <v>16</v>
      </c>
      <c r="K12" s="14">
        <f t="shared" ref="K12:K26" si="1">3-(SUM(M12:Q12))</f>
        <v>0</v>
      </c>
      <c r="L12" s="14" t="s">
        <v>20</v>
      </c>
      <c r="M12" s="1">
        <v>3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14">
        <v>2</v>
      </c>
      <c r="C13" s="14">
        <f t="shared" si="0"/>
        <v>0</v>
      </c>
      <c r="D13" s="14" t="s">
        <v>6</v>
      </c>
      <c r="E13" s="1">
        <v>3</v>
      </c>
      <c r="I13" s="4"/>
      <c r="J13" s="14">
        <v>17</v>
      </c>
      <c r="K13" s="14">
        <f t="shared" si="1"/>
        <v>0</v>
      </c>
      <c r="L13" s="14" t="s">
        <v>21</v>
      </c>
      <c r="M13" s="1">
        <v>2</v>
      </c>
      <c r="N13" s="1">
        <v>1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b">
        <f t="shared" ref="Z13:Z26" si="4">IF($K13=Z$3,IF($L13&lt;&gt;"",$L13))</f>
        <v>0</v>
      </c>
      <c r="AA13" s="1" t="b">
        <f t="shared" si="3"/>
        <v>0</v>
      </c>
      <c r="AB13" s="1" t="b">
        <f t="shared" si="3"/>
        <v>0</v>
      </c>
    </row>
    <row r="14" spans="1:29" x14ac:dyDescent="0.6">
      <c r="B14" s="14">
        <v>3</v>
      </c>
      <c r="C14" s="14">
        <f t="shared" si="0"/>
        <v>0</v>
      </c>
      <c r="D14" s="14" t="s">
        <v>7</v>
      </c>
      <c r="E14" s="1">
        <v>1</v>
      </c>
      <c r="F14" s="1">
        <v>2</v>
      </c>
      <c r="I14" s="4"/>
      <c r="J14" s="14">
        <v>18</v>
      </c>
      <c r="K14" s="14">
        <f t="shared" si="1"/>
        <v>0</v>
      </c>
      <c r="L14" s="14" t="s">
        <v>22</v>
      </c>
      <c r="M14" s="1">
        <v>3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14">
        <v>4</v>
      </c>
      <c r="C15" s="14">
        <f t="shared" si="0"/>
        <v>0</v>
      </c>
      <c r="D15" s="14" t="s">
        <v>8</v>
      </c>
      <c r="E15" s="1">
        <v>3</v>
      </c>
      <c r="I15" s="4"/>
      <c r="J15" s="14">
        <v>19</v>
      </c>
      <c r="K15" s="14">
        <f t="shared" si="1"/>
        <v>0</v>
      </c>
      <c r="L15" s="14" t="s">
        <v>28</v>
      </c>
      <c r="M15" s="1">
        <v>1</v>
      </c>
      <c r="N15" s="1">
        <v>2</v>
      </c>
      <c r="U15" s="1" t="b">
        <f t="shared" si="2"/>
        <v>0</v>
      </c>
      <c r="V15" s="1" t="b">
        <f t="shared" si="2"/>
        <v>0</v>
      </c>
      <c r="W15" s="1" t="b">
        <f t="shared" si="2"/>
        <v>0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14">
        <v>5</v>
      </c>
      <c r="C16" s="14">
        <f t="shared" si="0"/>
        <v>0</v>
      </c>
      <c r="D16" s="14" t="s">
        <v>9</v>
      </c>
      <c r="E16" s="1">
        <v>3</v>
      </c>
      <c r="I16" s="4"/>
      <c r="J16" s="14">
        <v>20</v>
      </c>
      <c r="K16" s="14">
        <f t="shared" si="1"/>
        <v>0</v>
      </c>
      <c r="L16" s="14" t="s">
        <v>29</v>
      </c>
      <c r="M16" s="1">
        <v>3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14">
        <v>6</v>
      </c>
      <c r="C17" s="14">
        <f t="shared" si="0"/>
        <v>0</v>
      </c>
      <c r="D17" s="14" t="s">
        <v>10</v>
      </c>
      <c r="E17" s="1">
        <v>3</v>
      </c>
      <c r="I17" s="4"/>
      <c r="J17" s="14">
        <v>21</v>
      </c>
      <c r="K17" s="14">
        <f t="shared" si="1"/>
        <v>0</v>
      </c>
      <c r="L17" s="14" t="s">
        <v>30</v>
      </c>
      <c r="M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14">
        <v>7</v>
      </c>
      <c r="C18" s="14">
        <f t="shared" si="0"/>
        <v>0</v>
      </c>
      <c r="D18" s="14" t="s">
        <v>11</v>
      </c>
      <c r="E18" s="1">
        <v>3</v>
      </c>
      <c r="I18" s="4"/>
      <c r="J18" s="14">
        <v>22</v>
      </c>
      <c r="K18" s="14">
        <f t="shared" si="1"/>
        <v>0</v>
      </c>
      <c r="L18" s="14" t="s">
        <v>31</v>
      </c>
      <c r="M18" s="1">
        <v>0</v>
      </c>
      <c r="N18" s="1">
        <v>0</v>
      </c>
      <c r="O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14">
        <v>8</v>
      </c>
      <c r="C19" s="14">
        <f t="shared" si="0"/>
        <v>0</v>
      </c>
      <c r="D19" s="14" t="s">
        <v>12</v>
      </c>
      <c r="E19" s="1">
        <v>3</v>
      </c>
      <c r="I19" s="4"/>
      <c r="J19" s="14">
        <v>23</v>
      </c>
      <c r="K19" s="14">
        <f t="shared" si="1"/>
        <v>0</v>
      </c>
      <c r="L19" s="14" t="s">
        <v>34</v>
      </c>
      <c r="M19" s="1">
        <v>3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14">
        <v>9</v>
      </c>
      <c r="C20" s="14">
        <f t="shared" si="0"/>
        <v>0</v>
      </c>
      <c r="D20" s="14" t="s">
        <v>13</v>
      </c>
      <c r="E20" s="1">
        <v>3</v>
      </c>
      <c r="I20" s="4"/>
      <c r="J20" s="14">
        <v>24</v>
      </c>
      <c r="K20" s="14">
        <f t="shared" si="1"/>
        <v>0</v>
      </c>
      <c r="L20" s="14" t="s">
        <v>35</v>
      </c>
      <c r="M20" s="1">
        <v>0</v>
      </c>
      <c r="N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14">
        <v>10</v>
      </c>
      <c r="C21" s="14">
        <f t="shared" si="0"/>
        <v>0</v>
      </c>
      <c r="D21" s="14" t="s">
        <v>14</v>
      </c>
      <c r="E21" s="1">
        <v>3</v>
      </c>
      <c r="I21" s="4"/>
      <c r="J21" s="14">
        <v>25</v>
      </c>
      <c r="K21" s="14">
        <f t="shared" si="1"/>
        <v>0</v>
      </c>
      <c r="L21" s="14" t="s">
        <v>45</v>
      </c>
      <c r="M21" s="1">
        <v>3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14">
        <v>11</v>
      </c>
      <c r="C22" s="14">
        <f t="shared" si="0"/>
        <v>0</v>
      </c>
      <c r="D22" s="14" t="s">
        <v>15</v>
      </c>
      <c r="E22" s="1">
        <v>2</v>
      </c>
      <c r="F22" s="1">
        <v>1</v>
      </c>
      <c r="I22" s="4"/>
      <c r="J22" s="14">
        <v>26</v>
      </c>
      <c r="K22" s="14">
        <f t="shared" si="1"/>
        <v>0</v>
      </c>
      <c r="L22" s="14" t="s">
        <v>46</v>
      </c>
      <c r="M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14">
        <v>12</v>
      </c>
      <c r="C23" s="14">
        <f t="shared" si="0"/>
        <v>0</v>
      </c>
      <c r="D23" s="14" t="s">
        <v>16</v>
      </c>
      <c r="E23" s="1">
        <v>3</v>
      </c>
      <c r="I23" s="4"/>
      <c r="J23" s="14">
        <v>27</v>
      </c>
      <c r="K23" s="14">
        <f t="shared" si="1"/>
        <v>0</v>
      </c>
      <c r="L23" s="14" t="s">
        <v>47</v>
      </c>
      <c r="M23" s="1">
        <v>2</v>
      </c>
      <c r="N23" s="1">
        <v>1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14">
        <v>13</v>
      </c>
      <c r="C24" s="14">
        <f t="shared" si="0"/>
        <v>0</v>
      </c>
      <c r="D24" s="14" t="s">
        <v>17</v>
      </c>
      <c r="E24" s="1">
        <v>3</v>
      </c>
      <c r="I24" s="4"/>
      <c r="J24" s="14">
        <v>28</v>
      </c>
      <c r="K24" s="14">
        <f t="shared" si="1"/>
        <v>0</v>
      </c>
      <c r="L24" s="14" t="s">
        <v>48</v>
      </c>
      <c r="M24" s="1">
        <v>3</v>
      </c>
      <c r="U24" s="1" t="b">
        <f t="shared" si="2"/>
        <v>0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4">
        <v>14</v>
      </c>
      <c r="C25" s="14">
        <f t="shared" si="0"/>
        <v>0</v>
      </c>
      <c r="D25" s="14" t="s">
        <v>18</v>
      </c>
      <c r="E25" s="1">
        <v>3</v>
      </c>
      <c r="I25" s="4"/>
      <c r="J25" s="14">
        <v>29</v>
      </c>
      <c r="K25" s="14">
        <f t="shared" si="1"/>
        <v>0</v>
      </c>
      <c r="L25" s="14" t="s">
        <v>49</v>
      </c>
      <c r="M25" s="1">
        <v>0</v>
      </c>
      <c r="N25" s="1">
        <v>1</v>
      </c>
      <c r="O25" s="1">
        <v>2</v>
      </c>
      <c r="U25" s="1" t="b">
        <f t="shared" si="2"/>
        <v>0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14">
        <v>15</v>
      </c>
      <c r="C26" s="14">
        <f t="shared" si="0"/>
        <v>0</v>
      </c>
      <c r="D26" s="14" t="s">
        <v>19</v>
      </c>
      <c r="E26" s="1">
        <v>0</v>
      </c>
      <c r="F26" s="1">
        <v>2</v>
      </c>
      <c r="G26" s="1">
        <v>1</v>
      </c>
      <c r="I26" s="4"/>
      <c r="J26" s="1">
        <v>30</v>
      </c>
      <c r="K26" s="3">
        <f t="shared" si="1"/>
        <v>1</v>
      </c>
      <c r="L26" s="2" t="s">
        <v>50</v>
      </c>
      <c r="M26" s="1">
        <v>0</v>
      </c>
      <c r="N26" s="1">
        <v>2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str">
        <f t="shared" si="3"/>
        <v>짱맨</v>
      </c>
    </row>
    <row r="27" spans="2:28" s="7" customFormat="1" x14ac:dyDescent="0.6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R27" s="10"/>
    </row>
  </sheetData>
  <mergeCells count="19">
    <mergeCell ref="A1:O1"/>
    <mergeCell ref="F9:J9"/>
    <mergeCell ref="B27:O27"/>
    <mergeCell ref="M2:O2"/>
    <mergeCell ref="M3:O4"/>
    <mergeCell ref="M5:O6"/>
    <mergeCell ref="M7:O10"/>
    <mergeCell ref="A3:C4"/>
    <mergeCell ref="A5:C6"/>
    <mergeCell ref="F4:J4"/>
    <mergeCell ref="F5:J5"/>
    <mergeCell ref="F6:J6"/>
    <mergeCell ref="F7:J7"/>
    <mergeCell ref="F8:J8"/>
    <mergeCell ref="F10:J10"/>
    <mergeCell ref="F2:J2"/>
    <mergeCell ref="F3:J3"/>
    <mergeCell ref="A7:C10"/>
    <mergeCell ref="A2:B2"/>
  </mergeCells>
  <phoneticPr fontId="1" type="noConversion"/>
  <pageMargins left="0.7" right="0.7" top="0.75" bottom="0.75" header="0.3" footer="0.3"/>
  <ignoredErrors>
    <ignoredError sqref="C12:C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96B9-AA6A-4E68-85A9-079266E2A1A6}">
  <dimension ref="A1:AC27"/>
  <sheetViews>
    <sheetView zoomScale="70" zoomScaleNormal="70" workbookViewId="0">
      <selection activeCell="J20" sqref="J20:L20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19" width="9" style="1"/>
    <col min="20" max="20" width="12.3125" style="1" bestFit="1" customWidth="1"/>
    <col min="21" max="29" width="12.625" style="1" customWidth="1"/>
    <col min="30" max="16384" width="9" style="1"/>
  </cols>
  <sheetData>
    <row r="1" spans="1:29" ht="6.75" customHeight="1" x14ac:dyDescent="0.6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29" ht="60" customHeight="1" x14ac:dyDescent="0.6">
      <c r="A2" s="31" t="s">
        <v>32</v>
      </c>
      <c r="B2" s="31"/>
      <c r="C2" s="16">
        <v>29</v>
      </c>
      <c r="D2" s="6" t="s">
        <v>42</v>
      </c>
      <c r="F2" s="27" t="s">
        <v>26</v>
      </c>
      <c r="G2" s="27"/>
      <c r="H2" s="27"/>
      <c r="I2" s="27"/>
      <c r="J2" s="27"/>
      <c r="K2" s="15"/>
      <c r="L2" s="6" t="s">
        <v>27</v>
      </c>
      <c r="M2" s="34"/>
      <c r="N2" s="34"/>
      <c r="O2" s="34"/>
      <c r="R2" s="9" t="s">
        <v>53</v>
      </c>
    </row>
    <row r="3" spans="1:29" s="2" customFormat="1" ht="31.5" customHeight="1" x14ac:dyDescent="0.6">
      <c r="A3" s="36" t="s">
        <v>51</v>
      </c>
      <c r="B3" s="36"/>
      <c r="C3" s="36"/>
      <c r="D3" s="17" t="s">
        <v>41</v>
      </c>
      <c r="E3" s="18">
        <v>64</v>
      </c>
      <c r="F3" s="28" t="str">
        <f>CONCATENATE(E3,"  vs.  ",K3)</f>
        <v>64  vs.  87</v>
      </c>
      <c r="G3" s="28"/>
      <c r="H3" s="28"/>
      <c r="I3" s="28"/>
      <c r="J3" s="28"/>
      <c r="K3" s="18">
        <f>3*30-(SUM($C$12:$C$26)+SUM($K$12:$K$26))</f>
        <v>87</v>
      </c>
      <c r="L3" s="17" t="s">
        <v>33</v>
      </c>
      <c r="M3" s="35"/>
      <c r="N3" s="35"/>
      <c r="O3" s="35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38"/>
      <c r="B4" s="38"/>
      <c r="C4" s="38"/>
      <c r="D4" s="2" t="s">
        <v>40</v>
      </c>
      <c r="E4" s="5">
        <v>20</v>
      </c>
      <c r="F4" s="41" t="str">
        <f>CONCATENATE(E4,"  vs.  ",K4)</f>
        <v>20  vs.  12</v>
      </c>
      <c r="G4" s="41"/>
      <c r="H4" s="41"/>
      <c r="I4" s="41"/>
      <c r="J4" s="41"/>
      <c r="K4" s="5">
        <f>2*C2-(5*30-(COUNTBLANK(E12:I26)+COUNTBLANK(M12:Q26)))</f>
        <v>12</v>
      </c>
      <c r="L4" s="22" t="s">
        <v>40</v>
      </c>
      <c r="M4" s="26"/>
      <c r="N4" s="26"/>
      <c r="O4" s="26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39" t="s">
        <v>54</v>
      </c>
      <c r="B5" s="39"/>
      <c r="C5" s="39"/>
      <c r="D5" s="17" t="s">
        <v>41</v>
      </c>
      <c r="E5" s="23">
        <f>E3+R5</f>
        <v>88</v>
      </c>
      <c r="F5" s="42" t="str">
        <f>CONCATENATE(E5,"  vs.  ",K5)</f>
        <v>88  vs.  87</v>
      </c>
      <c r="G5" s="43"/>
      <c r="H5" s="43"/>
      <c r="I5" s="43"/>
      <c r="J5" s="44"/>
      <c r="K5" s="18">
        <f>K3+S5</f>
        <v>87</v>
      </c>
      <c r="L5" s="17" t="s">
        <v>33</v>
      </c>
      <c r="M5" s="36"/>
      <c r="N5" s="36"/>
      <c r="O5" s="36"/>
      <c r="R5" s="9">
        <f>3*R6</f>
        <v>24</v>
      </c>
      <c r="S5" s="2">
        <f>2*E9+E10</f>
        <v>0</v>
      </c>
    </row>
    <row r="6" spans="1:29" s="2" customFormat="1" ht="32.25" customHeight="1" thickBot="1" x14ac:dyDescent="0.65">
      <c r="A6" s="40"/>
      <c r="B6" s="40"/>
      <c r="C6" s="40"/>
      <c r="D6" s="19" t="s">
        <v>40</v>
      </c>
      <c r="E6" s="24">
        <f>E4-R6</f>
        <v>12</v>
      </c>
      <c r="F6" s="45" t="str">
        <f>CONCATENATE(E6,"  vs.  ",K6)</f>
        <v>12  vs.  12</v>
      </c>
      <c r="G6" s="46"/>
      <c r="H6" s="46"/>
      <c r="I6" s="46"/>
      <c r="J6" s="47"/>
      <c r="K6" s="20">
        <f>K4-S6</f>
        <v>12</v>
      </c>
      <c r="L6" s="21" t="s">
        <v>40</v>
      </c>
      <c r="M6" s="37"/>
      <c r="N6" s="37"/>
      <c r="O6" s="37"/>
      <c r="R6" s="9">
        <f>IF(E4&gt;K6,E4-K6,0)</f>
        <v>8</v>
      </c>
      <c r="S6" s="2">
        <f>SUM(E9:E10)</f>
        <v>0</v>
      </c>
    </row>
    <row r="7" spans="1:29" s="2" customFormat="1" ht="32.25" customHeight="1" thickTop="1" x14ac:dyDescent="0.6">
      <c r="A7" s="29" t="s">
        <v>52</v>
      </c>
      <c r="B7" s="29"/>
      <c r="C7" s="29"/>
      <c r="D7" s="2" t="s">
        <v>44</v>
      </c>
      <c r="E7" s="1">
        <f>COUNTIF($C$12:$C$26,"&gt;0")+COUNTIF($K$12:$K$26,"&gt;0")</f>
        <v>1</v>
      </c>
      <c r="F7" s="25"/>
      <c r="G7" s="25"/>
      <c r="H7" s="25"/>
      <c r="I7" s="25"/>
      <c r="J7" s="25"/>
      <c r="K7" s="25">
        <f>SUM(K8:K10)</f>
        <v>13</v>
      </c>
      <c r="L7" s="2" t="s">
        <v>44</v>
      </c>
      <c r="M7" s="29"/>
      <c r="N7" s="29"/>
      <c r="O7" s="29"/>
      <c r="R7" s="9"/>
    </row>
    <row r="8" spans="1:29" s="2" customFormat="1" ht="31.5" customHeight="1" x14ac:dyDescent="0.6">
      <c r="A8" s="30"/>
      <c r="B8" s="30"/>
      <c r="C8" s="30"/>
      <c r="D8" s="2" t="s">
        <v>43</v>
      </c>
      <c r="E8" s="1">
        <f>COUNTIF($C$12:$C$26,"=3")+COUNTIF($K$12:$K$26,"=3")</f>
        <v>1</v>
      </c>
      <c r="F8" s="25"/>
      <c r="G8" s="25"/>
      <c r="H8" s="25"/>
      <c r="I8" s="25"/>
      <c r="J8" s="25"/>
      <c r="K8" s="25">
        <v>8</v>
      </c>
      <c r="L8" s="2" t="s">
        <v>43</v>
      </c>
      <c r="M8" s="30"/>
      <c r="N8" s="30"/>
      <c r="O8" s="30"/>
      <c r="R8" s="9"/>
    </row>
    <row r="9" spans="1:29" s="2" customFormat="1" ht="31.5" customHeight="1" x14ac:dyDescent="0.6">
      <c r="A9" s="30"/>
      <c r="B9" s="30"/>
      <c r="C9" s="30"/>
      <c r="D9" s="2" t="s">
        <v>55</v>
      </c>
      <c r="E9" s="1">
        <f>COUNTIF($C$12:$C$26,"=2")+COUNTIF($K$12:$K$26,"=2")</f>
        <v>0</v>
      </c>
      <c r="F9" s="25"/>
      <c r="G9" s="25"/>
      <c r="H9" s="25"/>
      <c r="I9" s="25"/>
      <c r="J9" s="25"/>
      <c r="K9" s="25">
        <v>4</v>
      </c>
      <c r="L9" s="2" t="s">
        <v>55</v>
      </c>
      <c r="M9" s="30"/>
      <c r="N9" s="30"/>
      <c r="O9" s="30"/>
      <c r="R9" s="9"/>
    </row>
    <row r="10" spans="1:29" s="2" customFormat="1" ht="31.5" customHeight="1" x14ac:dyDescent="0.6">
      <c r="A10" s="26"/>
      <c r="B10" s="26"/>
      <c r="C10" s="26"/>
      <c r="D10" s="2" t="s">
        <v>56</v>
      </c>
      <c r="E10" s="1">
        <f>COUNTIF($C$12:$C$26,"=1")+COUNTIF($K$12:$K$26,"=1")</f>
        <v>0</v>
      </c>
      <c r="F10" s="25"/>
      <c r="G10" s="25"/>
      <c r="H10" s="25"/>
      <c r="I10" s="25"/>
      <c r="J10" s="25"/>
      <c r="K10" s="25">
        <v>1</v>
      </c>
      <c r="L10" s="2" t="s">
        <v>56</v>
      </c>
      <c r="M10" s="26"/>
      <c r="N10" s="26"/>
      <c r="O10" s="26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91</v>
      </c>
      <c r="F11" s="11" t="s">
        <v>93</v>
      </c>
      <c r="G11" s="11" t="s">
        <v>95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90</v>
      </c>
      <c r="N11" s="11" t="s">
        <v>92</v>
      </c>
      <c r="O11" s="11" t="s">
        <v>94</v>
      </c>
      <c r="P11" s="11" t="s">
        <v>24</v>
      </c>
      <c r="Q11" s="11" t="s">
        <v>25</v>
      </c>
      <c r="R11" s="13"/>
    </row>
    <row r="12" spans="1:29" ht="25.15" thickTop="1" x14ac:dyDescent="0.6">
      <c r="B12" s="25">
        <v>1</v>
      </c>
      <c r="C12" s="25">
        <f t="shared" ref="C12:C26" si="0">3-(SUM(E12:I12))</f>
        <v>0</v>
      </c>
      <c r="D12" s="25" t="s">
        <v>59</v>
      </c>
      <c r="E12" s="1">
        <v>0</v>
      </c>
      <c r="F12" s="1">
        <v>1</v>
      </c>
      <c r="G12" s="1">
        <v>2</v>
      </c>
      <c r="I12" s="4"/>
      <c r="J12" s="25">
        <v>16</v>
      </c>
      <c r="K12" s="25">
        <f t="shared" ref="K12:K26" si="1">3-(SUM(M12:Q12))</f>
        <v>0</v>
      </c>
      <c r="L12" s="25" t="s">
        <v>74</v>
      </c>
      <c r="M12" s="1">
        <v>1</v>
      </c>
      <c r="N12" s="1">
        <v>2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25">
        <v>2</v>
      </c>
      <c r="C13" s="25">
        <f t="shared" si="0"/>
        <v>0</v>
      </c>
      <c r="D13" s="25" t="s">
        <v>60</v>
      </c>
      <c r="E13" s="1">
        <v>0</v>
      </c>
      <c r="F13" s="1">
        <v>3</v>
      </c>
      <c r="I13" s="4"/>
      <c r="J13" s="25">
        <v>17</v>
      </c>
      <c r="K13" s="25">
        <f t="shared" si="1"/>
        <v>0</v>
      </c>
      <c r="L13" s="25" t="s">
        <v>75</v>
      </c>
      <c r="M13" s="1">
        <v>2</v>
      </c>
      <c r="N13" s="1">
        <v>1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b">
        <f t="shared" ref="Z13:Z26" si="4">IF($K13=Z$3,IF($L13&lt;&gt;"",$L13))</f>
        <v>0</v>
      </c>
      <c r="AA13" s="1" t="b">
        <f t="shared" si="3"/>
        <v>0</v>
      </c>
      <c r="AB13" s="1" t="b">
        <f t="shared" si="3"/>
        <v>0</v>
      </c>
    </row>
    <row r="14" spans="1:29" x14ac:dyDescent="0.6">
      <c r="B14" s="25">
        <v>3</v>
      </c>
      <c r="C14" s="25">
        <f t="shared" si="0"/>
        <v>0</v>
      </c>
      <c r="D14" s="25" t="s">
        <v>61</v>
      </c>
      <c r="E14" s="1">
        <v>1</v>
      </c>
      <c r="F14" s="1">
        <v>2</v>
      </c>
      <c r="I14" s="4"/>
      <c r="J14" s="25">
        <v>18</v>
      </c>
      <c r="K14" s="25">
        <f t="shared" si="1"/>
        <v>0</v>
      </c>
      <c r="L14" s="25" t="s">
        <v>76</v>
      </c>
      <c r="M14" s="1">
        <v>0</v>
      </c>
      <c r="N14" s="1">
        <v>3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25" t="s">
        <v>89</v>
      </c>
      <c r="C15" s="25">
        <f t="shared" si="0"/>
        <v>0</v>
      </c>
      <c r="D15" s="25" t="s">
        <v>62</v>
      </c>
      <c r="E15" s="1">
        <v>3</v>
      </c>
      <c r="I15" s="4"/>
      <c r="J15" s="25">
        <v>19</v>
      </c>
      <c r="K15" s="25">
        <f t="shared" si="1"/>
        <v>0</v>
      </c>
      <c r="L15" s="25" t="s">
        <v>77</v>
      </c>
      <c r="M15" s="1">
        <v>2</v>
      </c>
      <c r="N15" s="1">
        <v>1</v>
      </c>
      <c r="U15" s="1" t="b">
        <f t="shared" si="2"/>
        <v>0</v>
      </c>
      <c r="V15" s="1" t="b">
        <f t="shared" si="2"/>
        <v>0</v>
      </c>
      <c r="W15" s="1" t="b">
        <f t="shared" si="2"/>
        <v>0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25">
        <v>5</v>
      </c>
      <c r="C16" s="25">
        <f t="shared" si="0"/>
        <v>0</v>
      </c>
      <c r="D16" s="25" t="s">
        <v>63</v>
      </c>
      <c r="E16" s="1">
        <v>3</v>
      </c>
      <c r="I16" s="4"/>
      <c r="J16" s="25">
        <v>20</v>
      </c>
      <c r="K16" s="25">
        <f t="shared" si="1"/>
        <v>0</v>
      </c>
      <c r="L16" s="25" t="s">
        <v>78</v>
      </c>
      <c r="M16" s="1">
        <v>2</v>
      </c>
      <c r="N16" s="1">
        <v>1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25">
        <v>6</v>
      </c>
      <c r="C17" s="25">
        <f t="shared" si="0"/>
        <v>0</v>
      </c>
      <c r="D17" s="25" t="s">
        <v>64</v>
      </c>
      <c r="E17" s="1">
        <v>3</v>
      </c>
      <c r="I17" s="4"/>
      <c r="J17" s="25">
        <v>21</v>
      </c>
      <c r="K17" s="25">
        <f t="shared" si="1"/>
        <v>0</v>
      </c>
      <c r="L17" s="25" t="s">
        <v>79</v>
      </c>
      <c r="M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25">
        <v>7</v>
      </c>
      <c r="C18" s="25">
        <f t="shared" si="0"/>
        <v>0</v>
      </c>
      <c r="D18" s="25" t="s">
        <v>65</v>
      </c>
      <c r="E18" s="1">
        <v>0</v>
      </c>
      <c r="F18" s="1">
        <v>3</v>
      </c>
      <c r="I18" s="4"/>
      <c r="J18" s="25">
        <v>22</v>
      </c>
      <c r="K18" s="25">
        <f t="shared" si="1"/>
        <v>0</v>
      </c>
      <c r="L18" s="25" t="s">
        <v>80</v>
      </c>
      <c r="M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25">
        <v>8</v>
      </c>
      <c r="C19" s="25">
        <f t="shared" si="0"/>
        <v>0</v>
      </c>
      <c r="D19" s="25" t="s">
        <v>66</v>
      </c>
      <c r="E19" s="1">
        <v>0</v>
      </c>
      <c r="F19" s="1">
        <v>3</v>
      </c>
      <c r="I19" s="4"/>
      <c r="J19" s="25">
        <v>23</v>
      </c>
      <c r="K19" s="25">
        <f t="shared" si="1"/>
        <v>0</v>
      </c>
      <c r="L19" s="25" t="s">
        <v>81</v>
      </c>
      <c r="M19" s="1">
        <v>1</v>
      </c>
      <c r="N19" s="1">
        <v>2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25">
        <v>9</v>
      </c>
      <c r="C20" s="25">
        <f t="shared" si="0"/>
        <v>0</v>
      </c>
      <c r="D20" s="25" t="s">
        <v>67</v>
      </c>
      <c r="E20" s="1">
        <v>1</v>
      </c>
      <c r="F20" s="1">
        <v>2</v>
      </c>
      <c r="I20" s="4"/>
      <c r="J20" s="25">
        <v>24</v>
      </c>
      <c r="K20" s="25">
        <f t="shared" si="1"/>
        <v>0</v>
      </c>
      <c r="L20" s="25" t="s">
        <v>82</v>
      </c>
      <c r="M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25">
        <v>10</v>
      </c>
      <c r="C21" s="25">
        <f t="shared" si="0"/>
        <v>0</v>
      </c>
      <c r="D21" s="25" t="s">
        <v>68</v>
      </c>
      <c r="E21" s="1">
        <v>1</v>
      </c>
      <c r="F21" s="1">
        <v>2</v>
      </c>
      <c r="I21" s="4"/>
      <c r="J21" s="25">
        <v>25</v>
      </c>
      <c r="K21" s="25">
        <f t="shared" si="1"/>
        <v>0</v>
      </c>
      <c r="L21" s="25" t="s">
        <v>83</v>
      </c>
      <c r="M21" s="1">
        <v>3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25">
        <v>11</v>
      </c>
      <c r="C22" s="25">
        <f t="shared" si="0"/>
        <v>0</v>
      </c>
      <c r="D22" s="25" t="s">
        <v>69</v>
      </c>
      <c r="E22" s="1">
        <v>1</v>
      </c>
      <c r="F22" s="1">
        <v>2</v>
      </c>
      <c r="I22" s="4"/>
      <c r="J22" s="25">
        <v>26</v>
      </c>
      <c r="K22" s="25">
        <f t="shared" si="1"/>
        <v>0</v>
      </c>
      <c r="L22" s="25" t="s">
        <v>84</v>
      </c>
      <c r="M22" s="1">
        <v>0</v>
      </c>
      <c r="N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25">
        <v>12</v>
      </c>
      <c r="C23" s="25">
        <f t="shared" si="0"/>
        <v>0</v>
      </c>
      <c r="D23" s="25" t="s">
        <v>70</v>
      </c>
      <c r="E23" s="1">
        <v>1</v>
      </c>
      <c r="F23" s="1">
        <v>2</v>
      </c>
      <c r="I23" s="4"/>
      <c r="J23" s="25">
        <v>27</v>
      </c>
      <c r="K23" s="25">
        <f t="shared" si="1"/>
        <v>0</v>
      </c>
      <c r="L23" s="25" t="s">
        <v>85</v>
      </c>
      <c r="M23" s="1">
        <v>3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25">
        <v>13</v>
      </c>
      <c r="C24" s="25">
        <f t="shared" si="0"/>
        <v>0</v>
      </c>
      <c r="D24" s="25" t="s">
        <v>71</v>
      </c>
      <c r="E24" s="1">
        <v>3</v>
      </c>
      <c r="I24" s="4"/>
      <c r="J24" s="25">
        <v>28</v>
      </c>
      <c r="K24" s="25">
        <f t="shared" si="1"/>
        <v>0</v>
      </c>
      <c r="L24" s="25" t="s">
        <v>86</v>
      </c>
      <c r="M24" s="1">
        <v>3</v>
      </c>
      <c r="U24" s="1" t="b">
        <f t="shared" si="2"/>
        <v>0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">
        <v>14</v>
      </c>
      <c r="C25" s="3">
        <f t="shared" si="0"/>
        <v>3</v>
      </c>
      <c r="D25" s="2" t="s">
        <v>72</v>
      </c>
      <c r="I25" s="4"/>
      <c r="J25" s="25">
        <v>29</v>
      </c>
      <c r="K25" s="25">
        <f t="shared" si="1"/>
        <v>0</v>
      </c>
      <c r="L25" s="25" t="s">
        <v>87</v>
      </c>
      <c r="M25" s="1">
        <v>3</v>
      </c>
      <c r="U25" s="1" t="str">
        <f t="shared" si="2"/>
        <v>백수룡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25">
        <v>15</v>
      </c>
      <c r="C26" s="25">
        <f t="shared" si="0"/>
        <v>0</v>
      </c>
      <c r="D26" s="25" t="s">
        <v>73</v>
      </c>
      <c r="E26" s="1">
        <v>3</v>
      </c>
      <c r="I26" s="4"/>
      <c r="J26" s="25">
        <v>30</v>
      </c>
      <c r="K26" s="25">
        <f t="shared" si="1"/>
        <v>0</v>
      </c>
      <c r="L26" s="14" t="s">
        <v>88</v>
      </c>
      <c r="M26" s="1">
        <v>3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b">
        <f t="shared" si="3"/>
        <v>0</v>
      </c>
    </row>
    <row r="27" spans="2:28" s="7" customFormat="1" x14ac:dyDescent="0.6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R27" s="10"/>
    </row>
  </sheetData>
  <mergeCells count="15">
    <mergeCell ref="A1:O1"/>
    <mergeCell ref="A2:B2"/>
    <mergeCell ref="F2:J2"/>
    <mergeCell ref="M2:O2"/>
    <mergeCell ref="A3:C4"/>
    <mergeCell ref="F3:J3"/>
    <mergeCell ref="M3:O4"/>
    <mergeCell ref="F4:J4"/>
    <mergeCell ref="B27:O27"/>
    <mergeCell ref="A5:C6"/>
    <mergeCell ref="F5:J5"/>
    <mergeCell ref="M5:O6"/>
    <mergeCell ref="F6:J6"/>
    <mergeCell ref="A7:C10"/>
    <mergeCell ref="M7:O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0C6D5-4AEC-4642-99CE-F49BBD127ABC}">
  <dimension ref="A1:AC27"/>
  <sheetViews>
    <sheetView tabSelected="1" zoomScale="70" zoomScaleNormal="70" workbookViewId="0">
      <selection activeCell="L5" sqref="L5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19" width="9" style="1"/>
    <col min="20" max="20" width="12.3125" style="1" bestFit="1" customWidth="1"/>
    <col min="21" max="29" width="12.625" style="1" customWidth="1"/>
    <col min="30" max="16384" width="9" style="1"/>
  </cols>
  <sheetData>
    <row r="1" spans="1:29" ht="6.75" customHeight="1" x14ac:dyDescent="0.6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29" ht="60" customHeight="1" x14ac:dyDescent="0.6">
      <c r="A2" s="31" t="s">
        <v>32</v>
      </c>
      <c r="B2" s="31"/>
      <c r="C2" s="16">
        <v>30</v>
      </c>
      <c r="D2" s="6" t="s">
        <v>42</v>
      </c>
      <c r="F2" s="27" t="s">
        <v>26</v>
      </c>
      <c r="G2" s="27"/>
      <c r="H2" s="27"/>
      <c r="I2" s="27"/>
      <c r="J2" s="27"/>
      <c r="K2" s="15"/>
      <c r="L2" s="6" t="s">
        <v>27</v>
      </c>
      <c r="M2" s="34"/>
      <c r="N2" s="34"/>
      <c r="O2" s="34"/>
      <c r="R2" s="9" t="s">
        <v>53</v>
      </c>
    </row>
    <row r="3" spans="1:29" s="2" customFormat="1" ht="31.5" customHeight="1" x14ac:dyDescent="0.6">
      <c r="A3" s="36" t="s">
        <v>51</v>
      </c>
      <c r="B3" s="36"/>
      <c r="C3" s="36"/>
      <c r="D3" s="17" t="s">
        <v>41</v>
      </c>
      <c r="E3" s="18">
        <v>81</v>
      </c>
      <c r="F3" s="28" t="str">
        <f>CONCATENATE(E3,"  vs.  ",K3)</f>
        <v>81  vs.  83</v>
      </c>
      <c r="G3" s="28"/>
      <c r="H3" s="28"/>
      <c r="I3" s="28"/>
      <c r="J3" s="28"/>
      <c r="K3" s="18">
        <f>3*30-(SUM($C$12:$C$26)+SUM($K$12:$K$26))</f>
        <v>83</v>
      </c>
      <c r="L3" s="17" t="s">
        <v>33</v>
      </c>
      <c r="M3" s="35"/>
      <c r="N3" s="35"/>
      <c r="O3" s="35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38"/>
      <c r="B4" s="38"/>
      <c r="C4" s="38"/>
      <c r="D4" s="2" t="s">
        <v>40</v>
      </c>
      <c r="E4" s="5">
        <v>15</v>
      </c>
      <c r="F4" s="41" t="str">
        <f>CONCATENATE(E4,"  vs.  ",K4)</f>
        <v>15  vs.  16</v>
      </c>
      <c r="G4" s="41"/>
      <c r="H4" s="41"/>
      <c r="I4" s="41"/>
      <c r="J4" s="41"/>
      <c r="K4" s="5">
        <f>2*C2-(5*30-(COUNTBLANK(E12:I26)+COUNTBLANK(M12:Q26)))</f>
        <v>16</v>
      </c>
      <c r="L4" s="22" t="s">
        <v>40</v>
      </c>
      <c r="M4" s="26"/>
      <c r="N4" s="26"/>
      <c r="O4" s="26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39" t="s">
        <v>54</v>
      </c>
      <c r="B5" s="39"/>
      <c r="C5" s="39"/>
      <c r="D5" s="17" t="s">
        <v>41</v>
      </c>
      <c r="E5" s="23">
        <f>E3+R5</f>
        <v>81</v>
      </c>
      <c r="F5" s="42" t="str">
        <f>CONCATENATE(E5,"  vs.  ",K5)</f>
        <v>81  vs.  84</v>
      </c>
      <c r="G5" s="43"/>
      <c r="H5" s="43"/>
      <c r="I5" s="43"/>
      <c r="J5" s="44"/>
      <c r="K5" s="18">
        <f>K3+S5</f>
        <v>84</v>
      </c>
      <c r="L5" s="17" t="s">
        <v>33</v>
      </c>
      <c r="M5" s="36"/>
      <c r="N5" s="36"/>
      <c r="O5" s="36"/>
      <c r="R5" s="9">
        <f>3*R6</f>
        <v>0</v>
      </c>
      <c r="S5" s="2">
        <f>2*E9+E10</f>
        <v>1</v>
      </c>
    </row>
    <row r="6" spans="1:29" s="2" customFormat="1" ht="32.25" customHeight="1" thickBot="1" x14ac:dyDescent="0.65">
      <c r="A6" s="40"/>
      <c r="B6" s="40"/>
      <c r="C6" s="40"/>
      <c r="D6" s="19" t="s">
        <v>40</v>
      </c>
      <c r="E6" s="24">
        <f>E4-R6</f>
        <v>15</v>
      </c>
      <c r="F6" s="45" t="str">
        <f>CONCATENATE(E6,"  vs.  ",K6)</f>
        <v>15  vs.  15</v>
      </c>
      <c r="G6" s="46"/>
      <c r="H6" s="46"/>
      <c r="I6" s="46"/>
      <c r="J6" s="47"/>
      <c r="K6" s="20">
        <f>K4-S6</f>
        <v>15</v>
      </c>
      <c r="L6" s="21" t="s">
        <v>40</v>
      </c>
      <c r="M6" s="37"/>
      <c r="N6" s="37"/>
      <c r="O6" s="37"/>
      <c r="R6" s="9">
        <f>IF(E4&gt;K6,E4-K6,0)</f>
        <v>0</v>
      </c>
      <c r="S6" s="2">
        <f>SUM(E9:E10)</f>
        <v>1</v>
      </c>
    </row>
    <row r="7" spans="1:29" s="2" customFormat="1" ht="32.25" customHeight="1" thickTop="1" x14ac:dyDescent="0.6">
      <c r="A7" s="29" t="s">
        <v>52</v>
      </c>
      <c r="B7" s="29"/>
      <c r="C7" s="29"/>
      <c r="D7" s="2" t="s">
        <v>44</v>
      </c>
      <c r="E7" s="1">
        <f>COUNTIF($C$12:$C$26,"&gt;0")+COUNTIF($K$12:$K$26,"&gt;0")</f>
        <v>3</v>
      </c>
      <c r="F7" s="25"/>
      <c r="G7" s="25"/>
      <c r="H7" s="25"/>
      <c r="I7" s="25"/>
      <c r="J7" s="25"/>
      <c r="K7" s="1">
        <f>SUM(K8:K10)</f>
        <v>6</v>
      </c>
      <c r="L7" s="2" t="s">
        <v>44</v>
      </c>
      <c r="M7" s="29"/>
      <c r="N7" s="29"/>
      <c r="O7" s="29"/>
      <c r="R7" s="9"/>
    </row>
    <row r="8" spans="1:29" s="2" customFormat="1" ht="31.5" customHeight="1" x14ac:dyDescent="0.6">
      <c r="A8" s="30"/>
      <c r="B8" s="30"/>
      <c r="C8" s="30"/>
      <c r="D8" s="2" t="s">
        <v>43</v>
      </c>
      <c r="E8" s="1">
        <f>COUNTIF($C$12:$C$26,"=3")+COUNTIF($K$12:$K$26,"=3")</f>
        <v>2</v>
      </c>
      <c r="F8" s="25"/>
      <c r="G8" s="25"/>
      <c r="H8" s="25"/>
      <c r="I8" s="25"/>
      <c r="J8" s="25"/>
      <c r="K8" s="1">
        <v>5</v>
      </c>
      <c r="L8" s="2" t="s">
        <v>43</v>
      </c>
      <c r="M8" s="30"/>
      <c r="N8" s="30"/>
      <c r="O8" s="30"/>
      <c r="R8" s="9"/>
    </row>
    <row r="9" spans="1:29" s="2" customFormat="1" ht="31.5" customHeight="1" x14ac:dyDescent="0.6">
      <c r="A9" s="30"/>
      <c r="B9" s="30"/>
      <c r="C9" s="30"/>
      <c r="D9" s="2" t="s">
        <v>55</v>
      </c>
      <c r="E9" s="1">
        <f>COUNTIF($C$12:$C$26,"=2")+COUNTIF($K$12:$K$26,"=2")</f>
        <v>0</v>
      </c>
      <c r="F9" s="25"/>
      <c r="G9" s="25"/>
      <c r="H9" s="25"/>
      <c r="I9" s="25"/>
      <c r="J9" s="25"/>
      <c r="K9" s="1">
        <v>1</v>
      </c>
      <c r="L9" s="2" t="s">
        <v>55</v>
      </c>
      <c r="M9" s="30"/>
      <c r="N9" s="30"/>
      <c r="O9" s="30"/>
      <c r="R9" s="9"/>
    </row>
    <row r="10" spans="1:29" s="2" customFormat="1" ht="31.5" customHeight="1" x14ac:dyDescent="0.6">
      <c r="A10" s="26"/>
      <c r="B10" s="26"/>
      <c r="C10" s="26"/>
      <c r="D10" s="2" t="s">
        <v>56</v>
      </c>
      <c r="E10" s="1">
        <f>COUNTIF($C$12:$C$26,"=1")+COUNTIF($K$12:$K$26,"=1")</f>
        <v>1</v>
      </c>
      <c r="F10" s="25"/>
      <c r="G10" s="25"/>
      <c r="H10" s="25"/>
      <c r="I10" s="25"/>
      <c r="J10" s="25"/>
      <c r="K10" s="1">
        <v>0</v>
      </c>
      <c r="L10" s="2" t="s">
        <v>56</v>
      </c>
      <c r="M10" s="26"/>
      <c r="N10" s="26"/>
      <c r="O10" s="26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91</v>
      </c>
      <c r="F11" s="11" t="s">
        <v>93</v>
      </c>
      <c r="G11" s="11" t="s">
        <v>95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90</v>
      </c>
      <c r="N11" s="11" t="s">
        <v>92</v>
      </c>
      <c r="O11" s="11" t="s">
        <v>94</v>
      </c>
      <c r="P11" s="11" t="s">
        <v>24</v>
      </c>
      <c r="Q11" s="11" t="s">
        <v>25</v>
      </c>
      <c r="R11" s="13"/>
    </row>
    <row r="12" spans="1:29" ht="25.15" thickTop="1" x14ac:dyDescent="0.6">
      <c r="B12" s="1">
        <v>1</v>
      </c>
      <c r="C12" s="3">
        <f t="shared" ref="C12:C26" si="0">3-(SUM(E12:I12))</f>
        <v>0</v>
      </c>
      <c r="D12" s="2" t="s">
        <v>59</v>
      </c>
      <c r="E12" s="1">
        <v>0</v>
      </c>
      <c r="F12" s="1">
        <v>3</v>
      </c>
      <c r="I12" s="4"/>
      <c r="J12" s="1">
        <v>16</v>
      </c>
      <c r="K12" s="3">
        <f t="shared" ref="K12:K26" si="1">3-(SUM(M12:Q12))</f>
        <v>0</v>
      </c>
      <c r="L12" s="2" t="s">
        <v>74</v>
      </c>
      <c r="M12" s="1">
        <v>1</v>
      </c>
      <c r="N12" s="1">
        <v>2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1">
        <v>2</v>
      </c>
      <c r="C13" s="3">
        <f t="shared" si="0"/>
        <v>0</v>
      </c>
      <c r="D13" s="2" t="s">
        <v>60</v>
      </c>
      <c r="E13" s="1">
        <v>3</v>
      </c>
      <c r="I13" s="4"/>
      <c r="J13" s="1">
        <v>17</v>
      </c>
      <c r="K13" s="3">
        <f t="shared" si="1"/>
        <v>3</v>
      </c>
      <c r="L13" s="2" t="s">
        <v>75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str">
        <f t="shared" ref="Z13:Z26" si="4">IF($K13=Z$3,IF($L13&lt;&gt;"",$L13))</f>
        <v>낮술이최고야</v>
      </c>
      <c r="AA13" s="1" t="b">
        <f t="shared" si="3"/>
        <v>0</v>
      </c>
      <c r="AB13" s="1" t="b">
        <f t="shared" si="3"/>
        <v>0</v>
      </c>
    </row>
    <row r="14" spans="1:29" x14ac:dyDescent="0.6">
      <c r="B14" s="1">
        <v>3</v>
      </c>
      <c r="C14" s="3">
        <f t="shared" si="0"/>
        <v>0</v>
      </c>
      <c r="D14" s="2" t="s">
        <v>61</v>
      </c>
      <c r="E14" s="1">
        <v>3</v>
      </c>
      <c r="I14" s="4"/>
      <c r="J14" s="1">
        <v>18</v>
      </c>
      <c r="K14" s="3">
        <f t="shared" si="1"/>
        <v>0</v>
      </c>
      <c r="L14" s="2" t="s">
        <v>76</v>
      </c>
      <c r="M14" s="1">
        <v>2</v>
      </c>
      <c r="N14" s="1">
        <v>1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1">
        <v>4</v>
      </c>
      <c r="C15" s="3">
        <f t="shared" si="0"/>
        <v>1</v>
      </c>
      <c r="D15" s="2" t="s">
        <v>62</v>
      </c>
      <c r="E15" s="1">
        <v>2</v>
      </c>
      <c r="I15" s="4"/>
      <c r="J15" s="1">
        <v>19</v>
      </c>
      <c r="K15" s="3">
        <f t="shared" si="1"/>
        <v>0</v>
      </c>
      <c r="L15" s="2" t="s">
        <v>77</v>
      </c>
      <c r="M15" s="1">
        <v>3</v>
      </c>
      <c r="U15" s="1" t="b">
        <f t="shared" si="2"/>
        <v>0</v>
      </c>
      <c r="V15" s="1" t="b">
        <f t="shared" si="2"/>
        <v>0</v>
      </c>
      <c r="W15" s="1" t="str">
        <f t="shared" si="2"/>
        <v>티파 록하트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1">
        <v>5</v>
      </c>
      <c r="C16" s="3">
        <f t="shared" si="0"/>
        <v>0</v>
      </c>
      <c r="D16" s="2" t="s">
        <v>63</v>
      </c>
      <c r="E16" s="1">
        <v>0</v>
      </c>
      <c r="F16" s="1">
        <v>0</v>
      </c>
      <c r="G16" s="1">
        <v>3</v>
      </c>
      <c r="I16" s="4"/>
      <c r="J16" s="1">
        <v>20</v>
      </c>
      <c r="K16" s="3">
        <f t="shared" si="1"/>
        <v>0</v>
      </c>
      <c r="L16" s="2" t="s">
        <v>78</v>
      </c>
      <c r="M16" s="1">
        <v>3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1">
        <v>6</v>
      </c>
      <c r="C17" s="3">
        <f t="shared" si="0"/>
        <v>0</v>
      </c>
      <c r="D17" s="2" t="s">
        <v>64</v>
      </c>
      <c r="E17" s="1">
        <v>0</v>
      </c>
      <c r="F17" s="1">
        <v>0</v>
      </c>
      <c r="G17" s="1">
        <v>3</v>
      </c>
      <c r="I17" s="4"/>
      <c r="J17" s="1">
        <v>21</v>
      </c>
      <c r="K17" s="3">
        <f t="shared" si="1"/>
        <v>0</v>
      </c>
      <c r="L17" s="2" t="s">
        <v>79</v>
      </c>
      <c r="M17" s="1">
        <v>0</v>
      </c>
      <c r="N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1">
        <v>7</v>
      </c>
      <c r="C18" s="3">
        <f t="shared" si="0"/>
        <v>0</v>
      </c>
      <c r="D18" s="2" t="s">
        <v>65</v>
      </c>
      <c r="E18" s="1">
        <v>0</v>
      </c>
      <c r="F18" s="1">
        <v>3</v>
      </c>
      <c r="I18" s="4"/>
      <c r="J18" s="1">
        <v>22</v>
      </c>
      <c r="K18" s="3">
        <f t="shared" si="1"/>
        <v>0</v>
      </c>
      <c r="L18" s="2" t="s">
        <v>80</v>
      </c>
      <c r="M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1">
        <v>8</v>
      </c>
      <c r="C19" s="3">
        <f t="shared" si="0"/>
        <v>0</v>
      </c>
      <c r="D19" s="2" t="s">
        <v>66</v>
      </c>
      <c r="E19" s="1">
        <v>3</v>
      </c>
      <c r="I19" s="4"/>
      <c r="J19" s="1">
        <v>23</v>
      </c>
      <c r="K19" s="3">
        <f t="shared" si="1"/>
        <v>0</v>
      </c>
      <c r="L19" s="2" t="s">
        <v>81</v>
      </c>
      <c r="M19" s="1">
        <v>3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1">
        <v>9</v>
      </c>
      <c r="C20" s="3">
        <f t="shared" si="0"/>
        <v>0</v>
      </c>
      <c r="D20" s="2" t="s">
        <v>67</v>
      </c>
      <c r="E20" s="1">
        <v>3</v>
      </c>
      <c r="I20" s="4"/>
      <c r="J20" s="1">
        <v>24</v>
      </c>
      <c r="K20" s="3">
        <f t="shared" si="1"/>
        <v>0</v>
      </c>
      <c r="L20" s="2" t="s">
        <v>82</v>
      </c>
      <c r="M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1">
        <v>10</v>
      </c>
      <c r="C21" s="3">
        <f t="shared" si="0"/>
        <v>0</v>
      </c>
      <c r="D21" s="2" t="s">
        <v>68</v>
      </c>
      <c r="E21" s="1">
        <v>2</v>
      </c>
      <c r="F21" s="1">
        <v>1</v>
      </c>
      <c r="I21" s="4"/>
      <c r="J21" s="1">
        <v>25</v>
      </c>
      <c r="K21" s="3">
        <f t="shared" si="1"/>
        <v>0</v>
      </c>
      <c r="L21" s="2" t="s">
        <v>83</v>
      </c>
      <c r="M21" s="1">
        <v>1</v>
      </c>
      <c r="N21" s="1">
        <v>2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1">
        <v>11</v>
      </c>
      <c r="C22" s="3">
        <f t="shared" si="0"/>
        <v>0</v>
      </c>
      <c r="D22" s="2" t="s">
        <v>69</v>
      </c>
      <c r="E22" s="1">
        <v>2</v>
      </c>
      <c r="F22" s="1">
        <v>1</v>
      </c>
      <c r="I22" s="4"/>
      <c r="J22" s="1">
        <v>26</v>
      </c>
      <c r="K22" s="3">
        <f t="shared" si="1"/>
        <v>0</v>
      </c>
      <c r="L22" s="2" t="s">
        <v>84</v>
      </c>
      <c r="M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1">
        <v>12</v>
      </c>
      <c r="C23" s="3">
        <f t="shared" si="0"/>
        <v>0</v>
      </c>
      <c r="D23" s="2" t="s">
        <v>70</v>
      </c>
      <c r="E23" s="1">
        <v>0</v>
      </c>
      <c r="F23" s="1">
        <v>0</v>
      </c>
      <c r="G23" s="1">
        <v>3</v>
      </c>
      <c r="I23" s="4"/>
      <c r="J23" s="1">
        <v>27</v>
      </c>
      <c r="K23" s="3">
        <f t="shared" si="1"/>
        <v>0</v>
      </c>
      <c r="L23" s="2" t="s">
        <v>85</v>
      </c>
      <c r="M23" s="1">
        <v>1</v>
      </c>
      <c r="N23" s="1">
        <v>2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1">
        <v>13</v>
      </c>
      <c r="C24" s="3">
        <f t="shared" si="0"/>
        <v>3</v>
      </c>
      <c r="D24" s="2" t="s">
        <v>71</v>
      </c>
      <c r="I24" s="4"/>
      <c r="J24" s="1">
        <v>28</v>
      </c>
      <c r="K24" s="3">
        <f t="shared" si="1"/>
        <v>0</v>
      </c>
      <c r="L24" s="2" t="s">
        <v>86</v>
      </c>
      <c r="M24" s="1">
        <v>3</v>
      </c>
      <c r="U24" s="1" t="str">
        <f t="shared" si="2"/>
        <v>MSX4041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">
        <v>14</v>
      </c>
      <c r="C25" s="3">
        <f t="shared" si="0"/>
        <v>0</v>
      </c>
      <c r="D25" s="2" t="s">
        <v>72</v>
      </c>
      <c r="E25" s="1">
        <v>0</v>
      </c>
      <c r="F25" s="1">
        <v>3</v>
      </c>
      <c r="I25" s="4"/>
      <c r="J25" s="1">
        <v>29</v>
      </c>
      <c r="K25" s="3">
        <f t="shared" si="1"/>
        <v>0</v>
      </c>
      <c r="L25" s="2" t="s">
        <v>87</v>
      </c>
      <c r="M25" s="1">
        <v>3</v>
      </c>
      <c r="U25" s="1" t="b">
        <f t="shared" si="2"/>
        <v>0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1">
        <v>15</v>
      </c>
      <c r="C26" s="3">
        <f t="shared" si="0"/>
        <v>0</v>
      </c>
      <c r="D26" s="2" t="s">
        <v>73</v>
      </c>
      <c r="E26" s="1">
        <v>3</v>
      </c>
      <c r="I26" s="4"/>
      <c r="J26" s="1">
        <v>30</v>
      </c>
      <c r="K26" s="3">
        <f t="shared" si="1"/>
        <v>0</v>
      </c>
      <c r="L26" s="2" t="s">
        <v>88</v>
      </c>
      <c r="M26" s="1">
        <v>3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b">
        <f t="shared" si="3"/>
        <v>0</v>
      </c>
    </row>
    <row r="27" spans="2:28" s="7" customFormat="1" x14ac:dyDescent="0.6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R27" s="10"/>
    </row>
  </sheetData>
  <mergeCells count="15">
    <mergeCell ref="B27:O27"/>
    <mergeCell ref="A5:C6"/>
    <mergeCell ref="F5:J5"/>
    <mergeCell ref="M5:O6"/>
    <mergeCell ref="F6:J6"/>
    <mergeCell ref="A7:C10"/>
    <mergeCell ref="M7:O10"/>
    <mergeCell ref="A1:O1"/>
    <mergeCell ref="A2:B2"/>
    <mergeCell ref="F2:J2"/>
    <mergeCell ref="M2:O2"/>
    <mergeCell ref="A3:C4"/>
    <mergeCell ref="F3:J3"/>
    <mergeCell ref="M3:O4"/>
    <mergeCell ref="F4:J4"/>
  </mergeCells>
  <phoneticPr fontId="1" type="noConversion"/>
  <pageMargins left="0.7" right="0.7" top="0.75" bottom="0.75" header="0.3" footer="0.3"/>
  <ignoredErrors>
    <ignoredError sqref="C12 C13:C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0906</vt:lpstr>
      <vt:lpstr>0907</vt:lpstr>
      <vt:lpstr>0908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365-1진료실</dc:creator>
  <cp:lastModifiedBy>최재민</cp:lastModifiedBy>
  <dcterms:created xsi:type="dcterms:W3CDTF">2023-09-06T00:13:54Z</dcterms:created>
  <dcterms:modified xsi:type="dcterms:W3CDTF">2023-09-08T06:47:25Z</dcterms:modified>
</cp:coreProperties>
</file>