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ffbe\board\"/>
    </mc:Choice>
  </mc:AlternateContent>
  <xr:revisionPtr revIDLastSave="0" documentId="13_ncr:1_{0D7E1177-B98C-47E4-9E15-0183FB220E84}" xr6:coauthVersionLast="47" xr6:coauthVersionMax="47" xr10:uidLastSave="{00000000-0000-0000-0000-000000000000}"/>
  <bookViews>
    <workbookView xWindow="-98" yWindow="-98" windowWidth="28996" windowHeight="15675" activeTab="5" xr2:uid="{22A6B02C-C23B-4629-9D20-3125872BB3F0}"/>
  </bookViews>
  <sheets>
    <sheet name="0906" sheetId="1" r:id="rId1"/>
    <sheet name="0907" sheetId="2" r:id="rId2"/>
    <sheet name="0908" sheetId="3" r:id="rId3"/>
    <sheet name="0909" sheetId="4" r:id="rId4"/>
    <sheet name="0910" sheetId="5" r:id="rId5"/>
    <sheet name="0911" sheetId="6" r:id="rId6"/>
    <sheet name="091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7" l="1"/>
  <c r="AC27" i="7"/>
  <c r="Y27" i="7"/>
  <c r="X27" i="7"/>
  <c r="W27" i="7"/>
  <c r="V27" i="7"/>
  <c r="L27" i="7"/>
  <c r="AH27" i="7" s="1"/>
  <c r="K27" i="7"/>
  <c r="D27" i="7"/>
  <c r="AD27" i="7" s="1"/>
  <c r="C27" i="7"/>
  <c r="AE26" i="7"/>
  <c r="X26" i="7"/>
  <c r="W26" i="7"/>
  <c r="V26" i="7"/>
  <c r="L26" i="7"/>
  <c r="AI26" i="7" s="1"/>
  <c r="K26" i="7"/>
  <c r="D26" i="7"/>
  <c r="AD26" i="7" s="1"/>
  <c r="C26" i="7"/>
  <c r="X25" i="7"/>
  <c r="V25" i="7"/>
  <c r="L25" i="7"/>
  <c r="Y25" i="7" s="1"/>
  <c r="K25" i="7"/>
  <c r="D25" i="7"/>
  <c r="W25" i="7" s="1"/>
  <c r="C25" i="7"/>
  <c r="Y24" i="7"/>
  <c r="X24" i="7"/>
  <c r="V24" i="7"/>
  <c r="L24" i="7"/>
  <c r="AH24" i="7" s="1"/>
  <c r="K24" i="7"/>
  <c r="D24" i="7"/>
  <c r="W24" i="7" s="1"/>
  <c r="C24" i="7"/>
  <c r="AJ23" i="7"/>
  <c r="AI23" i="7"/>
  <c r="Y23" i="7"/>
  <c r="X23" i="7"/>
  <c r="W23" i="7"/>
  <c r="V23" i="7"/>
  <c r="L23" i="7"/>
  <c r="AH23" i="7" s="1"/>
  <c r="K23" i="7"/>
  <c r="D23" i="7"/>
  <c r="AD23" i="7" s="1"/>
  <c r="C23" i="7"/>
  <c r="AH22" i="7"/>
  <c r="AE22" i="7"/>
  <c r="AC22" i="7"/>
  <c r="X22" i="7"/>
  <c r="W22" i="7"/>
  <c r="V22" i="7"/>
  <c r="L22" i="7"/>
  <c r="AJ22" i="7" s="1"/>
  <c r="K22" i="7"/>
  <c r="D22" i="7"/>
  <c r="AD22" i="7" s="1"/>
  <c r="C22" i="7"/>
  <c r="AC21" i="7"/>
  <c r="X21" i="7"/>
  <c r="V21" i="7"/>
  <c r="L21" i="7"/>
  <c r="Y21" i="7" s="1"/>
  <c r="K21" i="7"/>
  <c r="D21" i="7"/>
  <c r="W21" i="7" s="1"/>
  <c r="C21" i="7"/>
  <c r="AJ20" i="7"/>
  <c r="AI20" i="7"/>
  <c r="Y20" i="7"/>
  <c r="X20" i="7"/>
  <c r="V20" i="7"/>
  <c r="L20" i="7"/>
  <c r="AH20" i="7" s="1"/>
  <c r="K20" i="7"/>
  <c r="D20" i="7"/>
  <c r="W20" i="7" s="1"/>
  <c r="C20" i="7"/>
  <c r="AJ19" i="7"/>
  <c r="AI19" i="7"/>
  <c r="Y19" i="7"/>
  <c r="X19" i="7"/>
  <c r="W19" i="7"/>
  <c r="V19" i="7"/>
  <c r="L19" i="7"/>
  <c r="AH19" i="7" s="1"/>
  <c r="K19" i="7"/>
  <c r="D19" i="7"/>
  <c r="AD19" i="7" s="1"/>
  <c r="C19" i="7"/>
  <c r="X18" i="7"/>
  <c r="W18" i="7"/>
  <c r="V18" i="7"/>
  <c r="L18" i="7"/>
  <c r="AI18" i="7" s="1"/>
  <c r="K18" i="7"/>
  <c r="D18" i="7"/>
  <c r="AD18" i="7" s="1"/>
  <c r="C18" i="7"/>
  <c r="X17" i="7"/>
  <c r="V17" i="7"/>
  <c r="L17" i="7"/>
  <c r="Y17" i="7" s="1"/>
  <c r="K17" i="7"/>
  <c r="D17" i="7"/>
  <c r="AD17" i="7" s="1"/>
  <c r="C17" i="7"/>
  <c r="AJ16" i="7"/>
  <c r="AI16" i="7"/>
  <c r="AC16" i="7"/>
  <c r="Y16" i="7"/>
  <c r="X16" i="7"/>
  <c r="V16" i="7"/>
  <c r="L16" i="7"/>
  <c r="AH16" i="7" s="1"/>
  <c r="K16" i="7"/>
  <c r="D16" i="7"/>
  <c r="W16" i="7" s="1"/>
  <c r="C16" i="7"/>
  <c r="AJ15" i="7"/>
  <c r="AC15" i="7"/>
  <c r="Y15" i="7"/>
  <c r="X15" i="7"/>
  <c r="W15" i="7"/>
  <c r="V15" i="7"/>
  <c r="L15" i="7"/>
  <c r="AH15" i="7" s="1"/>
  <c r="K15" i="7"/>
  <c r="D15" i="7"/>
  <c r="AD15" i="7" s="1"/>
  <c r="C15" i="7"/>
  <c r="AE14" i="7"/>
  <c r="AC14" i="7"/>
  <c r="X14" i="7"/>
  <c r="W14" i="7"/>
  <c r="V14" i="7"/>
  <c r="L14" i="7"/>
  <c r="AJ14" i="7" s="1"/>
  <c r="K14" i="7"/>
  <c r="D14" i="7"/>
  <c r="AD14" i="7" s="1"/>
  <c r="C14" i="7"/>
  <c r="AC13" i="7"/>
  <c r="X13" i="7"/>
  <c r="V13" i="7"/>
  <c r="L13" i="7"/>
  <c r="Y13" i="7" s="1"/>
  <c r="K13" i="7"/>
  <c r="D13" i="7"/>
  <c r="C13" i="7"/>
  <c r="F5" i="7"/>
  <c r="L4" i="7"/>
  <c r="G4" i="7" s="1"/>
  <c r="F5" i="6"/>
  <c r="X27" i="6"/>
  <c r="V27" i="6"/>
  <c r="L27" i="6"/>
  <c r="AJ27" i="6" s="1"/>
  <c r="K27" i="6"/>
  <c r="D27" i="6"/>
  <c r="W27" i="6" s="1"/>
  <c r="C27" i="6"/>
  <c r="X26" i="6"/>
  <c r="V26" i="6"/>
  <c r="L26" i="6"/>
  <c r="AH26" i="6" s="1"/>
  <c r="K26" i="6"/>
  <c r="D26" i="6"/>
  <c r="AE26" i="6" s="1"/>
  <c r="C26" i="6"/>
  <c r="X25" i="6"/>
  <c r="V25" i="6"/>
  <c r="L25" i="6"/>
  <c r="Y25" i="6" s="1"/>
  <c r="K25" i="6"/>
  <c r="D25" i="6"/>
  <c r="AD25" i="6" s="1"/>
  <c r="C25" i="6"/>
  <c r="X24" i="6"/>
  <c r="V24" i="6"/>
  <c r="L24" i="6"/>
  <c r="Y24" i="6" s="1"/>
  <c r="K24" i="6"/>
  <c r="D24" i="6"/>
  <c r="W24" i="6" s="1"/>
  <c r="C24" i="6"/>
  <c r="X23" i="6"/>
  <c r="V23" i="6"/>
  <c r="L23" i="6"/>
  <c r="AJ23" i="6" s="1"/>
  <c r="K23" i="6"/>
  <c r="D23" i="6"/>
  <c r="W23" i="6" s="1"/>
  <c r="C23" i="6"/>
  <c r="X22" i="6"/>
  <c r="W22" i="6"/>
  <c r="V22" i="6"/>
  <c r="L22" i="6"/>
  <c r="AH22" i="6" s="1"/>
  <c r="K22" i="6"/>
  <c r="D22" i="6"/>
  <c r="AE22" i="6" s="1"/>
  <c r="C22" i="6"/>
  <c r="X21" i="6"/>
  <c r="V21" i="6"/>
  <c r="L21" i="6"/>
  <c r="Y21" i="6" s="1"/>
  <c r="K21" i="6"/>
  <c r="D21" i="6"/>
  <c r="AD21" i="6" s="1"/>
  <c r="C21" i="6"/>
  <c r="X20" i="6"/>
  <c r="V20" i="6"/>
  <c r="L20" i="6"/>
  <c r="Y20" i="6" s="1"/>
  <c r="K20" i="6"/>
  <c r="D20" i="6"/>
  <c r="W20" i="6" s="1"/>
  <c r="C20" i="6"/>
  <c r="Y19" i="6"/>
  <c r="X19" i="6"/>
  <c r="V19" i="6"/>
  <c r="L19" i="6"/>
  <c r="AJ19" i="6" s="1"/>
  <c r="K19" i="6"/>
  <c r="D19" i="6"/>
  <c r="W19" i="6" s="1"/>
  <c r="C19" i="6"/>
  <c r="AJ18" i="6"/>
  <c r="X18" i="6"/>
  <c r="V18" i="6"/>
  <c r="L18" i="6"/>
  <c r="AH18" i="6" s="1"/>
  <c r="K18" i="6"/>
  <c r="D18" i="6"/>
  <c r="AE18" i="6" s="1"/>
  <c r="C18" i="6"/>
  <c r="X17" i="6"/>
  <c r="V17" i="6"/>
  <c r="L17" i="6"/>
  <c r="Y17" i="6" s="1"/>
  <c r="K17" i="6"/>
  <c r="D17" i="6"/>
  <c r="AD17" i="6" s="1"/>
  <c r="C17" i="6"/>
  <c r="X16" i="6"/>
  <c r="V16" i="6"/>
  <c r="L16" i="6"/>
  <c r="Y16" i="6" s="1"/>
  <c r="K16" i="6"/>
  <c r="D16" i="6"/>
  <c r="AC16" i="6" s="1"/>
  <c r="C16" i="6"/>
  <c r="X15" i="6"/>
  <c r="V15" i="6"/>
  <c r="L15" i="6"/>
  <c r="AJ15" i="6" s="1"/>
  <c r="K15" i="6"/>
  <c r="D15" i="6"/>
  <c r="W15" i="6" s="1"/>
  <c r="C15" i="6"/>
  <c r="X14" i="6"/>
  <c r="V14" i="6"/>
  <c r="L14" i="6"/>
  <c r="AH14" i="6" s="1"/>
  <c r="K14" i="6"/>
  <c r="D14" i="6"/>
  <c r="AE14" i="6" s="1"/>
  <c r="C14" i="6"/>
  <c r="X13" i="6"/>
  <c r="V13" i="6"/>
  <c r="L13" i="6"/>
  <c r="Y13" i="6" s="1"/>
  <c r="K13" i="6"/>
  <c r="D13" i="6"/>
  <c r="AD13" i="6" s="1"/>
  <c r="C13" i="6"/>
  <c r="L4" i="6"/>
  <c r="Y4" i="6" s="1"/>
  <c r="Y7" i="6" s="1"/>
  <c r="Y8" i="6" s="1"/>
  <c r="X26" i="5"/>
  <c r="V26" i="5"/>
  <c r="L26" i="5"/>
  <c r="AI26" i="5" s="1"/>
  <c r="K26" i="5"/>
  <c r="D26" i="5"/>
  <c r="AE26" i="5" s="1"/>
  <c r="C26" i="5"/>
  <c r="X25" i="5"/>
  <c r="V25" i="5"/>
  <c r="L25" i="5"/>
  <c r="AI25" i="5" s="1"/>
  <c r="K25" i="5"/>
  <c r="D25" i="5"/>
  <c r="AE25" i="5" s="1"/>
  <c r="C25" i="5"/>
  <c r="X24" i="5"/>
  <c r="W24" i="5"/>
  <c r="V24" i="5"/>
  <c r="L24" i="5"/>
  <c r="AJ24" i="5" s="1"/>
  <c r="K24" i="5"/>
  <c r="D24" i="5"/>
  <c r="AD24" i="5" s="1"/>
  <c r="C24" i="5"/>
  <c r="X23" i="5"/>
  <c r="W23" i="5"/>
  <c r="V23" i="5"/>
  <c r="L23" i="5"/>
  <c r="AJ23" i="5" s="1"/>
  <c r="K23" i="5"/>
  <c r="D23" i="5"/>
  <c r="AD23" i="5" s="1"/>
  <c r="C23" i="5"/>
  <c r="AD22" i="5"/>
  <c r="X22" i="5"/>
  <c r="W22" i="5"/>
  <c r="V22" i="5"/>
  <c r="L22" i="5"/>
  <c r="AJ22" i="5" s="1"/>
  <c r="K22" i="5"/>
  <c r="D22" i="5"/>
  <c r="AE22" i="5" s="1"/>
  <c r="C22" i="5"/>
  <c r="AE21" i="5"/>
  <c r="AD21" i="5"/>
  <c r="X21" i="5"/>
  <c r="W21" i="5"/>
  <c r="V21" i="5"/>
  <c r="L21" i="5"/>
  <c r="AJ21" i="5" s="1"/>
  <c r="K21" i="5"/>
  <c r="D21" i="5"/>
  <c r="AC21" i="5" s="1"/>
  <c r="C21" i="5"/>
  <c r="Y20" i="5"/>
  <c r="X20" i="5"/>
  <c r="V20" i="5"/>
  <c r="L20" i="5"/>
  <c r="AJ20" i="5" s="1"/>
  <c r="K20" i="5"/>
  <c r="D20" i="5"/>
  <c r="AE20" i="5" s="1"/>
  <c r="C20" i="5"/>
  <c r="X19" i="5"/>
  <c r="V19" i="5"/>
  <c r="L19" i="5"/>
  <c r="AI19" i="5" s="1"/>
  <c r="K19" i="5"/>
  <c r="D19" i="5"/>
  <c r="AE19" i="5" s="1"/>
  <c r="C19" i="5"/>
  <c r="X18" i="5"/>
  <c r="V18" i="5"/>
  <c r="L18" i="5"/>
  <c r="AJ18" i="5" s="1"/>
  <c r="K18" i="5"/>
  <c r="D18" i="5"/>
  <c r="AD18" i="5" s="1"/>
  <c r="C18" i="5"/>
  <c r="X17" i="5"/>
  <c r="V17" i="5"/>
  <c r="L17" i="5"/>
  <c r="AJ17" i="5" s="1"/>
  <c r="K17" i="5"/>
  <c r="D17" i="5"/>
  <c r="AD17" i="5" s="1"/>
  <c r="C17" i="5"/>
  <c r="AD16" i="5"/>
  <c r="AC16" i="5"/>
  <c r="X16" i="5"/>
  <c r="W16" i="5"/>
  <c r="V16" i="5"/>
  <c r="L16" i="5"/>
  <c r="AJ16" i="5" s="1"/>
  <c r="K16" i="5"/>
  <c r="D16" i="5"/>
  <c r="AE16" i="5" s="1"/>
  <c r="C16" i="5"/>
  <c r="Y15" i="5"/>
  <c r="X15" i="5"/>
  <c r="V15" i="5"/>
  <c r="L15" i="5"/>
  <c r="AJ15" i="5" s="1"/>
  <c r="K15" i="5"/>
  <c r="D15" i="5"/>
  <c r="AD15" i="5" s="1"/>
  <c r="C15" i="5"/>
  <c r="X14" i="5"/>
  <c r="V14" i="5"/>
  <c r="L14" i="5"/>
  <c r="AJ14" i="5" s="1"/>
  <c r="K14" i="5"/>
  <c r="D14" i="5"/>
  <c r="AE14" i="5" s="1"/>
  <c r="C14" i="5"/>
  <c r="X13" i="5"/>
  <c r="V13" i="5"/>
  <c r="L13" i="5"/>
  <c r="AI13" i="5" s="1"/>
  <c r="K13" i="5"/>
  <c r="D13" i="5"/>
  <c r="AC13" i="5" s="1"/>
  <c r="C13" i="5"/>
  <c r="X12" i="5"/>
  <c r="V12" i="5"/>
  <c r="L12" i="5"/>
  <c r="AJ12" i="5" s="1"/>
  <c r="K12" i="5"/>
  <c r="D12" i="5"/>
  <c r="AD12" i="5" s="1"/>
  <c r="C12" i="5"/>
  <c r="L4" i="5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L26" i="4"/>
  <c r="AJ26" i="4" s="1"/>
  <c r="D26" i="4"/>
  <c r="AC26" i="4" s="1"/>
  <c r="L25" i="4"/>
  <c r="AJ25" i="4" s="1"/>
  <c r="D25" i="4"/>
  <c r="AC25" i="4" s="1"/>
  <c r="L24" i="4"/>
  <c r="AJ24" i="4" s="1"/>
  <c r="D24" i="4"/>
  <c r="AC24" i="4" s="1"/>
  <c r="L23" i="4"/>
  <c r="AJ23" i="4" s="1"/>
  <c r="D23" i="4"/>
  <c r="AC23" i="4" s="1"/>
  <c r="L22" i="4"/>
  <c r="AJ22" i="4" s="1"/>
  <c r="D22" i="4"/>
  <c r="AC22" i="4" s="1"/>
  <c r="L21" i="4"/>
  <c r="AJ21" i="4" s="1"/>
  <c r="D21" i="4"/>
  <c r="AC21" i="4" s="1"/>
  <c r="L20" i="4"/>
  <c r="AJ20" i="4" s="1"/>
  <c r="D20" i="4"/>
  <c r="AC20" i="4" s="1"/>
  <c r="L19" i="4"/>
  <c r="AJ19" i="4" s="1"/>
  <c r="D19" i="4"/>
  <c r="AC19" i="4" s="1"/>
  <c r="L18" i="4"/>
  <c r="AJ18" i="4" s="1"/>
  <c r="D18" i="4"/>
  <c r="AC18" i="4" s="1"/>
  <c r="L17" i="4"/>
  <c r="AJ17" i="4" s="1"/>
  <c r="D17" i="4"/>
  <c r="AC17" i="4" s="1"/>
  <c r="L16" i="4"/>
  <c r="AJ16" i="4" s="1"/>
  <c r="D16" i="4"/>
  <c r="AC16" i="4" s="1"/>
  <c r="L15" i="4"/>
  <c r="AJ15" i="4" s="1"/>
  <c r="D15" i="4"/>
  <c r="AC15" i="4" s="1"/>
  <c r="L14" i="4"/>
  <c r="AJ14" i="4" s="1"/>
  <c r="D14" i="4"/>
  <c r="AC14" i="4" s="1"/>
  <c r="L13" i="4"/>
  <c r="AJ13" i="4" s="1"/>
  <c r="D13" i="4"/>
  <c r="AC13" i="4" s="1"/>
  <c r="L12" i="4"/>
  <c r="AJ12" i="4" s="1"/>
  <c r="D12" i="4"/>
  <c r="AC12" i="4" s="1"/>
  <c r="L7" i="4"/>
  <c r="L4" i="4"/>
  <c r="G4" i="4" s="1"/>
  <c r="K26" i="3"/>
  <c r="AB26" i="3" s="1"/>
  <c r="C26" i="3"/>
  <c r="V26" i="3" s="1"/>
  <c r="K25" i="3"/>
  <c r="AB25" i="3" s="1"/>
  <c r="C25" i="3"/>
  <c r="W25" i="3" s="1"/>
  <c r="W24" i="3"/>
  <c r="V24" i="3"/>
  <c r="U24" i="3"/>
  <c r="K24" i="3"/>
  <c r="AB24" i="3" s="1"/>
  <c r="C24" i="3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AB18" i="2" s="1"/>
  <c r="K20" i="2"/>
  <c r="AB20" i="2" s="1"/>
  <c r="K21" i="2"/>
  <c r="AB21" i="2" s="1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10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AI24" i="7" l="1"/>
  <c r="AJ24" i="7"/>
  <c r="AI27" i="7"/>
  <c r="AI15" i="7"/>
  <c r="AJ27" i="7"/>
  <c r="AE19" i="7"/>
  <c r="AC24" i="7"/>
  <c r="F11" i="7"/>
  <c r="AE15" i="7"/>
  <c r="AC20" i="7"/>
  <c r="AC25" i="7"/>
  <c r="AC26" i="7"/>
  <c r="L3" i="7"/>
  <c r="G3" i="7" s="1"/>
  <c r="AC17" i="7"/>
  <c r="AC18" i="7"/>
  <c r="AE27" i="7"/>
  <c r="AE18" i="7"/>
  <c r="AC23" i="7"/>
  <c r="AC19" i="7"/>
  <c r="AE23" i="7"/>
  <c r="AE25" i="7"/>
  <c r="AD21" i="7"/>
  <c r="AD25" i="7"/>
  <c r="AH26" i="7"/>
  <c r="AE13" i="7"/>
  <c r="AE17" i="7"/>
  <c r="AE21" i="7"/>
  <c r="AI22" i="7"/>
  <c r="Y4" i="7"/>
  <c r="AH13" i="7"/>
  <c r="AD16" i="7"/>
  <c r="AH21" i="7"/>
  <c r="AD24" i="7"/>
  <c r="AJ26" i="7"/>
  <c r="F9" i="7"/>
  <c r="AI13" i="7"/>
  <c r="AE16" i="7"/>
  <c r="AI17" i="7"/>
  <c r="AE20" i="7"/>
  <c r="AI21" i="7"/>
  <c r="AE24" i="7"/>
  <c r="AI25" i="7"/>
  <c r="W13" i="7"/>
  <c r="AJ13" i="7"/>
  <c r="Y14" i="7"/>
  <c r="W17" i="7"/>
  <c r="AJ17" i="7"/>
  <c r="Y18" i="7"/>
  <c r="AJ21" i="7"/>
  <c r="Y22" i="7"/>
  <c r="AJ25" i="7"/>
  <c r="Y26" i="7"/>
  <c r="AJ18" i="7"/>
  <c r="F10" i="7"/>
  <c r="AD13" i="7"/>
  <c r="AH14" i="7"/>
  <c r="AH18" i="7"/>
  <c r="F8" i="7"/>
  <c r="AI14" i="7"/>
  <c r="AH17" i="7"/>
  <c r="AD20" i="7"/>
  <c r="AH25" i="7"/>
  <c r="W26" i="6"/>
  <c r="W17" i="6"/>
  <c r="AI26" i="6"/>
  <c r="Y15" i="6"/>
  <c r="AI14" i="6"/>
  <c r="AJ14" i="6"/>
  <c r="Y14" i="6"/>
  <c r="AJ22" i="6"/>
  <c r="AE17" i="6"/>
  <c r="Y22" i="6"/>
  <c r="W14" i="6"/>
  <c r="AC24" i="6"/>
  <c r="W13" i="6"/>
  <c r="Y18" i="6"/>
  <c r="AC20" i="6"/>
  <c r="AE21" i="6"/>
  <c r="AI18" i="6"/>
  <c r="AI22" i="6"/>
  <c r="W18" i="6"/>
  <c r="W21" i="6"/>
  <c r="AJ26" i="6"/>
  <c r="Y9" i="6"/>
  <c r="W25" i="6"/>
  <c r="AE25" i="6"/>
  <c r="AE13" i="6"/>
  <c r="Y23" i="6"/>
  <c r="Y27" i="6"/>
  <c r="AH23" i="6"/>
  <c r="L3" i="6"/>
  <c r="AD24" i="6"/>
  <c r="F8" i="6"/>
  <c r="AI13" i="6"/>
  <c r="AC15" i="6"/>
  <c r="AE16" i="6"/>
  <c r="AI17" i="6"/>
  <c r="AC19" i="6"/>
  <c r="AE20" i="6"/>
  <c r="AI21" i="6"/>
  <c r="AC23" i="6"/>
  <c r="AE24" i="6"/>
  <c r="AI25" i="6"/>
  <c r="AC27" i="6"/>
  <c r="AD20" i="6"/>
  <c r="AH21" i="6"/>
  <c r="F9" i="6"/>
  <c r="AJ13" i="6"/>
  <c r="AD15" i="6"/>
  <c r="AH16" i="6"/>
  <c r="AJ17" i="6"/>
  <c r="AD19" i="6"/>
  <c r="AH20" i="6"/>
  <c r="AJ21" i="6"/>
  <c r="AD23" i="6"/>
  <c r="AH24" i="6"/>
  <c r="AJ25" i="6"/>
  <c r="Y26" i="6"/>
  <c r="AD27" i="6"/>
  <c r="AH13" i="6"/>
  <c r="F10" i="6"/>
  <c r="AC14" i="6"/>
  <c r="AE15" i="6"/>
  <c r="AI16" i="6"/>
  <c r="AC18" i="6"/>
  <c r="AE19" i="6"/>
  <c r="AI20" i="6"/>
  <c r="AC22" i="6"/>
  <c r="AE23" i="6"/>
  <c r="AI24" i="6"/>
  <c r="AC26" i="6"/>
  <c r="AE27" i="6"/>
  <c r="AD16" i="6"/>
  <c r="AH17" i="6"/>
  <c r="AH25" i="6"/>
  <c r="F11" i="6"/>
  <c r="AH15" i="6"/>
  <c r="W16" i="6"/>
  <c r="AJ16" i="6"/>
  <c r="AD22" i="6"/>
  <c r="AJ24" i="6"/>
  <c r="AD26" i="6"/>
  <c r="AH27" i="6"/>
  <c r="AD14" i="6"/>
  <c r="AD18" i="6"/>
  <c r="AH19" i="6"/>
  <c r="AJ20" i="6"/>
  <c r="G4" i="6"/>
  <c r="AC13" i="6"/>
  <c r="AI15" i="6"/>
  <c r="AC17" i="6"/>
  <c r="AI19" i="6"/>
  <c r="AC21" i="6"/>
  <c r="AI23" i="6"/>
  <c r="AC25" i="6"/>
  <c r="AI27" i="6"/>
  <c r="AC15" i="5"/>
  <c r="AE15" i="5"/>
  <c r="W15" i="5"/>
  <c r="W17" i="5"/>
  <c r="Y14" i="5"/>
  <c r="W18" i="5"/>
  <c r="Y26" i="5"/>
  <c r="AH26" i="5"/>
  <c r="AJ26" i="5"/>
  <c r="Y23" i="5"/>
  <c r="AC25" i="5"/>
  <c r="W12" i="5"/>
  <c r="AI22" i="5"/>
  <c r="Y17" i="5"/>
  <c r="Y16" i="5"/>
  <c r="AH20" i="5"/>
  <c r="AI20" i="5"/>
  <c r="Y21" i="5"/>
  <c r="Y22" i="5"/>
  <c r="AJ25" i="5"/>
  <c r="AH21" i="5"/>
  <c r="AI17" i="5"/>
  <c r="AH14" i="5"/>
  <c r="AJ19" i="5"/>
  <c r="AI14" i="5"/>
  <c r="AI16" i="5"/>
  <c r="AH15" i="5"/>
  <c r="AJ13" i="5"/>
  <c r="AI23" i="5"/>
  <c r="AC24" i="5"/>
  <c r="AC12" i="5"/>
  <c r="AE18" i="5"/>
  <c r="AE24" i="5"/>
  <c r="AE12" i="5"/>
  <c r="AE23" i="5"/>
  <c r="AC18" i="5"/>
  <c r="AE17" i="5"/>
  <c r="AC22" i="5"/>
  <c r="L3" i="5"/>
  <c r="AI15" i="5"/>
  <c r="AC17" i="5"/>
  <c r="AI21" i="5"/>
  <c r="AC23" i="5"/>
  <c r="G4" i="5"/>
  <c r="F7" i="5"/>
  <c r="Y12" i="5"/>
  <c r="W13" i="5"/>
  <c r="AH16" i="5"/>
  <c r="Y18" i="5"/>
  <c r="W19" i="5"/>
  <c r="AH22" i="5"/>
  <c r="Y24" i="5"/>
  <c r="W25" i="5"/>
  <c r="F8" i="5"/>
  <c r="Y13" i="5"/>
  <c r="W14" i="5"/>
  <c r="AH17" i="5"/>
  <c r="Y19" i="5"/>
  <c r="W20" i="5"/>
  <c r="AH23" i="5"/>
  <c r="Y25" i="5"/>
  <c r="W26" i="5"/>
  <c r="F10" i="5"/>
  <c r="AH12" i="5"/>
  <c r="AD13" i="5"/>
  <c r="AH18" i="5"/>
  <c r="AD19" i="5"/>
  <c r="AH24" i="5"/>
  <c r="AD25" i="5"/>
  <c r="AC19" i="5"/>
  <c r="AI12" i="5"/>
  <c r="AE13" i="5"/>
  <c r="AC14" i="5"/>
  <c r="AI18" i="5"/>
  <c r="AC20" i="5"/>
  <c r="AI24" i="5"/>
  <c r="AC26" i="5"/>
  <c r="F9" i="5"/>
  <c r="AH13" i="5"/>
  <c r="AD14" i="5"/>
  <c r="AH19" i="5"/>
  <c r="AD20" i="5"/>
  <c r="AH25" i="5"/>
  <c r="AD26" i="5"/>
  <c r="W18" i="4"/>
  <c r="W14" i="4"/>
  <c r="W19" i="4"/>
  <c r="W20" i="4"/>
  <c r="W21" i="4"/>
  <c r="W26" i="4"/>
  <c r="Y15" i="4"/>
  <c r="Y16" i="4"/>
  <c r="Y19" i="4"/>
  <c r="Y17" i="4"/>
  <c r="W22" i="4"/>
  <c r="Y20" i="4"/>
  <c r="W23" i="4"/>
  <c r="Y21" i="4"/>
  <c r="W24" i="4"/>
  <c r="Y22" i="4"/>
  <c r="W12" i="4"/>
  <c r="W25" i="4"/>
  <c r="Y23" i="4"/>
  <c r="W17" i="4"/>
  <c r="Y24" i="4"/>
  <c r="W15" i="4"/>
  <c r="Y12" i="4"/>
  <c r="Y25" i="4"/>
  <c r="Y18" i="4"/>
  <c r="W16" i="4"/>
  <c r="Y13" i="4"/>
  <c r="Y26" i="4"/>
  <c r="W13" i="4"/>
  <c r="Y14" i="4"/>
  <c r="AD24" i="4"/>
  <c r="AD25" i="4"/>
  <c r="AE25" i="4"/>
  <c r="AI25" i="4"/>
  <c r="AD16" i="4"/>
  <c r="AI23" i="4"/>
  <c r="AE15" i="4"/>
  <c r="AI15" i="4"/>
  <c r="AA18" i="2"/>
  <c r="AD20" i="4"/>
  <c r="AE20" i="4"/>
  <c r="AD13" i="4"/>
  <c r="AE13" i="4"/>
  <c r="AD17" i="4"/>
  <c r="AE17" i="4"/>
  <c r="AI22" i="4"/>
  <c r="AI18" i="4"/>
  <c r="AI26" i="4"/>
  <c r="F7" i="4"/>
  <c r="AD21" i="4"/>
  <c r="AE21" i="4"/>
  <c r="AI14" i="4"/>
  <c r="AD12" i="4"/>
  <c r="AE12" i="4"/>
  <c r="AE23" i="4"/>
  <c r="AI19" i="4"/>
  <c r="AI17" i="4"/>
  <c r="AI13" i="4"/>
  <c r="AI21" i="4"/>
  <c r="AI12" i="4"/>
  <c r="AI16" i="4"/>
  <c r="AI20" i="4"/>
  <c r="AI24" i="4"/>
  <c r="AD14" i="4"/>
  <c r="AD22" i="4"/>
  <c r="F8" i="4"/>
  <c r="AE14" i="4"/>
  <c r="AD19" i="4"/>
  <c r="AE22" i="4"/>
  <c r="F9" i="4"/>
  <c r="AE19" i="4"/>
  <c r="F10" i="4"/>
  <c r="AE16" i="4"/>
  <c r="AE24" i="4"/>
  <c r="AD18" i="4"/>
  <c r="AD26" i="4"/>
  <c r="L3" i="4"/>
  <c r="G3" i="4" s="1"/>
  <c r="AD15" i="4"/>
  <c r="AE18" i="4"/>
  <c r="AD23" i="4"/>
  <c r="AE26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L5" i="7" l="1"/>
  <c r="G5" i="7" s="1"/>
  <c r="Y9" i="7"/>
  <c r="Y8" i="7"/>
  <c r="AB7" i="7"/>
  <c r="L7" i="7" s="1"/>
  <c r="AA7" i="7" s="1"/>
  <c r="AB6" i="7"/>
  <c r="L6" i="7" s="1"/>
  <c r="G3" i="6"/>
  <c r="L5" i="6"/>
  <c r="AB6" i="6"/>
  <c r="L6" i="6" s="1"/>
  <c r="AB7" i="6"/>
  <c r="L7" i="6" s="1"/>
  <c r="AA7" i="6" s="1"/>
  <c r="AB5" i="5"/>
  <c r="L5" i="5" s="1"/>
  <c r="AB6" i="5"/>
  <c r="L6" i="5" s="1"/>
  <c r="AA6" i="5" s="1"/>
  <c r="G3" i="5"/>
  <c r="AB6" i="4"/>
  <c r="L6" i="4" s="1"/>
  <c r="AA6" i="4" s="1"/>
  <c r="F6" i="4" s="1"/>
  <c r="G6" i="4" s="1"/>
  <c r="AB5" i="4"/>
  <c r="L5" i="4" s="1"/>
  <c r="S6" i="3"/>
  <c r="K6" i="3" s="1"/>
  <c r="R6" i="3" s="1"/>
  <c r="R5" i="3" s="1"/>
  <c r="E5" i="3" s="1"/>
  <c r="S5" i="3"/>
  <c r="K5" i="3" s="1"/>
  <c r="F3" i="1"/>
  <c r="F7" i="7" l="1"/>
  <c r="G7" i="7" s="1"/>
  <c r="AA6" i="7"/>
  <c r="F6" i="7" s="1"/>
  <c r="G6" i="7" s="1"/>
  <c r="G5" i="6"/>
  <c r="F7" i="6"/>
  <c r="G7" i="6" s="1"/>
  <c r="AA6" i="6"/>
  <c r="F6" i="6" s="1"/>
  <c r="G6" i="6" s="1"/>
  <c r="F6" i="5"/>
  <c r="G6" i="5" s="1"/>
  <c r="AA5" i="5"/>
  <c r="F5" i="5" s="1"/>
  <c r="G5" i="5" s="1"/>
  <c r="AA5" i="4"/>
  <c r="F5" i="4" s="1"/>
  <c r="G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C16" i="2"/>
  <c r="V16" i="2" s="1"/>
  <c r="C13" i="2"/>
  <c r="U13" i="2" s="1"/>
  <c r="C17" i="2"/>
  <c r="V17" i="2" s="1"/>
  <c r="W17" i="2"/>
  <c r="C24" i="2"/>
  <c r="V24" i="2" s="1"/>
  <c r="W24" i="2"/>
  <c r="C20" i="2"/>
  <c r="V20" i="2" s="1"/>
  <c r="C18" i="2"/>
  <c r="U18" i="2" s="1"/>
  <c r="W18" i="2"/>
  <c r="C21" i="2"/>
  <c r="U21" i="2" s="1"/>
  <c r="C15" i="2"/>
  <c r="V15" i="2" s="1"/>
  <c r="W15" i="2"/>
  <c r="C22" i="2"/>
  <c r="V22" i="2" s="1"/>
  <c r="W22" i="2"/>
  <c r="C26" i="2"/>
  <c r="U26" i="2" s="1"/>
  <c r="K4" i="2"/>
  <c r="F4" i="2" s="1"/>
  <c r="C12" i="2"/>
  <c r="V12" i="2" s="1"/>
  <c r="W12" i="2"/>
  <c r="C23" i="2"/>
  <c r="U23" i="2" s="1"/>
  <c r="W23" i="2"/>
  <c r="C14" i="2"/>
  <c r="E8" i="2" s="1"/>
  <c r="C19" i="2"/>
  <c r="W19" i="2"/>
  <c r="V25" i="2"/>
  <c r="C25" i="2"/>
  <c r="U25" i="2" s="1"/>
  <c r="W25" i="2"/>
  <c r="U22" i="2" l="1"/>
  <c r="U17" i="2"/>
  <c r="V23" i="2"/>
  <c r="W21" i="2"/>
  <c r="W13" i="2"/>
  <c r="W14" i="2"/>
  <c r="U14" i="2"/>
  <c r="V14" i="2"/>
  <c r="V21" i="2"/>
  <c r="W16" i="2"/>
  <c r="U12" i="2"/>
  <c r="U16" i="2"/>
  <c r="W20" i="2"/>
  <c r="W26" i="2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<sst xmlns="http://schemas.openxmlformats.org/spreadsheetml/2006/main" count="621" uniqueCount="111">
  <si>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</si>
  <si>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</si>
  <si>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</si>
  <si>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</si>
  <si>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</si>
  <si>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</si>
  <si>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</si>
  <si>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</si>
  <si>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</si>
  <si>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</si>
  <si>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</si>
  <si>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</si>
  <si>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</si>
  <si>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</si>
  <si>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</si>
  <si>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</si>
  <si>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</si>
  <si>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</si>
  <si>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</si>
  <si>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</si>
  <si>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</si>
  <si>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</si>
  <si>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</si>
  <si>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</si>
  <si>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</si>
  <si>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</si>
  <si>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</si>
  <si>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</si>
  <si>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</si>
  <si>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</si>
  <si>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</si>
  <si>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</si>
  <si>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</si>
  <si>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</si>
  <si>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</si>
  <si>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</si>
  <si>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</si>
  <si>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</si>
  <si>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</si>
  <si>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</si>
  <si>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</si>
  <si>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</si>
  <si>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</si>
  <si>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</si>
  <si>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</si>
  <si>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</si>
  <si>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</si>
  <si>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</si>
  <si>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</si>
  <si>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</si>
  <si>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</si>
  <si>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</si>
  <si>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</si>
  <si>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</si>
  <si>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</si>
  <si>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</si>
  <si>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</si>
  <si>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</si>
  <si>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</si>
  <si>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</si>
  <si>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</si>
  <si>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</si>
  <si>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</si>
  <si>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</si>
  <si>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</si>
  <si>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</si>
  <si>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</si>
  <si>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</si>
  <si>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</si>
  <si>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</si>
  <si>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</si>
  <si>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</si>
  <si>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</si>
  <si>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</si>
  <si>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</si>
  <si>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</si>
  <si>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</si>
  <si>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</si>
  <si>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</si>
  <si>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</si>
  <si>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</si>
  <si>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</si>
  <si>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</si>
  <si>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</si>
  <si>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</si>
  <si>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</si>
  <si>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</si>
  <si>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</si>
  <si>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</si>
  <si>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</si>
  <si>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</si>
  <si>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</si>
  <si>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</si>
  <si>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</si>
  <si>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</si>
  <si>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</si>
  <si>
    <t>방횟</t>
    <phoneticPr fontId="1" type="noConversion"/>
  </si>
  <si>
    <t>점수</t>
    <phoneticPr fontId="1" type="noConversion"/>
  </si>
  <si>
    <t>닉네임</t>
    <phoneticPr fontId="1" type="noConversion"/>
  </si>
  <si>
    <t xml:space="preserve">금일 획득 점수 </t>
    <phoneticPr fontId="1" type="noConversion"/>
  </si>
  <si>
    <t>1공실패</t>
    <phoneticPr fontId="1" type="noConversion"/>
  </si>
  <si>
    <t>1공성공</t>
    <phoneticPr fontId="1" type="noConversion"/>
  </si>
  <si>
    <t>2공완</t>
    <phoneticPr fontId="1" type="noConversion"/>
  </si>
  <si>
    <t>마지막</t>
    <phoneticPr fontId="1" type="noConversion"/>
  </si>
  <si>
    <t>총공</t>
    <phoneticPr fontId="1" type="noConversion"/>
  </si>
  <si>
    <t>공후대기</t>
    <phoneticPr fontId="1" type="noConversion"/>
  </si>
  <si>
    <t>공전대기(새삥)</t>
    <phoneticPr fontId="1" type="noConversion"/>
  </si>
  <si>
    <t>공격당</t>
    <phoneticPr fontId="1" type="noConversion"/>
  </si>
  <si>
    <t>획득점수</t>
    <phoneticPr fontId="1" type="noConversion"/>
  </si>
  <si>
    <t>티파</t>
    <phoneticPr fontId="1" type="noConversion"/>
  </si>
  <si>
    <t>상대공덱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</si>
</sst>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6" fillId="0" borderId="13" xfId="0" applyNumberFormat="1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14" fontId="6" fillId="0" borderId="0" xfId="0" applyNumberFormat="1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</cellXfs>
  <cellStyles count="1">
    <cellStyle name="표준" xfId="0" builtinId="0"/>
  </cellStyles>
  <dxfs count="8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L16" sqref="L1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29" ht="60" customHeight="1" x14ac:dyDescent="0.6">
      <c r="A2" s="77" t="s">
        <v>32</v>
      </c>
      <c r="B2" s="77"/>
      <c r="C2" s="16">
        <v>30</v>
      </c>
      <c r="D2" s="6" t="s">
        <v>42</v>
      </c>
      <c r="F2" s="72" t="s">
        <v>26</v>
      </c>
      <c r="G2" s="72"/>
      <c r="H2" s="72"/>
      <c r="I2" s="72"/>
      <c r="J2" s="72"/>
      <c r="K2" s="15"/>
      <c r="L2" s="6" t="s">
        <v>27</v>
      </c>
      <c r="M2" s="80"/>
      <c r="N2" s="80"/>
      <c r="O2" s="80"/>
      <c r="R2" s="9" t="s">
        <v>53</v>
      </c>
    </row>
    <row r="3" spans="1:29" s="2" customFormat="1" ht="31.5" customHeight="1" x14ac:dyDescent="0.6">
      <c r="A3" s="82" t="s">
        <v>51</v>
      </c>
      <c r="B3" s="82"/>
      <c r="C3" s="82"/>
      <c r="D3" s="17" t="s">
        <v>41</v>
      </c>
      <c r="E3" s="18">
        <v>90</v>
      </c>
      <c r="F3" s="73" t="str">
        <f>CONCATENATE(E3,"  vs.  ",K3)</f>
        <v>90  vs.  89</v>
      </c>
      <c r="G3" s="73"/>
      <c r="H3" s="73"/>
      <c r="I3" s="73"/>
      <c r="J3" s="73"/>
      <c r="K3" s="18">
        <f>3*$C$2-(SUM($C$12:$C$26)+SUM($K$12:$K$26))</f>
        <v>89</v>
      </c>
      <c r="L3" s="17" t="s">
        <v>33</v>
      </c>
      <c r="M3" s="81"/>
      <c r="N3" s="81"/>
      <c r="O3" s="81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84"/>
      <c r="B4" s="84"/>
      <c r="C4" s="84"/>
      <c r="D4" s="2" t="s">
        <v>40</v>
      </c>
      <c r="E4" s="5">
        <v>17</v>
      </c>
      <c r="F4" s="87" t="str">
        <f>CONCATENATE(E4,"  vs.  ",K4)</f>
        <v>17  vs.  17</v>
      </c>
      <c r="G4" s="87"/>
      <c r="H4" s="87"/>
      <c r="I4" s="87"/>
      <c r="J4" s="87"/>
      <c r="K4" s="5">
        <f>2*C2-(5*30-(COUNTBLANK(E12:I26)+COUNTBLANK(M12:Q26)))</f>
        <v>17</v>
      </c>
      <c r="L4" s="22" t="s">
        <v>40</v>
      </c>
      <c r="M4" s="76"/>
      <c r="N4" s="76"/>
      <c r="O4" s="7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85" t="s">
        <v>54</v>
      </c>
      <c r="B5" s="85"/>
      <c r="C5" s="85"/>
      <c r="D5" s="17" t="s">
        <v>41</v>
      </c>
      <c r="E5" s="23">
        <f>E3+R5</f>
        <v>93</v>
      </c>
      <c r="F5" s="88" t="str">
        <f>CONCATENATE(E5,"  vs.  ",K5)</f>
        <v>93  vs.  90</v>
      </c>
      <c r="G5" s="89"/>
      <c r="H5" s="89"/>
      <c r="I5" s="89"/>
      <c r="J5" s="90"/>
      <c r="K5" s="18">
        <f>K3+S5</f>
        <v>90</v>
      </c>
      <c r="L5" s="17" t="s">
        <v>33</v>
      </c>
      <c r="M5" s="82"/>
      <c r="N5" s="82"/>
      <c r="O5" s="82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86"/>
      <c r="B6" s="86"/>
      <c r="C6" s="86"/>
      <c r="D6" s="19" t="s">
        <v>40</v>
      </c>
      <c r="E6" s="24">
        <f>E4-R6</f>
        <v>16</v>
      </c>
      <c r="F6" s="91" t="str">
        <f>CONCATENATE(E6,"  vs.  ",K6)</f>
        <v>16  vs.  16</v>
      </c>
      <c r="G6" s="92"/>
      <c r="H6" s="92"/>
      <c r="I6" s="92"/>
      <c r="J6" s="93"/>
      <c r="K6" s="20">
        <f>K4-S6</f>
        <v>16</v>
      </c>
      <c r="L6" s="21" t="s">
        <v>40</v>
      </c>
      <c r="M6" s="83"/>
      <c r="N6" s="83"/>
      <c r="O6" s="83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74" t="s">
        <v>52</v>
      </c>
      <c r="B7" s="74"/>
      <c r="C7" s="74"/>
      <c r="D7" s="2" t="s">
        <v>44</v>
      </c>
      <c r="E7" s="5">
        <f>COUNTIF($C$12:$C$26,"&gt;0")+COUNTIF($K$12:$K$26,"&gt;0")</f>
        <v>1</v>
      </c>
      <c r="F7" s="75"/>
      <c r="G7" s="75"/>
      <c r="H7" s="75"/>
      <c r="I7" s="75"/>
      <c r="J7" s="75"/>
      <c r="K7" s="5">
        <f>SUM(K8:K10)</f>
        <v>2</v>
      </c>
      <c r="L7" s="2" t="s">
        <v>44</v>
      </c>
      <c r="M7" s="74"/>
      <c r="N7" s="74"/>
      <c r="O7" s="74"/>
      <c r="R7" s="9"/>
    </row>
    <row r="8" spans="1:29" s="2" customFormat="1" ht="31.5" customHeight="1" x14ac:dyDescent="0.6">
      <c r="A8" s="75"/>
      <c r="B8" s="75"/>
      <c r="C8" s="75"/>
      <c r="D8" s="2" t="s">
        <v>43</v>
      </c>
      <c r="E8" s="5">
        <f>COUNTIF($C$12:$C$26,"=3")+COUNTIF($K$12:$K$26,"=3")</f>
        <v>0</v>
      </c>
      <c r="F8" s="75"/>
      <c r="G8" s="75"/>
      <c r="H8" s="75"/>
      <c r="I8" s="75"/>
      <c r="J8" s="75"/>
      <c r="K8" s="5">
        <v>1</v>
      </c>
      <c r="L8" s="2" t="s">
        <v>43</v>
      </c>
      <c r="M8" s="75"/>
      <c r="N8" s="75"/>
      <c r="O8" s="75"/>
      <c r="R8" s="9"/>
    </row>
    <row r="9" spans="1:29" s="2" customFormat="1" ht="31.5" customHeight="1" x14ac:dyDescent="0.6">
      <c r="A9" s="75"/>
      <c r="B9" s="75"/>
      <c r="C9" s="75"/>
      <c r="D9" s="2" t="s">
        <v>55</v>
      </c>
      <c r="E9" s="5">
        <f>COUNTIF($C$12:$C$26,"=2")+COUNTIF($K$12:$K$26,"=2")</f>
        <v>0</v>
      </c>
      <c r="F9" s="75"/>
      <c r="G9" s="75"/>
      <c r="H9" s="75"/>
      <c r="I9" s="75"/>
      <c r="J9" s="75"/>
      <c r="K9" s="5">
        <v>0</v>
      </c>
      <c r="L9" s="2" t="s">
        <v>55</v>
      </c>
      <c r="M9" s="75"/>
      <c r="N9" s="75"/>
      <c r="O9" s="75"/>
      <c r="R9" s="9"/>
    </row>
    <row r="10" spans="1:29" s="2" customFormat="1" ht="31.5" customHeight="1" x14ac:dyDescent="0.6">
      <c r="A10" s="76"/>
      <c r="B10" s="76"/>
      <c r="C10" s="76"/>
      <c r="D10" s="2" t="s">
        <v>56</v>
      </c>
      <c r="E10" s="5">
        <f>COUNTIF($C$12:$C$26,"=1")+COUNTIF($K$12:$K$26,"=1")</f>
        <v>1</v>
      </c>
      <c r="F10" s="76"/>
      <c r="G10" s="76"/>
      <c r="H10" s="76"/>
      <c r="I10" s="76"/>
      <c r="J10" s="76"/>
      <c r="K10" s="5">
        <v>1</v>
      </c>
      <c r="L10" s="2" t="s">
        <v>56</v>
      </c>
      <c r="M10" s="76"/>
      <c r="N10" s="76"/>
      <c r="O10" s="7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R27" s="10"/>
    </row>
  </sheetData>
  <mergeCells count="19"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  <mergeCell ref="A2:B2"/>
    <mergeCell ref="A1:O1"/>
    <mergeCell ref="F9:J9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29" ht="60" customHeight="1" x14ac:dyDescent="0.6">
      <c r="A2" s="77" t="s">
        <v>32</v>
      </c>
      <c r="B2" s="77"/>
      <c r="C2" s="16">
        <v>29</v>
      </c>
      <c r="D2" s="6" t="s">
        <v>42</v>
      </c>
      <c r="F2" s="72" t="s">
        <v>26</v>
      </c>
      <c r="G2" s="72"/>
      <c r="H2" s="72"/>
      <c r="I2" s="72"/>
      <c r="J2" s="72"/>
      <c r="K2" s="15"/>
      <c r="L2" s="6" t="s">
        <v>27</v>
      </c>
      <c r="M2" s="80"/>
      <c r="N2" s="80"/>
      <c r="O2" s="80"/>
      <c r="R2" s="9" t="s">
        <v>53</v>
      </c>
    </row>
    <row r="3" spans="1:29" s="2" customFormat="1" ht="31.5" customHeight="1" x14ac:dyDescent="0.6">
      <c r="A3" s="82" t="s">
        <v>51</v>
      </c>
      <c r="B3" s="82"/>
      <c r="C3" s="82"/>
      <c r="D3" s="17" t="s">
        <v>41</v>
      </c>
      <c r="E3" s="18">
        <v>64</v>
      </c>
      <c r="F3" s="73" t="str">
        <f>CONCATENATE(E3,"  vs.  ",K3)</f>
        <v>64  vs.  87</v>
      </c>
      <c r="G3" s="73"/>
      <c r="H3" s="73"/>
      <c r="I3" s="73"/>
      <c r="J3" s="73"/>
      <c r="K3" s="18">
        <f>3*30-(SUM($C$12:$C$26)+SUM($K$12:$K$26))</f>
        <v>87</v>
      </c>
      <c r="L3" s="17" t="s">
        <v>33</v>
      </c>
      <c r="M3" s="81"/>
      <c r="N3" s="81"/>
      <c r="O3" s="81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84"/>
      <c r="B4" s="84"/>
      <c r="C4" s="84"/>
      <c r="D4" s="2" t="s">
        <v>40</v>
      </c>
      <c r="E4" s="5">
        <v>20</v>
      </c>
      <c r="F4" s="87" t="str">
        <f>CONCATENATE(E4,"  vs.  ",K4)</f>
        <v>20  vs.  12</v>
      </c>
      <c r="G4" s="87"/>
      <c r="H4" s="87"/>
      <c r="I4" s="87"/>
      <c r="J4" s="87"/>
      <c r="K4" s="5">
        <f>2*C2-(5*30-(COUNTBLANK(E12:I26)+COUNTBLANK(M12:Q26)))</f>
        <v>12</v>
      </c>
      <c r="L4" s="22" t="s">
        <v>40</v>
      </c>
      <c r="M4" s="76"/>
      <c r="N4" s="76"/>
      <c r="O4" s="7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85" t="s">
        <v>54</v>
      </c>
      <c r="B5" s="85"/>
      <c r="C5" s="85"/>
      <c r="D5" s="17" t="s">
        <v>41</v>
      </c>
      <c r="E5" s="23">
        <f>E3+R5</f>
        <v>88</v>
      </c>
      <c r="F5" s="88" t="str">
        <f>CONCATENATE(E5,"  vs.  ",K5)</f>
        <v>88  vs.  87</v>
      </c>
      <c r="G5" s="89"/>
      <c r="H5" s="89"/>
      <c r="I5" s="89"/>
      <c r="J5" s="90"/>
      <c r="K5" s="18">
        <f>K3+S5</f>
        <v>87</v>
      </c>
      <c r="L5" s="17" t="s">
        <v>33</v>
      </c>
      <c r="M5" s="82"/>
      <c r="N5" s="82"/>
      <c r="O5" s="82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86"/>
      <c r="B6" s="86"/>
      <c r="C6" s="86"/>
      <c r="D6" s="19" t="s">
        <v>40</v>
      </c>
      <c r="E6" s="24">
        <f>E4-R6</f>
        <v>12</v>
      </c>
      <c r="F6" s="91" t="str">
        <f>CONCATENATE(E6,"  vs.  ",K6)</f>
        <v>12  vs.  12</v>
      </c>
      <c r="G6" s="92"/>
      <c r="H6" s="92"/>
      <c r="I6" s="92"/>
      <c r="J6" s="93"/>
      <c r="K6" s="20">
        <f>K4-S6</f>
        <v>12</v>
      </c>
      <c r="L6" s="21" t="s">
        <v>40</v>
      </c>
      <c r="M6" s="83"/>
      <c r="N6" s="83"/>
      <c r="O6" s="83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74" t="s">
        <v>52</v>
      </c>
      <c r="B7" s="74"/>
      <c r="C7" s="74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74"/>
      <c r="N7" s="74"/>
      <c r="O7" s="74"/>
      <c r="R7" s="9"/>
    </row>
    <row r="8" spans="1:29" s="2" customFormat="1" ht="31.5" customHeight="1" x14ac:dyDescent="0.6">
      <c r="A8" s="75"/>
      <c r="B8" s="75"/>
      <c r="C8" s="75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75"/>
      <c r="N8" s="75"/>
      <c r="O8" s="75"/>
      <c r="R8" s="9"/>
    </row>
    <row r="9" spans="1:29" s="2" customFormat="1" ht="31.5" customHeight="1" x14ac:dyDescent="0.6">
      <c r="A9" s="75"/>
      <c r="B9" s="75"/>
      <c r="C9" s="75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75"/>
      <c r="N9" s="75"/>
      <c r="O9" s="75"/>
      <c r="R9" s="9"/>
    </row>
    <row r="10" spans="1:29" s="2" customFormat="1" ht="31.5" customHeight="1" x14ac:dyDescent="0.6">
      <c r="A10" s="76"/>
      <c r="B10" s="76"/>
      <c r="C10" s="76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76"/>
      <c r="N10" s="76"/>
      <c r="O10" s="7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O26" sqref="O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7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29" ht="60" customHeight="1" x14ac:dyDescent="0.6">
      <c r="A2" s="77" t="s">
        <v>32</v>
      </c>
      <c r="B2" s="77"/>
      <c r="C2" s="16">
        <v>30</v>
      </c>
      <c r="D2" s="6" t="s">
        <v>42</v>
      </c>
      <c r="F2" s="72" t="s">
        <v>26</v>
      </c>
      <c r="G2" s="72"/>
      <c r="H2" s="72"/>
      <c r="I2" s="72"/>
      <c r="J2" s="72"/>
      <c r="K2" s="15"/>
      <c r="L2" s="6" t="s">
        <v>27</v>
      </c>
      <c r="M2" s="80"/>
      <c r="N2" s="80"/>
      <c r="O2" s="80"/>
      <c r="R2" s="9" t="s">
        <v>53</v>
      </c>
    </row>
    <row r="3" spans="1:29" s="2" customFormat="1" ht="31.5" customHeight="1" x14ac:dyDescent="0.6">
      <c r="A3" s="82" t="s">
        <v>51</v>
      </c>
      <c r="B3" s="82"/>
      <c r="C3" s="82"/>
      <c r="D3" s="17" t="s">
        <v>41</v>
      </c>
      <c r="E3" s="18">
        <v>81</v>
      </c>
      <c r="F3" s="73" t="str">
        <f>CONCATENATE(E3,"  vs.  ",K3)</f>
        <v>81  vs.  83</v>
      </c>
      <c r="G3" s="73"/>
      <c r="H3" s="73"/>
      <c r="I3" s="73"/>
      <c r="J3" s="73"/>
      <c r="K3" s="18">
        <f>3*30-(SUM($C$12:$C$26)+SUM($K$12:$K$26))</f>
        <v>83</v>
      </c>
      <c r="L3" s="17" t="s">
        <v>33</v>
      </c>
      <c r="M3" s="81"/>
      <c r="N3" s="81"/>
      <c r="O3" s="81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84"/>
      <c r="B4" s="84"/>
      <c r="C4" s="84"/>
      <c r="D4" s="2" t="s">
        <v>40</v>
      </c>
      <c r="E4" s="5">
        <v>15</v>
      </c>
      <c r="F4" s="87" t="str">
        <f>CONCATENATE(E4,"  vs.  ",K4)</f>
        <v>15  vs.  16</v>
      </c>
      <c r="G4" s="87"/>
      <c r="H4" s="87"/>
      <c r="I4" s="87"/>
      <c r="J4" s="87"/>
      <c r="K4" s="5">
        <f>2*C2-(5*30-(COUNTBLANK(E12:I26)+COUNTBLANK(M12:Q26)))</f>
        <v>16</v>
      </c>
      <c r="L4" s="22" t="s">
        <v>40</v>
      </c>
      <c r="M4" s="76"/>
      <c r="N4" s="76"/>
      <c r="O4" s="76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85" t="s">
        <v>54</v>
      </c>
      <c r="B5" s="85"/>
      <c r="C5" s="85"/>
      <c r="D5" s="17" t="s">
        <v>41</v>
      </c>
      <c r="E5" s="23">
        <f>E3+R5</f>
        <v>81</v>
      </c>
      <c r="F5" s="88" t="str">
        <f>CONCATENATE(E5,"  vs.  ",K5)</f>
        <v>81  vs.  84</v>
      </c>
      <c r="G5" s="89"/>
      <c r="H5" s="89"/>
      <c r="I5" s="89"/>
      <c r="J5" s="90"/>
      <c r="K5" s="18">
        <f>K3+S5</f>
        <v>84</v>
      </c>
      <c r="L5" s="17" t="s">
        <v>33</v>
      </c>
      <c r="M5" s="82"/>
      <c r="N5" s="82"/>
      <c r="O5" s="82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86"/>
      <c r="B6" s="86"/>
      <c r="C6" s="86"/>
      <c r="D6" s="19" t="s">
        <v>40</v>
      </c>
      <c r="E6" s="24">
        <f>E4-R6</f>
        <v>15</v>
      </c>
      <c r="F6" s="91" t="str">
        <f>CONCATENATE(E6,"  vs.  ",K6)</f>
        <v>15  vs.  15</v>
      </c>
      <c r="G6" s="92"/>
      <c r="H6" s="92"/>
      <c r="I6" s="92"/>
      <c r="J6" s="93"/>
      <c r="K6" s="20">
        <f>K4-S6</f>
        <v>15</v>
      </c>
      <c r="L6" s="21" t="s">
        <v>40</v>
      </c>
      <c r="M6" s="83"/>
      <c r="N6" s="83"/>
      <c r="O6" s="83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74" t="s">
        <v>52</v>
      </c>
      <c r="B7" s="74"/>
      <c r="C7" s="74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74"/>
      <c r="N7" s="74"/>
      <c r="O7" s="74"/>
      <c r="R7" s="9"/>
    </row>
    <row r="8" spans="1:29" s="2" customFormat="1" ht="31.5" customHeight="1" x14ac:dyDescent="0.6">
      <c r="A8" s="75"/>
      <c r="B8" s="75"/>
      <c r="C8" s="75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75"/>
      <c r="N8" s="75"/>
      <c r="O8" s="75"/>
      <c r="R8" s="9"/>
    </row>
    <row r="9" spans="1:29" s="2" customFormat="1" ht="31.5" customHeight="1" x14ac:dyDescent="0.6">
      <c r="A9" s="75"/>
      <c r="B9" s="75"/>
      <c r="C9" s="75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75"/>
      <c r="N9" s="75"/>
      <c r="O9" s="75"/>
      <c r="R9" s="9"/>
    </row>
    <row r="10" spans="1:29" s="2" customFormat="1" ht="31.5" customHeight="1" x14ac:dyDescent="0.6">
      <c r="A10" s="76"/>
      <c r="B10" s="76"/>
      <c r="C10" s="76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76"/>
      <c r="N10" s="76"/>
      <c r="O10" s="76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K28"/>
  <sheetViews>
    <sheetView zoomScale="70" zoomScaleNormal="70" workbookViewId="0">
      <selection activeCell="L14" sqref="L14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94"/>
    </row>
    <row r="2" spans="1:37" ht="60" customHeight="1" x14ac:dyDescent="0.6">
      <c r="B2" s="95" t="s">
        <v>32</v>
      </c>
      <c r="C2" s="96"/>
      <c r="D2" s="35"/>
      <c r="E2" s="36" t="s">
        <v>42</v>
      </c>
      <c r="F2" s="35"/>
      <c r="G2" s="97" t="s">
        <v>26</v>
      </c>
      <c r="H2" s="97"/>
      <c r="I2" s="97"/>
      <c r="J2" s="97"/>
      <c r="K2" s="97"/>
      <c r="L2" s="37"/>
      <c r="M2" s="36" t="s">
        <v>27</v>
      </c>
      <c r="N2" s="38">
        <v>30</v>
      </c>
      <c r="O2" s="96" t="s">
        <v>32</v>
      </c>
      <c r="P2" s="102"/>
      <c r="AA2" s="1" t="s">
        <v>53</v>
      </c>
    </row>
    <row r="3" spans="1:37" s="2" customFormat="1" ht="31.5" customHeight="1" x14ac:dyDescent="0.6">
      <c r="B3" s="98" t="s">
        <v>51</v>
      </c>
      <c r="C3" s="82"/>
      <c r="D3" s="82"/>
      <c r="E3" s="17" t="s">
        <v>41</v>
      </c>
      <c r="F3" s="18">
        <v>90</v>
      </c>
      <c r="G3" s="73" t="str">
        <f>CONCATENATE(F3,"  vs.  ",L3)</f>
        <v>90  vs.  90</v>
      </c>
      <c r="H3" s="73"/>
      <c r="I3" s="73"/>
      <c r="J3" s="73"/>
      <c r="K3" s="73"/>
      <c r="L3" s="18">
        <f>3*30-(SUM($D$12:$D$26)+SUM($L$12:$L$26))</f>
        <v>90</v>
      </c>
      <c r="M3" s="17" t="s">
        <v>33</v>
      </c>
      <c r="N3" s="81"/>
      <c r="O3" s="81"/>
      <c r="P3" s="10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99"/>
      <c r="C4" s="84"/>
      <c r="D4" s="84"/>
      <c r="E4" s="2" t="s">
        <v>40</v>
      </c>
      <c r="F4" s="5">
        <v>19</v>
      </c>
      <c r="G4" s="87" t="str">
        <f>CONCATENATE(F4,"  vs.  ",L4)</f>
        <v>19  vs.  17</v>
      </c>
      <c r="H4" s="87"/>
      <c r="I4" s="87"/>
      <c r="J4" s="87"/>
      <c r="K4" s="87"/>
      <c r="L4" s="5">
        <f>2*N2-(5*30-(COUNTBLANK(F12:J26)+COUNTBLANK(N12:R26)))</f>
        <v>17</v>
      </c>
      <c r="M4" s="22" t="s">
        <v>40</v>
      </c>
      <c r="N4" s="76"/>
      <c r="O4" s="76"/>
      <c r="P4" s="101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06" t="s">
        <v>54</v>
      </c>
      <c r="C5" s="85"/>
      <c r="D5" s="85"/>
      <c r="E5" s="17" t="s">
        <v>41</v>
      </c>
      <c r="F5" s="23">
        <f>F3+AA5</f>
        <v>96</v>
      </c>
      <c r="G5" s="88" t="str">
        <f>CONCATENATE(F5,"  vs.  ",L5)</f>
        <v>96  vs.  90</v>
      </c>
      <c r="H5" s="89"/>
      <c r="I5" s="89"/>
      <c r="J5" s="89"/>
      <c r="K5" s="90"/>
      <c r="L5" s="18">
        <f>L3+AB5</f>
        <v>90</v>
      </c>
      <c r="M5" s="17" t="s">
        <v>33</v>
      </c>
      <c r="N5" s="82"/>
      <c r="O5" s="82"/>
      <c r="P5" s="108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07"/>
      <c r="C6" s="86"/>
      <c r="D6" s="86"/>
      <c r="E6" s="19" t="s">
        <v>40</v>
      </c>
      <c r="F6" s="24">
        <f>F4-AA6</f>
        <v>17</v>
      </c>
      <c r="G6" s="91" t="str">
        <f>CONCATENATE(F6,"  vs.  ",L6)</f>
        <v>17  vs.  17</v>
      </c>
      <c r="H6" s="92"/>
      <c r="I6" s="92"/>
      <c r="J6" s="92"/>
      <c r="K6" s="93"/>
      <c r="L6" s="20">
        <f>L4-AB6</f>
        <v>17</v>
      </c>
      <c r="M6" s="21" t="s">
        <v>40</v>
      </c>
      <c r="N6" s="83"/>
      <c r="O6" s="83"/>
      <c r="P6" s="109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10" t="s">
        <v>52</v>
      </c>
      <c r="C7" s="74"/>
      <c r="D7" s="74"/>
      <c r="E7" s="2" t="s">
        <v>44</v>
      </c>
      <c r="F7" s="1">
        <f>COUNTIF($D$12:$D$26,"&gt;0")+COUNTIF($L$12:$L$26,"&gt;0")</f>
        <v>0</v>
      </c>
      <c r="G7" s="25"/>
      <c r="H7" s="25"/>
      <c r="I7" s="25"/>
      <c r="J7" s="25"/>
      <c r="K7" s="25"/>
      <c r="L7" s="39">
        <f>SUM(L8:L10)</f>
        <v>6</v>
      </c>
      <c r="M7" s="2" t="s">
        <v>44</v>
      </c>
      <c r="N7" s="74"/>
      <c r="O7" s="74"/>
      <c r="P7" s="113"/>
    </row>
    <row r="8" spans="1:37" s="2" customFormat="1" ht="31.5" customHeight="1" x14ac:dyDescent="0.6">
      <c r="B8" s="111"/>
      <c r="C8" s="75"/>
      <c r="D8" s="75"/>
      <c r="E8" s="2" t="s">
        <v>43</v>
      </c>
      <c r="F8" s="1">
        <f>COUNTIF($D$12:$D$26,"=3")+COUNTIF($L$12:$L$26,"=3")</f>
        <v>0</v>
      </c>
      <c r="G8" s="25"/>
      <c r="H8" s="25"/>
      <c r="I8" s="25"/>
      <c r="J8" s="25"/>
      <c r="K8" s="25"/>
      <c r="L8" s="39">
        <v>5</v>
      </c>
      <c r="M8" s="2" t="s">
        <v>43</v>
      </c>
      <c r="N8" s="75"/>
      <c r="O8" s="75"/>
      <c r="P8" s="114"/>
    </row>
    <row r="9" spans="1:37" s="2" customFormat="1" ht="31.5" customHeight="1" x14ac:dyDescent="0.6">
      <c r="B9" s="111"/>
      <c r="C9" s="75"/>
      <c r="D9" s="75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39">
        <v>1</v>
      </c>
      <c r="M9" s="2" t="s">
        <v>55</v>
      </c>
      <c r="N9" s="75"/>
      <c r="O9" s="75"/>
      <c r="P9" s="114"/>
    </row>
    <row r="10" spans="1:37" s="2" customFormat="1" ht="31.5" customHeight="1" x14ac:dyDescent="0.6">
      <c r="B10" s="112"/>
      <c r="C10" s="76"/>
      <c r="D10" s="76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39">
        <v>0</v>
      </c>
      <c r="M10" s="2" t="s">
        <v>56</v>
      </c>
      <c r="N10" s="76"/>
      <c r="O10" s="76"/>
      <c r="P10" s="101"/>
      <c r="V10" s="103" t="s">
        <v>99</v>
      </c>
      <c r="W10" s="104"/>
      <c r="X10" s="104"/>
      <c r="Y10" s="105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39">
        <f>COUNT(F12:J12)</f>
        <v>2</v>
      </c>
      <c r="D12" s="43">
        <f t="shared" ref="D12:D26" si="0">3-(SUM(F12:J12))</f>
        <v>0</v>
      </c>
      <c r="E12" s="44" t="s">
        <v>59</v>
      </c>
      <c r="F12" s="1">
        <v>1</v>
      </c>
      <c r="G12" s="1">
        <v>2</v>
      </c>
      <c r="J12" s="4"/>
      <c r="K12" s="39">
        <f t="shared" ref="K12:K26" si="1">COUNT(N12:R12)</f>
        <v>1</v>
      </c>
      <c r="L12" s="43">
        <f t="shared" ref="L12:L26" si="2">3-(SUM(N12:R12))</f>
        <v>0</v>
      </c>
      <c r="M12" s="44" t="s">
        <v>74</v>
      </c>
      <c r="N12" s="1">
        <v>3</v>
      </c>
      <c r="P12" s="45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1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1">
        <f t="shared" ref="C13:C26" si="5">COUNT(F13:J13)</f>
        <v>3</v>
      </c>
      <c r="D13" s="3">
        <f t="shared" si="0"/>
        <v>0</v>
      </c>
      <c r="E13" s="2" t="s">
        <v>60</v>
      </c>
      <c r="F13" s="1">
        <v>0</v>
      </c>
      <c r="G13" s="1">
        <v>1</v>
      </c>
      <c r="H13" s="1">
        <v>2</v>
      </c>
      <c r="J13" s="4"/>
      <c r="K13" s="39">
        <f t="shared" si="1"/>
        <v>1</v>
      </c>
      <c r="L13" s="43">
        <f t="shared" si="2"/>
        <v>0</v>
      </c>
      <c r="M13" s="44" t="s">
        <v>76</v>
      </c>
      <c r="N13" s="1">
        <v>3</v>
      </c>
      <c r="P13" s="45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3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1">
        <f t="shared" si="5"/>
        <v>2</v>
      </c>
      <c r="D14" s="3">
        <f t="shared" si="0"/>
        <v>0</v>
      </c>
      <c r="E14" s="2" t="s">
        <v>61</v>
      </c>
      <c r="F14" s="1">
        <v>0</v>
      </c>
      <c r="G14" s="1">
        <v>3</v>
      </c>
      <c r="J14" s="4"/>
      <c r="K14" s="39">
        <f t="shared" si="1"/>
        <v>2</v>
      </c>
      <c r="L14" s="43">
        <f t="shared" si="2"/>
        <v>0</v>
      </c>
      <c r="M14" s="44" t="s">
        <v>77</v>
      </c>
      <c r="N14" s="1">
        <v>1</v>
      </c>
      <c r="O14" s="1">
        <v>2</v>
      </c>
      <c r="P14" s="45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2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39">
        <f t="shared" si="5"/>
        <v>1</v>
      </c>
      <c r="D15" s="43">
        <f t="shared" si="0"/>
        <v>0</v>
      </c>
      <c r="E15" s="44" t="s">
        <v>63</v>
      </c>
      <c r="F15" s="1">
        <v>3</v>
      </c>
      <c r="J15" s="4"/>
      <c r="K15" s="39">
        <f t="shared" si="1"/>
        <v>1</v>
      </c>
      <c r="L15" s="43">
        <f t="shared" si="2"/>
        <v>0</v>
      </c>
      <c r="M15" s="44" t="s">
        <v>73</v>
      </c>
      <c r="N15" s="1">
        <v>3</v>
      </c>
      <c r="P15" s="45"/>
      <c r="U15" s="30"/>
      <c r="V15" s="2" t="str">
        <f t="shared" si="6"/>
        <v>귀뚜라미</v>
      </c>
      <c r="W15" s="33">
        <f t="shared" si="7"/>
        <v>1</v>
      </c>
      <c r="X15" s="2" t="str">
        <f t="shared" si="8"/>
        <v>개작두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39">
        <f t="shared" si="5"/>
        <v>1</v>
      </c>
      <c r="D16" s="43">
        <f t="shared" si="0"/>
        <v>0</v>
      </c>
      <c r="E16" s="44" t="s">
        <v>64</v>
      </c>
      <c r="F16" s="1">
        <v>3</v>
      </c>
      <c r="J16" s="4"/>
      <c r="K16" s="39">
        <f t="shared" si="1"/>
        <v>3</v>
      </c>
      <c r="L16" s="43">
        <f t="shared" si="2"/>
        <v>0</v>
      </c>
      <c r="M16" s="44" t="s">
        <v>78</v>
      </c>
      <c r="N16" s="1">
        <v>0</v>
      </c>
      <c r="O16" s="1">
        <v>1</v>
      </c>
      <c r="P16" s="45">
        <v>2</v>
      </c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OscaR</v>
      </c>
      <c r="Y16" s="27">
        <f t="shared" si="9"/>
        <v>3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39">
        <f t="shared" si="5"/>
        <v>1</v>
      </c>
      <c r="D17" s="43">
        <f t="shared" si="0"/>
        <v>0</v>
      </c>
      <c r="E17" s="44" t="s">
        <v>62</v>
      </c>
      <c r="F17" s="1">
        <v>3</v>
      </c>
      <c r="J17" s="4"/>
      <c r="K17" s="39">
        <f t="shared" si="1"/>
        <v>1</v>
      </c>
      <c r="L17" s="43">
        <f t="shared" si="2"/>
        <v>0</v>
      </c>
      <c r="M17" s="44" t="s">
        <v>81</v>
      </c>
      <c r="N17" s="1">
        <v>3</v>
      </c>
      <c r="P17" s="45"/>
      <c r="U17" s="30"/>
      <c r="V17" s="2" t="str">
        <f t="shared" si="6"/>
        <v>티파 록하트</v>
      </c>
      <c r="W17" s="33">
        <f t="shared" si="7"/>
        <v>1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39">
        <f t="shared" si="5"/>
        <v>2</v>
      </c>
      <c r="D18" s="43">
        <f t="shared" si="0"/>
        <v>0</v>
      </c>
      <c r="E18" s="44" t="s">
        <v>65</v>
      </c>
      <c r="F18" s="1">
        <v>0</v>
      </c>
      <c r="G18" s="1">
        <v>3</v>
      </c>
      <c r="J18" s="4"/>
      <c r="K18" s="39">
        <f t="shared" si="1"/>
        <v>1</v>
      </c>
      <c r="L18" s="43">
        <f t="shared" si="2"/>
        <v>0</v>
      </c>
      <c r="M18" s="44" t="s">
        <v>79</v>
      </c>
      <c r="N18" s="1">
        <v>3</v>
      </c>
      <c r="P18" s="45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39">
        <f t="shared" si="5"/>
        <v>1</v>
      </c>
      <c r="D19" s="43">
        <f t="shared" si="0"/>
        <v>0</v>
      </c>
      <c r="E19" s="44" t="s">
        <v>68</v>
      </c>
      <c r="F19" s="1">
        <v>3</v>
      </c>
      <c r="J19" s="4"/>
      <c r="K19" s="39">
        <f t="shared" si="1"/>
        <v>2</v>
      </c>
      <c r="L19" s="43">
        <f t="shared" si="2"/>
        <v>0</v>
      </c>
      <c r="M19" s="44" t="s">
        <v>80</v>
      </c>
      <c r="N19" s="1">
        <v>1</v>
      </c>
      <c r="O19" s="1">
        <v>2</v>
      </c>
      <c r="P19" s="45"/>
      <c r="U19" s="30"/>
      <c r="V19" s="2" t="str">
        <f t="shared" si="6"/>
        <v>겨울나그네</v>
      </c>
      <c r="W19" s="33">
        <f t="shared" si="7"/>
        <v>1</v>
      </c>
      <c r="X19" s="2" t="str">
        <f t="shared" si="8"/>
        <v>귬찡</v>
      </c>
      <c r="Y19" s="27">
        <f t="shared" si="9"/>
        <v>2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39">
        <f t="shared" si="5"/>
        <v>1</v>
      </c>
      <c r="D20" s="43">
        <f t="shared" si="0"/>
        <v>0</v>
      </c>
      <c r="E20" s="44" t="s">
        <v>70</v>
      </c>
      <c r="F20" s="1">
        <v>3</v>
      </c>
      <c r="J20" s="4"/>
      <c r="K20" s="39">
        <f t="shared" si="1"/>
        <v>1</v>
      </c>
      <c r="L20" s="43">
        <f t="shared" si="2"/>
        <v>0</v>
      </c>
      <c r="M20" s="44" t="s">
        <v>82</v>
      </c>
      <c r="N20" s="1">
        <v>3</v>
      </c>
      <c r="P20" s="45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39">
        <f t="shared" si="5"/>
        <v>1</v>
      </c>
      <c r="D21" s="43">
        <f t="shared" si="0"/>
        <v>0</v>
      </c>
      <c r="E21" s="44" t="s">
        <v>66</v>
      </c>
      <c r="F21" s="1">
        <v>3</v>
      </c>
      <c r="J21" s="4"/>
      <c r="K21" s="39">
        <f t="shared" si="1"/>
        <v>1</v>
      </c>
      <c r="L21" s="43">
        <f t="shared" si="2"/>
        <v>0</v>
      </c>
      <c r="M21" s="44" t="s">
        <v>84</v>
      </c>
      <c r="N21" s="1">
        <v>3</v>
      </c>
      <c r="P21" s="45"/>
      <c r="U21" s="30"/>
      <c r="V21" s="2" t="str">
        <f t="shared" si="6"/>
        <v>라텔</v>
      </c>
      <c r="W21" s="33">
        <f t="shared" si="7"/>
        <v>1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39">
        <f t="shared" si="5"/>
        <v>2</v>
      </c>
      <c r="D22" s="43">
        <f t="shared" si="0"/>
        <v>0</v>
      </c>
      <c r="E22" s="44" t="s">
        <v>67</v>
      </c>
      <c r="F22" s="1">
        <v>2</v>
      </c>
      <c r="G22" s="1">
        <v>1</v>
      </c>
      <c r="J22" s="4"/>
      <c r="K22" s="39">
        <f t="shared" si="1"/>
        <v>1</v>
      </c>
      <c r="L22" s="43">
        <f t="shared" si="2"/>
        <v>0</v>
      </c>
      <c r="M22" s="44" t="s">
        <v>83</v>
      </c>
      <c r="N22" s="1">
        <v>3</v>
      </c>
      <c r="P22" s="45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39">
        <f t="shared" si="5"/>
        <v>2</v>
      </c>
      <c r="D23" s="43">
        <f t="shared" si="0"/>
        <v>0</v>
      </c>
      <c r="E23" s="44" t="s">
        <v>69</v>
      </c>
      <c r="F23" s="1">
        <v>1</v>
      </c>
      <c r="G23" s="1">
        <v>2</v>
      </c>
      <c r="J23" s="4"/>
      <c r="K23" s="39">
        <f t="shared" si="1"/>
        <v>1</v>
      </c>
      <c r="L23" s="43">
        <f t="shared" si="2"/>
        <v>0</v>
      </c>
      <c r="M23" s="44" t="s">
        <v>85</v>
      </c>
      <c r="N23" s="1">
        <v>3</v>
      </c>
      <c r="P23" s="45"/>
      <c r="U23" s="30"/>
      <c r="V23" s="2" t="str">
        <f t="shared" si="6"/>
        <v>Hyoh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39">
        <f t="shared" si="5"/>
        <v>1</v>
      </c>
      <c r="D24" s="43">
        <f t="shared" si="0"/>
        <v>0</v>
      </c>
      <c r="E24" s="44" t="s">
        <v>72</v>
      </c>
      <c r="F24" s="1">
        <v>3</v>
      </c>
      <c r="J24" s="4"/>
      <c r="K24" s="39">
        <f t="shared" si="1"/>
        <v>1</v>
      </c>
      <c r="L24" s="43">
        <f t="shared" si="2"/>
        <v>0</v>
      </c>
      <c r="M24" s="44" t="s">
        <v>86</v>
      </c>
      <c r="N24" s="1">
        <v>3</v>
      </c>
      <c r="P24" s="45"/>
      <c r="U24" s="30"/>
      <c r="V24" s="2" t="str">
        <f t="shared" si="6"/>
        <v>백수룡</v>
      </c>
      <c r="W24" s="33">
        <f t="shared" si="7"/>
        <v>1</v>
      </c>
      <c r="X24" s="2" t="str">
        <f t="shared" si="8"/>
        <v>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39">
        <f t="shared" si="5"/>
        <v>1</v>
      </c>
      <c r="D25" s="43">
        <f t="shared" si="0"/>
        <v>0</v>
      </c>
      <c r="E25" s="44" t="s">
        <v>75</v>
      </c>
      <c r="F25" s="1">
        <v>3</v>
      </c>
      <c r="J25" s="4"/>
      <c r="K25" s="39">
        <f t="shared" si="1"/>
        <v>1</v>
      </c>
      <c r="L25" s="43">
        <f t="shared" si="2"/>
        <v>0</v>
      </c>
      <c r="M25" s="44" t="s">
        <v>87</v>
      </c>
      <c r="N25" s="1">
        <v>3</v>
      </c>
      <c r="P25" s="45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연화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47">
        <f t="shared" si="5"/>
        <v>2</v>
      </c>
      <c r="D26" s="48">
        <f t="shared" si="0"/>
        <v>0</v>
      </c>
      <c r="E26" s="49" t="s">
        <v>71</v>
      </c>
      <c r="F26" s="50">
        <v>1</v>
      </c>
      <c r="G26" s="50">
        <v>2</v>
      </c>
      <c r="H26" s="50"/>
      <c r="I26" s="50"/>
      <c r="J26" s="51"/>
      <c r="K26" s="47">
        <f t="shared" si="1"/>
        <v>2</v>
      </c>
      <c r="L26" s="48">
        <f t="shared" si="2"/>
        <v>0</v>
      </c>
      <c r="M26" s="49" t="s">
        <v>88</v>
      </c>
      <c r="N26" s="50">
        <v>2</v>
      </c>
      <c r="O26" s="50">
        <v>1</v>
      </c>
      <c r="P26" s="52"/>
      <c r="U26" s="30"/>
      <c r="V26" s="28" t="str">
        <f t="shared" si="6"/>
        <v>MSX4041</v>
      </c>
      <c r="W26" s="34">
        <f t="shared" si="7"/>
        <v>2</v>
      </c>
      <c r="X26" s="28" t="str">
        <f t="shared" si="8"/>
        <v>까르낏깃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B3:D4"/>
    <mergeCell ref="G3:K3"/>
    <mergeCell ref="N3:P4"/>
    <mergeCell ref="G4:K4"/>
    <mergeCell ref="O2:P2"/>
  </mergeCells>
  <phoneticPr fontId="1" type="noConversion"/>
  <conditionalFormatting sqref="C12:E26">
    <cfRule type="expression" dxfId="7" priority="2">
      <formula>$D12=0</formula>
    </cfRule>
  </conditionalFormatting>
  <conditionalFormatting sqref="K12:M26">
    <cfRule type="expression" dxfId="6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:D12 D13:D26 C13:C2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F1393C-1F7C-4091-A30E-9224AFE1F3F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16DD-EB96-4FB5-AD11-2D79FE187127}">
  <dimension ref="A1:AK28"/>
  <sheetViews>
    <sheetView topLeftCell="A2" zoomScale="85" zoomScaleNormal="85" workbookViewId="0">
      <selection activeCell="N2" sqref="N2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37" ht="60" customHeight="1" x14ac:dyDescent="0.6">
      <c r="B2" s="95" t="s">
        <v>32</v>
      </c>
      <c r="C2" s="96"/>
      <c r="D2" s="35"/>
      <c r="E2" s="36" t="s">
        <v>42</v>
      </c>
      <c r="F2" s="35"/>
      <c r="G2" s="97" t="s">
        <v>26</v>
      </c>
      <c r="H2" s="97"/>
      <c r="I2" s="97"/>
      <c r="J2" s="97"/>
      <c r="K2" s="97"/>
      <c r="L2" s="37"/>
      <c r="M2" s="36" t="s">
        <v>27</v>
      </c>
      <c r="N2" s="71">
        <v>29</v>
      </c>
      <c r="O2" s="96" t="s">
        <v>32</v>
      </c>
      <c r="P2" s="102"/>
      <c r="AA2" s="1" t="s">
        <v>53</v>
      </c>
    </row>
    <row r="3" spans="1:37" s="2" customFormat="1" ht="31.5" customHeight="1" x14ac:dyDescent="0.6">
      <c r="B3" s="98" t="s">
        <v>51</v>
      </c>
      <c r="C3" s="82"/>
      <c r="D3" s="82"/>
      <c r="E3" s="17" t="s">
        <v>41</v>
      </c>
      <c r="F3" s="61">
        <v>87</v>
      </c>
      <c r="G3" s="73" t="str">
        <f>CONCATENATE(F3,"  vs.  ",L3)</f>
        <v>87  vs.  84</v>
      </c>
      <c r="H3" s="73"/>
      <c r="I3" s="73"/>
      <c r="J3" s="73"/>
      <c r="K3" s="73"/>
      <c r="L3" s="18">
        <f>3*30-(SUM($D$12:$D$26)+SUM($L$12:$L$26))</f>
        <v>84</v>
      </c>
      <c r="M3" s="17" t="s">
        <v>33</v>
      </c>
      <c r="N3" s="81"/>
      <c r="O3" s="81"/>
      <c r="P3" s="100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thickBot="1" x14ac:dyDescent="0.65">
      <c r="B4" s="99"/>
      <c r="C4" s="84"/>
      <c r="D4" s="84"/>
      <c r="E4" s="2" t="s">
        <v>40</v>
      </c>
      <c r="F4" s="62">
        <v>15</v>
      </c>
      <c r="G4" s="87" t="str">
        <f>CONCATENATE(F4,"  vs.  ",L4)</f>
        <v>15  vs.  13</v>
      </c>
      <c r="H4" s="87"/>
      <c r="I4" s="87"/>
      <c r="J4" s="87"/>
      <c r="K4" s="87"/>
      <c r="L4" s="5">
        <f>2*N2-(5*30-(COUNTBLANK(F12:J26)+COUNTBLANK(N12:R26)))</f>
        <v>13</v>
      </c>
      <c r="M4" s="22" t="s">
        <v>40</v>
      </c>
      <c r="N4" s="76"/>
      <c r="O4" s="76"/>
      <c r="P4" s="101"/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x14ac:dyDescent="0.6">
      <c r="B5" s="106" t="s">
        <v>54</v>
      </c>
      <c r="C5" s="85"/>
      <c r="D5" s="85"/>
      <c r="E5" s="17" t="s">
        <v>41</v>
      </c>
      <c r="F5" s="23">
        <f>F3+AA5</f>
        <v>93</v>
      </c>
      <c r="G5" s="88" t="str">
        <f>CONCATENATE(F5,"  vs.  ",L5)</f>
        <v>93  vs.  84</v>
      </c>
      <c r="H5" s="89"/>
      <c r="I5" s="89"/>
      <c r="J5" s="89"/>
      <c r="K5" s="90"/>
      <c r="L5" s="18">
        <f>L3+AB5</f>
        <v>84</v>
      </c>
      <c r="M5" s="17" t="s">
        <v>33</v>
      </c>
      <c r="N5" s="82"/>
      <c r="O5" s="82"/>
      <c r="P5" s="108"/>
      <c r="AA5" s="2">
        <f>3*AA6</f>
        <v>6</v>
      </c>
      <c r="AB5" s="2">
        <f>2*F9+F10</f>
        <v>0</v>
      </c>
    </row>
    <row r="6" spans="1:37" s="2" customFormat="1" ht="32.25" customHeight="1" thickBot="1" x14ac:dyDescent="0.65">
      <c r="B6" s="107"/>
      <c r="C6" s="86"/>
      <c r="D6" s="86"/>
      <c r="E6" s="19" t="s">
        <v>40</v>
      </c>
      <c r="F6" s="24">
        <f>F4-AA6</f>
        <v>13</v>
      </c>
      <c r="G6" s="91" t="str">
        <f>CONCATENATE(F6,"  vs.  ",L6)</f>
        <v>13  vs.  13</v>
      </c>
      <c r="H6" s="92"/>
      <c r="I6" s="92"/>
      <c r="J6" s="92"/>
      <c r="K6" s="93"/>
      <c r="L6" s="20">
        <f>L4-AB6</f>
        <v>13</v>
      </c>
      <c r="M6" s="21" t="s">
        <v>40</v>
      </c>
      <c r="N6" s="83"/>
      <c r="O6" s="83"/>
      <c r="P6" s="109"/>
      <c r="AA6" s="2">
        <f>IF(F4&gt;L6,F4-L6,0)</f>
        <v>2</v>
      </c>
      <c r="AB6" s="2">
        <f>SUM(F9:F10)</f>
        <v>0</v>
      </c>
    </row>
    <row r="7" spans="1:37" s="2" customFormat="1" ht="32.25" customHeight="1" thickTop="1" x14ac:dyDescent="0.6">
      <c r="B7" s="110" t="s">
        <v>52</v>
      </c>
      <c r="C7" s="74"/>
      <c r="D7" s="74"/>
      <c r="E7" s="2" t="s">
        <v>44</v>
      </c>
      <c r="F7" s="1">
        <f>COUNTIF($D$12:$D$26,"&gt;0")+COUNTIF($L$12:$L$26,"&gt;0")</f>
        <v>2</v>
      </c>
      <c r="G7" s="25"/>
      <c r="H7" s="25"/>
      <c r="I7" s="25"/>
      <c r="J7" s="25"/>
      <c r="K7" s="25"/>
      <c r="L7" s="63">
        <v>0</v>
      </c>
      <c r="M7" s="2" t="s">
        <v>44</v>
      </c>
      <c r="N7" s="74"/>
      <c r="O7" s="74"/>
      <c r="P7" s="113"/>
    </row>
    <row r="8" spans="1:37" s="2" customFormat="1" ht="31.5" customHeight="1" x14ac:dyDescent="0.6">
      <c r="B8" s="111"/>
      <c r="C8" s="75"/>
      <c r="D8" s="75"/>
      <c r="E8" s="2" t="s">
        <v>43</v>
      </c>
      <c r="F8" s="1">
        <f>COUNTIF($D$12:$D$26,"=3")+COUNTIF($L$12:$L$26,"=3")</f>
        <v>2</v>
      </c>
      <c r="G8" s="25"/>
      <c r="H8" s="25"/>
      <c r="I8" s="25"/>
      <c r="J8" s="25"/>
      <c r="K8" s="25"/>
      <c r="L8" s="63">
        <v>0</v>
      </c>
      <c r="M8" s="2" t="s">
        <v>43</v>
      </c>
      <c r="N8" s="75"/>
      <c r="O8" s="75"/>
      <c r="P8" s="114"/>
    </row>
    <row r="9" spans="1:37" s="2" customFormat="1" ht="31.5" customHeight="1" x14ac:dyDescent="0.6">
      <c r="B9" s="111"/>
      <c r="C9" s="75"/>
      <c r="D9" s="75"/>
      <c r="E9" s="2" t="s">
        <v>55</v>
      </c>
      <c r="F9" s="1">
        <f>COUNTIF($D$12:$D$26,"=2")+COUNTIF($L$12:$L$26,"=2")</f>
        <v>0</v>
      </c>
      <c r="G9" s="25"/>
      <c r="H9" s="25"/>
      <c r="I9" s="25"/>
      <c r="J9" s="25"/>
      <c r="K9" s="25"/>
      <c r="L9" s="63">
        <v>0</v>
      </c>
      <c r="M9" s="2" t="s">
        <v>55</v>
      </c>
      <c r="N9" s="75"/>
      <c r="O9" s="75"/>
      <c r="P9" s="114"/>
    </row>
    <row r="10" spans="1:37" s="2" customFormat="1" ht="31.5" customHeight="1" x14ac:dyDescent="0.6">
      <c r="B10" s="112"/>
      <c r="C10" s="76"/>
      <c r="D10" s="76"/>
      <c r="E10" s="2" t="s">
        <v>56</v>
      </c>
      <c r="F10" s="1">
        <f>COUNTIF($D$12:$D$26,"=1")+COUNTIF($L$12:$L$26,"=1")</f>
        <v>0</v>
      </c>
      <c r="G10" s="25"/>
      <c r="H10" s="25"/>
      <c r="I10" s="25"/>
      <c r="J10" s="25"/>
      <c r="K10" s="25"/>
      <c r="L10" s="63">
        <v>0</v>
      </c>
      <c r="M10" s="2" t="s">
        <v>56</v>
      </c>
      <c r="N10" s="76"/>
      <c r="O10" s="76"/>
      <c r="P10" s="101"/>
      <c r="V10" s="103" t="s">
        <v>99</v>
      </c>
      <c r="W10" s="104"/>
      <c r="X10" s="104"/>
      <c r="Y10" s="105"/>
    </row>
    <row r="11" spans="1:37" s="11" customFormat="1" ht="25.15" thickBot="1" x14ac:dyDescent="0.65">
      <c r="B11" s="40"/>
      <c r="C11" s="11" t="s">
        <v>96</v>
      </c>
      <c r="D11" s="11" t="s">
        <v>1</v>
      </c>
      <c r="E11" s="11" t="s">
        <v>0</v>
      </c>
      <c r="F11" s="11" t="s">
        <v>91</v>
      </c>
      <c r="G11" s="11" t="s">
        <v>93</v>
      </c>
      <c r="H11" s="11" t="s">
        <v>95</v>
      </c>
      <c r="I11" s="11" t="s">
        <v>24</v>
      </c>
      <c r="J11" s="12" t="s">
        <v>25</v>
      </c>
      <c r="K11" s="11" t="s">
        <v>96</v>
      </c>
      <c r="L11" s="11" t="s">
        <v>1</v>
      </c>
      <c r="M11" s="11" t="s">
        <v>0</v>
      </c>
      <c r="N11" s="11" t="s">
        <v>90</v>
      </c>
      <c r="O11" s="11" t="s">
        <v>92</v>
      </c>
      <c r="P11" s="41" t="s">
        <v>94</v>
      </c>
      <c r="Q11" s="11" t="s">
        <v>24</v>
      </c>
      <c r="R11" s="11" t="s">
        <v>25</v>
      </c>
      <c r="S11" s="2"/>
      <c r="T11" s="2"/>
      <c r="U11" s="2"/>
      <c r="V11" s="54" t="s">
        <v>98</v>
      </c>
      <c r="W11" s="26" t="s">
        <v>97</v>
      </c>
      <c r="X11" s="26" t="s">
        <v>98</v>
      </c>
      <c r="Y11" s="31" t="s">
        <v>97</v>
      </c>
      <c r="Z11" s="2"/>
    </row>
    <row r="12" spans="1:37" ht="25.15" thickTop="1" x14ac:dyDescent="0.6">
      <c r="B12" s="42"/>
      <c r="C12" s="55">
        <f>COUNT(F12:J12)</f>
        <v>2</v>
      </c>
      <c r="D12" s="56">
        <f t="shared" ref="D12:D26" si="0">3-(SUM(F12:J12))</f>
        <v>0</v>
      </c>
      <c r="E12" s="64" t="s">
        <v>59</v>
      </c>
      <c r="F12" s="65">
        <v>1</v>
      </c>
      <c r="G12" s="65">
        <v>2</v>
      </c>
      <c r="H12" s="65"/>
      <c r="I12" s="55"/>
      <c r="J12" s="57"/>
      <c r="K12" s="55">
        <f t="shared" ref="K12:K26" si="1">COUNT(N12:R12)</f>
        <v>2</v>
      </c>
      <c r="L12" s="56">
        <f t="shared" ref="L12:L26" si="2">3-(SUM(N12:R12))</f>
        <v>0</v>
      </c>
      <c r="M12" s="64" t="s">
        <v>74</v>
      </c>
      <c r="N12" s="63">
        <v>1</v>
      </c>
      <c r="O12" s="63">
        <v>2</v>
      </c>
      <c r="P12" s="68"/>
      <c r="U12" s="33"/>
      <c r="V12" s="2" t="str">
        <f>E12</f>
        <v>MOON</v>
      </c>
      <c r="W12" s="32">
        <f>IF(ISBLANK(F12),2,IF(D12=0,COUNTA(F12:J12),COUNTA(F12:J12)+D12))</f>
        <v>2</v>
      </c>
      <c r="X12" s="2" t="str">
        <f>M12</f>
        <v>에키드나</v>
      </c>
      <c r="Y12" s="27">
        <f>IF(ISBLANK(N12),2,IF(L12=0,COUNTA(N12:R12),COUNTA(N12:R12)+L12))</f>
        <v>2</v>
      </c>
      <c r="Z12" s="2"/>
      <c r="AC12" s="1" t="b">
        <f t="shared" ref="AC12:AE26" si="3">IF($D12=AC$3, IF($E12&lt;&gt;"", $E12))</f>
        <v>0</v>
      </c>
      <c r="AD12" s="1" t="b">
        <f t="shared" si="3"/>
        <v>0</v>
      </c>
      <c r="AE12" s="1" t="b">
        <f t="shared" si="3"/>
        <v>0</v>
      </c>
      <c r="AH12" s="1" t="b">
        <f>IF($L12=AH$3,IF($M12&lt;&gt;"",$M12))</f>
        <v>0</v>
      </c>
      <c r="AI12" s="1" t="b">
        <f t="shared" ref="AI12:AJ26" si="4">IF($L12=AI$3,IF($M12&lt;&gt;"",$M12))</f>
        <v>0</v>
      </c>
      <c r="AJ12" s="1" t="b">
        <f t="shared" si="4"/>
        <v>0</v>
      </c>
    </row>
    <row r="13" spans="1:37" x14ac:dyDescent="0.6">
      <c r="B13" s="42"/>
      <c r="C13" s="55">
        <f t="shared" ref="C13:C26" si="5">COUNT(F13:J13)</f>
        <v>2</v>
      </c>
      <c r="D13" s="56">
        <f t="shared" si="0"/>
        <v>0</v>
      </c>
      <c r="E13" s="64" t="s">
        <v>60</v>
      </c>
      <c r="F13" s="65">
        <v>0</v>
      </c>
      <c r="G13" s="65">
        <v>3</v>
      </c>
      <c r="H13" s="65"/>
      <c r="I13" s="55"/>
      <c r="J13" s="57"/>
      <c r="K13" s="55">
        <f t="shared" si="1"/>
        <v>1</v>
      </c>
      <c r="L13" s="56">
        <f t="shared" si="2"/>
        <v>0</v>
      </c>
      <c r="M13" s="64" t="s">
        <v>76</v>
      </c>
      <c r="N13" s="63">
        <v>3</v>
      </c>
      <c r="O13" s="63"/>
      <c r="P13" s="68"/>
      <c r="U13" s="30"/>
      <c r="V13" s="2" t="str">
        <f t="shared" ref="V13:V26" si="6">E13</f>
        <v>SK</v>
      </c>
      <c r="W13" s="33">
        <f t="shared" ref="W13:W26" si="7">IF(ISBLANK(F13),2,IF(D13=0,COUNTA(F13:J13),COUNTA(F13:J13)+D13))</f>
        <v>2</v>
      </c>
      <c r="X13" s="2" t="str">
        <f t="shared" ref="X13:X26" si="8">M13</f>
        <v>가을하늘</v>
      </c>
      <c r="Y13" s="27">
        <f t="shared" ref="Y13:Y26" si="9">IF(ISBLANK(N13),2,IF(L13=0,COUNTA(N13:R13),COUNTA(N13:R13)+L13))</f>
        <v>1</v>
      </c>
      <c r="Z13" s="2"/>
      <c r="AC13" s="1" t="b">
        <f t="shared" si="3"/>
        <v>0</v>
      </c>
      <c r="AD13" s="1" t="b">
        <f t="shared" si="3"/>
        <v>0</v>
      </c>
      <c r="AE13" s="1" t="b">
        <f t="shared" si="3"/>
        <v>0</v>
      </c>
      <c r="AH13" s="1" t="b">
        <f t="shared" ref="AH13:AH26" si="10">IF($L13=AH$3,IF($M13&lt;&gt;"",$M13))</f>
        <v>0</v>
      </c>
      <c r="AI13" s="1" t="b">
        <f t="shared" si="4"/>
        <v>0</v>
      </c>
      <c r="AJ13" s="1" t="b">
        <f t="shared" si="4"/>
        <v>0</v>
      </c>
    </row>
    <row r="14" spans="1:37" x14ac:dyDescent="0.6">
      <c r="B14" s="42"/>
      <c r="C14" s="55">
        <f t="shared" si="5"/>
        <v>2</v>
      </c>
      <c r="D14" s="56">
        <f t="shared" si="0"/>
        <v>0</v>
      </c>
      <c r="E14" s="64" t="s">
        <v>61</v>
      </c>
      <c r="F14" s="65">
        <v>2</v>
      </c>
      <c r="G14" s="65">
        <v>1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77</v>
      </c>
      <c r="N14" s="63">
        <v>3</v>
      </c>
      <c r="O14" s="63"/>
      <c r="P14" s="68"/>
      <c r="U14" s="30"/>
      <c r="V14" s="2" t="str">
        <f t="shared" si="6"/>
        <v>월광</v>
      </c>
      <c r="W14" s="33">
        <f t="shared" si="7"/>
        <v>2</v>
      </c>
      <c r="X14" s="2" t="str">
        <f t="shared" si="8"/>
        <v>깍두기</v>
      </c>
      <c r="Y14" s="27">
        <f t="shared" si="9"/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si="10"/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3</v>
      </c>
      <c r="D15" s="56">
        <f t="shared" si="0"/>
        <v>0</v>
      </c>
      <c r="E15" s="64" t="s">
        <v>63</v>
      </c>
      <c r="F15" s="65">
        <v>1</v>
      </c>
      <c r="G15" s="65">
        <v>0</v>
      </c>
      <c r="H15" s="65">
        <v>2</v>
      </c>
      <c r="I15" s="55"/>
      <c r="J15" s="57"/>
      <c r="K15" s="55">
        <f t="shared" si="1"/>
        <v>1</v>
      </c>
      <c r="L15" s="56">
        <f t="shared" si="2"/>
        <v>0</v>
      </c>
      <c r="M15" s="64" t="s">
        <v>78</v>
      </c>
      <c r="N15" s="63">
        <v>3</v>
      </c>
      <c r="O15" s="63"/>
      <c r="P15" s="68"/>
      <c r="U15" s="30"/>
      <c r="V15" s="2" t="str">
        <f t="shared" si="6"/>
        <v>귀뚜라미</v>
      </c>
      <c r="W15" s="33">
        <f t="shared" si="7"/>
        <v>3</v>
      </c>
      <c r="X15" s="2" t="str">
        <f t="shared" si="8"/>
        <v>OscaR</v>
      </c>
      <c r="Y15" s="27">
        <f t="shared" si="9"/>
        <v>1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64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73</v>
      </c>
      <c r="N16" s="63">
        <v>3</v>
      </c>
      <c r="O16" s="63"/>
      <c r="P16" s="68"/>
      <c r="U16" s="30"/>
      <c r="V16" s="2" t="str">
        <f t="shared" si="6"/>
        <v>렁큰이형님</v>
      </c>
      <c r="W16" s="33">
        <f t="shared" si="7"/>
        <v>1</v>
      </c>
      <c r="X16" s="2" t="str">
        <f t="shared" si="8"/>
        <v>개작두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3</v>
      </c>
      <c r="D17" s="56">
        <f t="shared" si="0"/>
        <v>0</v>
      </c>
      <c r="E17" s="64" t="s">
        <v>62</v>
      </c>
      <c r="F17" s="65">
        <v>0</v>
      </c>
      <c r="G17" s="65">
        <v>1</v>
      </c>
      <c r="H17" s="65">
        <v>2</v>
      </c>
      <c r="I17" s="55"/>
      <c r="J17" s="57"/>
      <c r="K17" s="55">
        <f t="shared" si="1"/>
        <v>1</v>
      </c>
      <c r="L17" s="56">
        <f t="shared" si="2"/>
        <v>0</v>
      </c>
      <c r="M17" s="64" t="s">
        <v>81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3</v>
      </c>
      <c r="X17" s="2" t="str">
        <f t="shared" si="8"/>
        <v>마리나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2</v>
      </c>
      <c r="D18" s="56">
        <f t="shared" si="0"/>
        <v>0</v>
      </c>
      <c r="E18" s="64" t="s">
        <v>65</v>
      </c>
      <c r="F18" s="65">
        <v>0</v>
      </c>
      <c r="G18" s="65">
        <v>3</v>
      </c>
      <c r="H18" s="65"/>
      <c r="I18" s="55"/>
      <c r="J18" s="57"/>
      <c r="K18" s="55">
        <f t="shared" si="1"/>
        <v>2</v>
      </c>
      <c r="L18" s="56">
        <f t="shared" si="2"/>
        <v>0</v>
      </c>
      <c r="M18" s="64" t="s">
        <v>79</v>
      </c>
      <c r="N18" s="63">
        <v>0</v>
      </c>
      <c r="O18" s="63">
        <v>3</v>
      </c>
      <c r="P18" s="68"/>
      <c r="U18" s="30"/>
      <c r="V18" s="2" t="str">
        <f t="shared" si="6"/>
        <v>머라구여</v>
      </c>
      <c r="W18" s="33">
        <f t="shared" si="7"/>
        <v>2</v>
      </c>
      <c r="X18" s="2" t="str">
        <f t="shared" si="8"/>
        <v>노가장</v>
      </c>
      <c r="Y18" s="27">
        <f t="shared" si="9"/>
        <v>2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3</v>
      </c>
      <c r="E19" s="64" t="s">
        <v>68</v>
      </c>
      <c r="F19" s="65">
        <v>0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80</v>
      </c>
      <c r="N19" s="63">
        <v>3</v>
      </c>
      <c r="O19" s="63"/>
      <c r="P19" s="68"/>
      <c r="U19" s="30"/>
      <c r="V19" s="2" t="str">
        <f t="shared" si="6"/>
        <v>겨울나그네</v>
      </c>
      <c r="W19" s="33">
        <f t="shared" si="7"/>
        <v>4</v>
      </c>
      <c r="X19" s="2" t="str">
        <f t="shared" si="8"/>
        <v>귬찡</v>
      </c>
      <c r="Y19" s="27">
        <f t="shared" si="9"/>
        <v>1</v>
      </c>
      <c r="Z19" s="2"/>
      <c r="AC19" s="1" t="str">
        <f t="shared" si="3"/>
        <v>겨울나그네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70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82</v>
      </c>
      <c r="N20" s="63">
        <v>3</v>
      </c>
      <c r="O20" s="63"/>
      <c r="P20" s="68"/>
      <c r="U20" s="30"/>
      <c r="V20" s="2" t="str">
        <f t="shared" si="6"/>
        <v>MUNAM</v>
      </c>
      <c r="W20" s="33">
        <f t="shared" si="7"/>
        <v>1</v>
      </c>
      <c r="X20" s="2" t="str">
        <f t="shared" si="8"/>
        <v>짱맨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2</v>
      </c>
      <c r="D21" s="56">
        <f t="shared" si="0"/>
        <v>0</v>
      </c>
      <c r="E21" s="64" t="s">
        <v>67</v>
      </c>
      <c r="F21" s="65">
        <v>1</v>
      </c>
      <c r="G21" s="65">
        <v>2</v>
      </c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84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2</v>
      </c>
      <c r="X21" s="2" t="str">
        <f t="shared" si="8"/>
        <v>호비잉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1</v>
      </c>
      <c r="L22" s="56">
        <f t="shared" si="2"/>
        <v>0</v>
      </c>
      <c r="M22" s="64" t="s">
        <v>83</v>
      </c>
      <c r="N22" s="63">
        <v>3</v>
      </c>
      <c r="O22" s="63"/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산들바람</v>
      </c>
      <c r="Y22" s="27">
        <f t="shared" si="9"/>
        <v>1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2</v>
      </c>
      <c r="D23" s="56">
        <f t="shared" si="0"/>
        <v>0</v>
      </c>
      <c r="E23" s="64" t="s">
        <v>66</v>
      </c>
      <c r="F23" s="65">
        <v>0</v>
      </c>
      <c r="G23" s="65">
        <v>3</v>
      </c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85</v>
      </c>
      <c r="N23" s="63">
        <v>3</v>
      </c>
      <c r="O23" s="63"/>
      <c r="P23" s="68"/>
      <c r="U23" s="30"/>
      <c r="V23" s="2" t="str">
        <f t="shared" si="6"/>
        <v>라텔</v>
      </c>
      <c r="W23" s="33">
        <f t="shared" si="7"/>
        <v>2</v>
      </c>
      <c r="X23" s="2" t="str">
        <f t="shared" si="8"/>
        <v>튼튼맘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72</v>
      </c>
      <c r="F24" s="65"/>
      <c r="G24" s="65"/>
      <c r="H24" s="65"/>
      <c r="I24" s="55"/>
      <c r="J24" s="57"/>
      <c r="K24" s="55">
        <f t="shared" si="1"/>
        <v>2</v>
      </c>
      <c r="L24" s="56">
        <f t="shared" si="2"/>
        <v>0</v>
      </c>
      <c r="M24" s="64" t="s">
        <v>88</v>
      </c>
      <c r="N24" s="63">
        <v>0</v>
      </c>
      <c r="O24" s="63">
        <v>3</v>
      </c>
      <c r="P24" s="68"/>
      <c r="U24" s="30"/>
      <c r="V24" s="2" t="str">
        <f t="shared" si="6"/>
        <v>백수룡</v>
      </c>
      <c r="W24" s="33">
        <f t="shared" si="7"/>
        <v>2</v>
      </c>
      <c r="X24" s="2" t="str">
        <f t="shared" si="8"/>
        <v>까르낏깃</v>
      </c>
      <c r="Y24" s="27">
        <f t="shared" si="9"/>
        <v>2</v>
      </c>
      <c r="Z24" s="2"/>
      <c r="AC24" s="1" t="str">
        <f t="shared" si="3"/>
        <v>백수룡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2</v>
      </c>
      <c r="D25" s="56">
        <f t="shared" si="0"/>
        <v>0</v>
      </c>
      <c r="E25" s="64" t="s">
        <v>75</v>
      </c>
      <c r="F25" s="65">
        <v>0</v>
      </c>
      <c r="G25" s="65">
        <v>3</v>
      </c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86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딘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ht="25.15" thickBot="1" x14ac:dyDescent="0.65">
      <c r="B26" s="46"/>
      <c r="C26" s="58">
        <f t="shared" si="5"/>
        <v>1</v>
      </c>
      <c r="D26" s="59">
        <f t="shared" si="0"/>
        <v>0</v>
      </c>
      <c r="E26" s="66" t="s">
        <v>71</v>
      </c>
      <c r="F26" s="67">
        <v>3</v>
      </c>
      <c r="G26" s="67"/>
      <c r="H26" s="67"/>
      <c r="I26" s="58"/>
      <c r="J26" s="60"/>
      <c r="K26" s="58">
        <f t="shared" si="1"/>
        <v>2</v>
      </c>
      <c r="L26" s="59">
        <f t="shared" si="2"/>
        <v>0</v>
      </c>
      <c r="M26" s="66" t="s">
        <v>87</v>
      </c>
      <c r="N26" s="69">
        <v>0</v>
      </c>
      <c r="O26" s="69">
        <v>3</v>
      </c>
      <c r="P26" s="70"/>
      <c r="U26" s="30"/>
      <c r="V26" s="28" t="str">
        <f t="shared" si="6"/>
        <v>MSX4041</v>
      </c>
      <c r="W26" s="34">
        <f t="shared" si="7"/>
        <v>1</v>
      </c>
      <c r="X26" s="28" t="str">
        <f t="shared" si="8"/>
        <v>연화</v>
      </c>
      <c r="Y26" s="29">
        <f t="shared" si="9"/>
        <v>2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6" customHeight="1" thickTop="1" thickBot="1" x14ac:dyDescent="0.65">
      <c r="V27" s="2"/>
      <c r="W27" s="2"/>
      <c r="X27" s="2"/>
      <c r="Y27" s="2"/>
      <c r="Z27" s="2"/>
    </row>
    <row r="28" spans="1:36" s="7" customFormat="1" x14ac:dyDescent="0.6">
      <c r="A28" s="1"/>
      <c r="B28" s="1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</sheetData>
  <sheetProtection sheet="1" formatCells="0" formatColumns="0" formatRows="0" insertColumns="0" insertRows="0" insertHyperlinks="0" deleteColumns="0" deleteRows="0" sort="0" autoFilter="0" pivotTables="0"/>
  <mergeCells count="15">
    <mergeCell ref="V10:Y10"/>
    <mergeCell ref="B5:D6"/>
    <mergeCell ref="G5:K5"/>
    <mergeCell ref="N5:P6"/>
    <mergeCell ref="G6:K6"/>
    <mergeCell ref="B7:D10"/>
    <mergeCell ref="N7:P10"/>
    <mergeCell ref="A1:S1"/>
    <mergeCell ref="B2:C2"/>
    <mergeCell ref="G2:K2"/>
    <mergeCell ref="O2:P2"/>
    <mergeCell ref="B3:D4"/>
    <mergeCell ref="G3:K3"/>
    <mergeCell ref="N3:P4"/>
    <mergeCell ref="G4:K4"/>
  </mergeCells>
  <phoneticPr fontId="1" type="noConversion"/>
  <conditionalFormatting sqref="C12:E26">
    <cfRule type="expression" dxfId="5" priority="2">
      <formula>$D12=0</formula>
    </cfRule>
  </conditionalFormatting>
  <conditionalFormatting sqref="K12:M26">
    <cfRule type="expression" dxfId="4" priority="1">
      <formula>$L12=0</formula>
    </cfRule>
  </conditionalFormatting>
  <conditionalFormatting sqref="W12:W27 Y12:Y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05BFB967-1C3A-4540-9203-4157BA5C153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W12:W27 Y12:Y27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9E24-645B-4EE8-9C79-6EC0896BA3B6}">
  <dimension ref="A1:AK29"/>
  <sheetViews>
    <sheetView tabSelected="1"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37" ht="60" customHeight="1" x14ac:dyDescent="0.6">
      <c r="B2" s="95" t="s">
        <v>32</v>
      </c>
      <c r="C2" s="96"/>
      <c r="D2" s="71">
        <v>30</v>
      </c>
      <c r="E2" s="36" t="s">
        <v>42</v>
      </c>
      <c r="F2" s="35"/>
      <c r="G2" s="97" t="s">
        <v>26</v>
      </c>
      <c r="H2" s="97"/>
      <c r="I2" s="97"/>
      <c r="J2" s="97"/>
      <c r="K2" s="97"/>
      <c r="L2" s="37"/>
      <c r="M2" s="36" t="s">
        <v>27</v>
      </c>
      <c r="N2" s="71">
        <v>30</v>
      </c>
      <c r="O2" s="96" t="s">
        <v>32</v>
      </c>
      <c r="P2" s="102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98" t="s">
        <v>51</v>
      </c>
      <c r="C3" s="82"/>
      <c r="D3" s="82"/>
      <c r="E3" s="17" t="s">
        <v>41</v>
      </c>
      <c r="F3" s="61">
        <v>80</v>
      </c>
      <c r="G3" s="73" t="str">
        <f>CONCATENATE(F3,"  vs.  ",L3)</f>
        <v>80  vs.  90</v>
      </c>
      <c r="H3" s="73"/>
      <c r="I3" s="73"/>
      <c r="J3" s="73"/>
      <c r="K3" s="73"/>
      <c r="L3" s="18">
        <f>3*30-(SUM($D$13:$D$27)+SUM($L$13:$L$27))</f>
        <v>90</v>
      </c>
      <c r="M3" s="17" t="s">
        <v>33</v>
      </c>
      <c r="N3" s="81"/>
      <c r="O3" s="81"/>
      <c r="P3" s="100"/>
      <c r="X3" s="75" t="s">
        <v>110</v>
      </c>
      <c r="Y3" s="75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15"/>
      <c r="C4" s="116"/>
      <c r="D4" s="116"/>
      <c r="E4" s="2" t="s">
        <v>40</v>
      </c>
      <c r="F4" s="62">
        <v>19</v>
      </c>
      <c r="G4" s="118" t="str">
        <f>CONCATENATE(F4,"  vs.  ",L4)</f>
        <v>19  vs.  24</v>
      </c>
      <c r="H4" s="118"/>
      <c r="I4" s="118"/>
      <c r="J4" s="118"/>
      <c r="K4" s="118"/>
      <c r="L4" s="5">
        <f>2*N2-(5*30-(COUNTBLANK(F13:J27)+COUNTBLANK(N13:R27)))</f>
        <v>24</v>
      </c>
      <c r="M4" s="2" t="s">
        <v>40</v>
      </c>
      <c r="N4" s="117"/>
      <c r="O4" s="117"/>
      <c r="P4" s="114"/>
      <c r="X4" s="2" t="s">
        <v>104</v>
      </c>
      <c r="Y4" s="2">
        <f>N2*2-L4</f>
        <v>36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99"/>
      <c r="C5" s="84"/>
      <c r="D5" s="84"/>
      <c r="E5" s="2" t="s">
        <v>107</v>
      </c>
      <c r="F5" s="62">
        <f>F3/(D2*2-F4)</f>
        <v>1.9512195121951219</v>
      </c>
      <c r="G5" s="119" t="str">
        <f>CONCATENATE(ROUND(F5, 2),"  vs.  ", ROUND(L5, 2))</f>
        <v>1.95  vs.  2.5</v>
      </c>
      <c r="H5" s="119"/>
      <c r="I5" s="119"/>
      <c r="J5" s="119"/>
      <c r="K5" s="119"/>
      <c r="L5" s="5">
        <f>L3/(N2*2-L4)</f>
        <v>2.5</v>
      </c>
      <c r="M5" s="2" t="s">
        <v>108</v>
      </c>
      <c r="N5" s="76"/>
      <c r="O5" s="76"/>
      <c r="P5" s="101"/>
      <c r="X5" s="2" t="s">
        <v>102</v>
      </c>
      <c r="Y5" s="2">
        <v>11</v>
      </c>
    </row>
    <row r="6" spans="1:37" s="2" customFormat="1" ht="31.5" customHeight="1" x14ac:dyDescent="0.6">
      <c r="B6" s="106" t="s">
        <v>54</v>
      </c>
      <c r="C6" s="85"/>
      <c r="D6" s="85"/>
      <c r="E6" s="17" t="s">
        <v>41</v>
      </c>
      <c r="F6" s="23">
        <f>F3+AA6</f>
        <v>80</v>
      </c>
      <c r="G6" s="88" t="str">
        <f>CONCATENATE(F6,"  vs.  ",L6)</f>
        <v>80  vs.  90</v>
      </c>
      <c r="H6" s="89"/>
      <c r="I6" s="89"/>
      <c r="J6" s="89"/>
      <c r="K6" s="90"/>
      <c r="L6" s="18">
        <f>L3+AB6</f>
        <v>90</v>
      </c>
      <c r="M6" s="17" t="s">
        <v>33</v>
      </c>
      <c r="N6" s="82"/>
      <c r="O6" s="82"/>
      <c r="P6" s="108"/>
      <c r="X6" s="22" t="s">
        <v>100</v>
      </c>
      <c r="Y6" s="22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07"/>
      <c r="C7" s="86"/>
      <c r="D7" s="86"/>
      <c r="E7" s="19" t="s">
        <v>40</v>
      </c>
      <c r="F7" s="24">
        <f>F4-AA7</f>
        <v>19</v>
      </c>
      <c r="G7" s="91" t="str">
        <f>CONCATENATE(F7,"  vs.  ",L7)</f>
        <v>19  vs.  24</v>
      </c>
      <c r="H7" s="92"/>
      <c r="I7" s="92"/>
      <c r="J7" s="92"/>
      <c r="K7" s="93"/>
      <c r="L7" s="20">
        <f>L4-AB7</f>
        <v>24</v>
      </c>
      <c r="M7" s="19" t="s">
        <v>40</v>
      </c>
      <c r="N7" s="83"/>
      <c r="O7" s="83"/>
      <c r="P7" s="109"/>
      <c r="X7" s="2" t="s">
        <v>101</v>
      </c>
      <c r="Y7" s="2">
        <f>Y4-Y6-Y5</f>
        <v>20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10" t="s">
        <v>52</v>
      </c>
      <c r="C8" s="74"/>
      <c r="D8" s="74"/>
      <c r="E8" s="2" t="s">
        <v>44</v>
      </c>
      <c r="F8" s="1">
        <f>COUNTIF($D$13:$D$27,"&gt;0")+COUNTIF($L$13:$L$27,"&gt;0")</f>
        <v>0</v>
      </c>
      <c r="G8" s="25"/>
      <c r="H8" s="25"/>
      <c r="I8" s="25"/>
      <c r="J8" s="25"/>
      <c r="K8" s="25"/>
      <c r="L8" s="120">
        <v>0</v>
      </c>
      <c r="M8" s="2" t="s">
        <v>44</v>
      </c>
      <c r="N8" s="74"/>
      <c r="O8" s="74"/>
      <c r="P8" s="113"/>
      <c r="X8" s="121" t="s">
        <v>105</v>
      </c>
      <c r="Y8" s="121">
        <f>Y7-Y5</f>
        <v>9</v>
      </c>
    </row>
    <row r="9" spans="1:37" s="2" customFormat="1" ht="31.5" customHeight="1" x14ac:dyDescent="0.6">
      <c r="B9" s="111"/>
      <c r="C9" s="75"/>
      <c r="D9" s="75"/>
      <c r="E9" s="2" t="s">
        <v>43</v>
      </c>
      <c r="F9" s="1">
        <f>COUNTIF($D$13:$D$27,"=3")+COUNTIF($L$13:$L$27,"=3")</f>
        <v>0</v>
      </c>
      <c r="G9" s="25"/>
      <c r="H9" s="25"/>
      <c r="I9" s="25"/>
      <c r="J9" s="25"/>
      <c r="K9" s="25"/>
      <c r="L9" s="120">
        <v>0</v>
      </c>
      <c r="M9" s="2" t="s">
        <v>43</v>
      </c>
      <c r="N9" s="75"/>
      <c r="O9" s="75"/>
      <c r="P9" s="114"/>
      <c r="X9" s="121" t="s">
        <v>106</v>
      </c>
      <c r="Y9" s="121">
        <f>N2-Y7-Y6</f>
        <v>5</v>
      </c>
    </row>
    <row r="10" spans="1:37" s="2" customFormat="1" ht="31.5" customHeight="1" x14ac:dyDescent="0.6">
      <c r="B10" s="111"/>
      <c r="C10" s="75"/>
      <c r="D10" s="7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120">
        <v>0</v>
      </c>
      <c r="M10" s="2" t="s">
        <v>55</v>
      </c>
      <c r="N10" s="75"/>
      <c r="O10" s="75"/>
      <c r="P10" s="114"/>
    </row>
    <row r="11" spans="1:37" s="2" customFormat="1" ht="31.5" customHeight="1" x14ac:dyDescent="0.6">
      <c r="B11" s="112"/>
      <c r="C11" s="76"/>
      <c r="D11" s="7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120">
        <v>0</v>
      </c>
      <c r="M11" s="2" t="s">
        <v>56</v>
      </c>
      <c r="N11" s="76"/>
      <c r="O11" s="76"/>
      <c r="P11" s="101"/>
      <c r="V11" s="103" t="s">
        <v>99</v>
      </c>
      <c r="W11" s="104"/>
      <c r="X11" s="104"/>
      <c r="Y11" s="10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1</v>
      </c>
      <c r="D13" s="56">
        <f t="shared" ref="D13:D27" si="0">3-(SUM(F13:J13))</f>
        <v>0</v>
      </c>
      <c r="E13" s="64" t="s">
        <v>59</v>
      </c>
      <c r="F13" s="65">
        <v>3</v>
      </c>
      <c r="G13" s="65"/>
      <c r="H13" s="65"/>
      <c r="I13" s="55"/>
      <c r="J13" s="57"/>
      <c r="K13" s="55">
        <f t="shared" ref="K13:K27" si="1">COUNT(N13:R13)</f>
        <v>1</v>
      </c>
      <c r="L13" s="56">
        <f t="shared" ref="L13:L27" si="2">3-(SUM(N13:R13))</f>
        <v>0</v>
      </c>
      <c r="M13" s="64" t="s">
        <v>74</v>
      </c>
      <c r="N13" s="63">
        <v>3</v>
      </c>
      <c r="O13" s="63"/>
      <c r="P13" s="68"/>
      <c r="U13" s="33"/>
      <c r="V13" s="2" t="str">
        <f>E13</f>
        <v>MOON</v>
      </c>
      <c r="W13" s="32">
        <f>IF(ISBLANK(F13),2,IF(D13=0,COUNTA(F13:J13),COUNTA(F13:J13)+D13))</f>
        <v>1</v>
      </c>
      <c r="X13" s="2" t="str">
        <f>M13</f>
        <v>에키드나</v>
      </c>
      <c r="Y13" s="27">
        <f>IF(ISBLANK(N13),2,IF(L13=0,COUNTA(N13:R13),COUNTA(N13:R13)+L13))</f>
        <v>1</v>
      </c>
      <c r="Z13" s="2"/>
      <c r="AC13" s="1" t="b">
        <f t="shared" ref="AC13:AE27" si="3">IF($D13=AC$3, IF($E13&lt;&gt;"", $E13))</f>
        <v>0</v>
      </c>
      <c r="AD13" s="1" t="b">
        <f t="shared" si="3"/>
        <v>0</v>
      </c>
      <c r="AE13" s="1" t="b">
        <f t="shared" si="3"/>
        <v>0</v>
      </c>
      <c r="AH13" s="1" t="b">
        <f>IF($L13=AH$3,IF($M13&lt;&gt;"",$M13))</f>
        <v>0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2</v>
      </c>
      <c r="D14" s="56">
        <f t="shared" si="0"/>
        <v>0</v>
      </c>
      <c r="E14" s="64" t="s">
        <v>60</v>
      </c>
      <c r="F14" s="65">
        <v>1</v>
      </c>
      <c r="G14" s="65">
        <v>2</v>
      </c>
      <c r="H14" s="65"/>
      <c r="I14" s="55"/>
      <c r="J14" s="57"/>
      <c r="K14" s="55">
        <f t="shared" si="1"/>
        <v>1</v>
      </c>
      <c r="L14" s="56">
        <f t="shared" si="2"/>
        <v>0</v>
      </c>
      <c r="M14" s="64" t="s">
        <v>76</v>
      </c>
      <c r="N14" s="63">
        <v>3</v>
      </c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가을하늘</v>
      </c>
      <c r="Y14" s="27">
        <f t="shared" ref="Y14:Y27" si="9">IF(ISBLANK(N14),2,IF(L14=0,COUNTA(N14:R14),COUNTA(N14:R14)+L14))</f>
        <v>1</v>
      </c>
      <c r="Z14" s="2"/>
      <c r="AC14" s="1" t="b">
        <f t="shared" si="3"/>
        <v>0</v>
      </c>
      <c r="AD14" s="1" t="b">
        <f t="shared" si="3"/>
        <v>0</v>
      </c>
      <c r="AE14" s="1" t="b">
        <f t="shared" si="3"/>
        <v>0</v>
      </c>
      <c r="AH14" s="1" t="b">
        <f t="shared" ref="AH14:AH27" si="10">IF($L14=AH$3,IF($M14&lt;&gt;"",$M14))</f>
        <v>0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1</v>
      </c>
      <c r="D15" s="56">
        <f t="shared" si="0"/>
        <v>0</v>
      </c>
      <c r="E15" s="64" t="s">
        <v>61</v>
      </c>
      <c r="F15" s="65">
        <v>3</v>
      </c>
      <c r="G15" s="65"/>
      <c r="H15" s="65"/>
      <c r="I15" s="55"/>
      <c r="J15" s="57"/>
      <c r="K15" s="55">
        <f t="shared" si="1"/>
        <v>2</v>
      </c>
      <c r="L15" s="56">
        <f t="shared" si="2"/>
        <v>0</v>
      </c>
      <c r="M15" s="64" t="s">
        <v>77</v>
      </c>
      <c r="N15" s="63">
        <v>0</v>
      </c>
      <c r="O15" s="63">
        <v>3</v>
      </c>
      <c r="P15" s="68"/>
      <c r="U15" s="30"/>
      <c r="V15" s="2" t="str">
        <f t="shared" si="6"/>
        <v>월광</v>
      </c>
      <c r="W15" s="33">
        <f t="shared" si="7"/>
        <v>1</v>
      </c>
      <c r="X15" s="2" t="str">
        <f t="shared" si="8"/>
        <v>깍두기</v>
      </c>
      <c r="Y15" s="27">
        <f t="shared" si="9"/>
        <v>2</v>
      </c>
      <c r="Z15" s="2"/>
      <c r="AC15" s="1" t="b">
        <f t="shared" si="3"/>
        <v>0</v>
      </c>
      <c r="AD15" s="1" t="b">
        <f t="shared" si="3"/>
        <v>0</v>
      </c>
      <c r="AE15" s="1" t="b">
        <f t="shared" si="3"/>
        <v>0</v>
      </c>
      <c r="AH15" s="1" t="b">
        <f t="shared" si="10"/>
        <v>0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1</v>
      </c>
      <c r="D16" s="56">
        <f t="shared" si="0"/>
        <v>0</v>
      </c>
      <c r="E16" s="64" t="s">
        <v>63</v>
      </c>
      <c r="F16" s="65">
        <v>3</v>
      </c>
      <c r="G16" s="65"/>
      <c r="H16" s="65"/>
      <c r="I16" s="55"/>
      <c r="J16" s="57"/>
      <c r="K16" s="55">
        <f t="shared" si="1"/>
        <v>1</v>
      </c>
      <c r="L16" s="56">
        <f t="shared" si="2"/>
        <v>0</v>
      </c>
      <c r="M16" s="64" t="s">
        <v>78</v>
      </c>
      <c r="N16" s="63">
        <v>3</v>
      </c>
      <c r="O16" s="63"/>
      <c r="P16" s="68"/>
      <c r="U16" s="30"/>
      <c r="V16" s="2" t="str">
        <f t="shared" si="6"/>
        <v>귀뚜라미</v>
      </c>
      <c r="W16" s="33">
        <f t="shared" si="7"/>
        <v>1</v>
      </c>
      <c r="X16" s="2" t="str">
        <f t="shared" si="8"/>
        <v>OscaR</v>
      </c>
      <c r="Y16" s="27">
        <f t="shared" si="9"/>
        <v>1</v>
      </c>
      <c r="Z16" s="2"/>
      <c r="AC16" s="1" t="b">
        <f t="shared" si="3"/>
        <v>0</v>
      </c>
      <c r="AD16" s="1" t="b">
        <f t="shared" si="3"/>
        <v>0</v>
      </c>
      <c r="AE16" s="1" t="b">
        <f t="shared" si="3"/>
        <v>0</v>
      </c>
      <c r="AH16" s="1" t="b">
        <f t="shared" si="10"/>
        <v>0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2</v>
      </c>
      <c r="D17" s="56">
        <f t="shared" si="0"/>
        <v>0</v>
      </c>
      <c r="E17" s="64" t="s">
        <v>62</v>
      </c>
      <c r="F17" s="65">
        <v>1</v>
      </c>
      <c r="G17" s="65">
        <v>2</v>
      </c>
      <c r="H17" s="65"/>
      <c r="I17" s="55"/>
      <c r="J17" s="57"/>
      <c r="K17" s="55">
        <f t="shared" si="1"/>
        <v>1</v>
      </c>
      <c r="L17" s="56">
        <f t="shared" si="2"/>
        <v>0</v>
      </c>
      <c r="M17" s="64" t="s">
        <v>79</v>
      </c>
      <c r="N17" s="63">
        <v>3</v>
      </c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1</v>
      </c>
      <c r="Z17" s="2"/>
      <c r="AC17" s="1" t="b">
        <f t="shared" si="3"/>
        <v>0</v>
      </c>
      <c r="AD17" s="1" t="b">
        <f t="shared" si="3"/>
        <v>0</v>
      </c>
      <c r="AE17" s="1" t="b">
        <f t="shared" si="3"/>
        <v>0</v>
      </c>
      <c r="AH17" s="1" t="b">
        <f t="shared" si="10"/>
        <v>0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1</v>
      </c>
      <c r="D18" s="56">
        <f t="shared" si="0"/>
        <v>0</v>
      </c>
      <c r="E18" s="64" t="s">
        <v>68</v>
      </c>
      <c r="F18" s="65">
        <v>3</v>
      </c>
      <c r="G18" s="65"/>
      <c r="H18" s="65"/>
      <c r="I18" s="55"/>
      <c r="J18" s="57"/>
      <c r="K18" s="55">
        <f t="shared" si="1"/>
        <v>1</v>
      </c>
      <c r="L18" s="56">
        <f t="shared" si="2"/>
        <v>0</v>
      </c>
      <c r="M18" s="64" t="s">
        <v>73</v>
      </c>
      <c r="N18" s="63">
        <v>3</v>
      </c>
      <c r="O18" s="63"/>
      <c r="P18" s="68"/>
      <c r="U18" s="30"/>
      <c r="V18" s="2" t="str">
        <f t="shared" si="6"/>
        <v>겨울나그네</v>
      </c>
      <c r="W18" s="33">
        <f t="shared" si="7"/>
        <v>1</v>
      </c>
      <c r="X18" s="2" t="str">
        <f t="shared" si="8"/>
        <v>개작두</v>
      </c>
      <c r="Y18" s="27">
        <f t="shared" si="9"/>
        <v>1</v>
      </c>
      <c r="Z18" s="2"/>
      <c r="AC18" s="1" t="b">
        <f t="shared" si="3"/>
        <v>0</v>
      </c>
      <c r="AD18" s="1" t="b">
        <f t="shared" si="3"/>
        <v>0</v>
      </c>
      <c r="AE18" s="1" t="b">
        <f t="shared" si="3"/>
        <v>0</v>
      </c>
      <c r="AH18" s="1" t="b">
        <f t="shared" si="10"/>
        <v>0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1</v>
      </c>
      <c r="D19" s="56">
        <f t="shared" si="0"/>
        <v>0</v>
      </c>
      <c r="E19" s="64" t="s">
        <v>65</v>
      </c>
      <c r="F19" s="65">
        <v>3</v>
      </c>
      <c r="G19" s="65"/>
      <c r="H19" s="65"/>
      <c r="I19" s="55"/>
      <c r="J19" s="57"/>
      <c r="K19" s="55">
        <f t="shared" si="1"/>
        <v>1</v>
      </c>
      <c r="L19" s="56">
        <f t="shared" si="2"/>
        <v>0</v>
      </c>
      <c r="M19" s="64" t="s">
        <v>81</v>
      </c>
      <c r="N19" s="63">
        <v>3</v>
      </c>
      <c r="O19" s="63"/>
      <c r="P19" s="68"/>
      <c r="U19" s="30"/>
      <c r="V19" s="2" t="str">
        <f t="shared" si="6"/>
        <v>머라구여</v>
      </c>
      <c r="W19" s="33">
        <f t="shared" si="7"/>
        <v>1</v>
      </c>
      <c r="X19" s="2" t="str">
        <f t="shared" si="8"/>
        <v>마리나</v>
      </c>
      <c r="Y19" s="27">
        <f t="shared" si="9"/>
        <v>1</v>
      </c>
      <c r="Z19" s="2"/>
      <c r="AC19" s="1" t="b">
        <f t="shared" si="3"/>
        <v>0</v>
      </c>
      <c r="AD19" s="1" t="b">
        <f t="shared" si="3"/>
        <v>0</v>
      </c>
      <c r="AE19" s="1" t="b">
        <f t="shared" si="3"/>
        <v>0</v>
      </c>
      <c r="AH19" s="1" t="b">
        <f t="shared" si="10"/>
        <v>0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1</v>
      </c>
      <c r="D20" s="56">
        <f t="shared" si="0"/>
        <v>0</v>
      </c>
      <c r="E20" s="64" t="s">
        <v>64</v>
      </c>
      <c r="F20" s="65">
        <v>3</v>
      </c>
      <c r="G20" s="65"/>
      <c r="H20" s="65"/>
      <c r="I20" s="55"/>
      <c r="J20" s="57"/>
      <c r="K20" s="55">
        <f t="shared" si="1"/>
        <v>1</v>
      </c>
      <c r="L20" s="56">
        <f t="shared" si="2"/>
        <v>0</v>
      </c>
      <c r="M20" s="64" t="s">
        <v>80</v>
      </c>
      <c r="N20" s="63">
        <v>3</v>
      </c>
      <c r="O20" s="63"/>
      <c r="P20" s="68"/>
      <c r="U20" s="30"/>
      <c r="V20" s="2" t="str">
        <f t="shared" si="6"/>
        <v>렁큰이형님</v>
      </c>
      <c r="W20" s="33">
        <f t="shared" si="7"/>
        <v>1</v>
      </c>
      <c r="X20" s="2" t="str">
        <f t="shared" si="8"/>
        <v>귬찡</v>
      </c>
      <c r="Y20" s="27">
        <f t="shared" si="9"/>
        <v>1</v>
      </c>
      <c r="Z20" s="2"/>
      <c r="AC20" s="1" t="b">
        <f t="shared" si="3"/>
        <v>0</v>
      </c>
      <c r="AD20" s="1" t="b">
        <f t="shared" si="3"/>
        <v>0</v>
      </c>
      <c r="AE20" s="1" t="b">
        <f t="shared" si="3"/>
        <v>0</v>
      </c>
      <c r="AH20" s="1" t="b">
        <f t="shared" si="10"/>
        <v>0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1</v>
      </c>
      <c r="D21" s="56">
        <f t="shared" si="0"/>
        <v>0</v>
      </c>
      <c r="E21" s="64" t="s">
        <v>67</v>
      </c>
      <c r="F21" s="65">
        <v>3</v>
      </c>
      <c r="G21" s="65"/>
      <c r="H21" s="65"/>
      <c r="I21" s="55"/>
      <c r="J21" s="57"/>
      <c r="K21" s="55">
        <f t="shared" si="1"/>
        <v>1</v>
      </c>
      <c r="L21" s="56">
        <f t="shared" si="2"/>
        <v>0</v>
      </c>
      <c r="M21" s="64" t="s">
        <v>82</v>
      </c>
      <c r="N21" s="63">
        <v>3</v>
      </c>
      <c r="O21" s="63"/>
      <c r="P21" s="68"/>
      <c r="U21" s="30"/>
      <c r="V21" s="2" t="str">
        <f t="shared" si="6"/>
        <v>Sun</v>
      </c>
      <c r="W21" s="33">
        <f t="shared" si="7"/>
        <v>1</v>
      </c>
      <c r="X21" s="2" t="str">
        <f t="shared" si="8"/>
        <v>짱맨</v>
      </c>
      <c r="Y21" s="27">
        <f t="shared" si="9"/>
        <v>1</v>
      </c>
      <c r="Z21" s="2"/>
      <c r="AC21" s="1" t="b">
        <f t="shared" si="3"/>
        <v>0</v>
      </c>
      <c r="AD21" s="1" t="b">
        <f t="shared" si="3"/>
        <v>0</v>
      </c>
      <c r="AE21" s="1" t="b">
        <f t="shared" si="3"/>
        <v>0</v>
      </c>
      <c r="AH21" s="1" t="b">
        <f t="shared" si="10"/>
        <v>0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2</v>
      </c>
      <c r="D22" s="56">
        <f t="shared" si="0"/>
        <v>0</v>
      </c>
      <c r="E22" s="64" t="s">
        <v>69</v>
      </c>
      <c r="F22" s="65">
        <v>1</v>
      </c>
      <c r="G22" s="65">
        <v>2</v>
      </c>
      <c r="H22" s="65"/>
      <c r="I22" s="55"/>
      <c r="J22" s="57"/>
      <c r="K22" s="55">
        <f t="shared" si="1"/>
        <v>2</v>
      </c>
      <c r="L22" s="56">
        <f t="shared" si="2"/>
        <v>0</v>
      </c>
      <c r="M22" s="64" t="s">
        <v>84</v>
      </c>
      <c r="N22" s="63">
        <v>0</v>
      </c>
      <c r="O22" s="63">
        <v>3</v>
      </c>
      <c r="P22" s="68"/>
      <c r="U22" s="30"/>
      <c r="V22" s="2" t="str">
        <f t="shared" si="6"/>
        <v>Hyoh</v>
      </c>
      <c r="W22" s="33">
        <f t="shared" si="7"/>
        <v>2</v>
      </c>
      <c r="X22" s="2" t="str">
        <f t="shared" si="8"/>
        <v>호비잉</v>
      </c>
      <c r="Y22" s="27">
        <f t="shared" si="9"/>
        <v>2</v>
      </c>
      <c r="Z22" s="2"/>
      <c r="AC22" s="1" t="b">
        <f t="shared" si="3"/>
        <v>0</v>
      </c>
      <c r="AD22" s="1" t="b">
        <f t="shared" si="3"/>
        <v>0</v>
      </c>
      <c r="AE22" s="1" t="b">
        <f t="shared" si="3"/>
        <v>0</v>
      </c>
      <c r="AH22" s="1" t="b">
        <f t="shared" si="10"/>
        <v>0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1</v>
      </c>
      <c r="D23" s="56">
        <f t="shared" si="0"/>
        <v>0</v>
      </c>
      <c r="E23" s="64" t="s">
        <v>70</v>
      </c>
      <c r="F23" s="65">
        <v>3</v>
      </c>
      <c r="G23" s="65"/>
      <c r="H23" s="65"/>
      <c r="I23" s="55"/>
      <c r="J23" s="57"/>
      <c r="K23" s="55">
        <f t="shared" si="1"/>
        <v>1</v>
      </c>
      <c r="L23" s="56">
        <f t="shared" si="2"/>
        <v>0</v>
      </c>
      <c r="M23" s="64" t="s">
        <v>83</v>
      </c>
      <c r="N23" s="63">
        <v>3</v>
      </c>
      <c r="O23" s="63"/>
      <c r="P23" s="68"/>
      <c r="U23" s="30"/>
      <c r="V23" s="2" t="str">
        <f t="shared" si="6"/>
        <v>MUNAM</v>
      </c>
      <c r="W23" s="33">
        <f t="shared" si="7"/>
        <v>1</v>
      </c>
      <c r="X23" s="2" t="str">
        <f t="shared" si="8"/>
        <v>산들바람</v>
      </c>
      <c r="Y23" s="27">
        <f t="shared" si="9"/>
        <v>1</v>
      </c>
      <c r="Z23" s="2"/>
      <c r="AC23" s="1" t="b">
        <f t="shared" si="3"/>
        <v>0</v>
      </c>
      <c r="AD23" s="1" t="b">
        <f t="shared" si="3"/>
        <v>0</v>
      </c>
      <c r="AE23" s="1" t="b">
        <f t="shared" si="3"/>
        <v>0</v>
      </c>
      <c r="AH23" s="1" t="b">
        <f t="shared" si="10"/>
        <v>0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1</v>
      </c>
      <c r="D24" s="56">
        <f t="shared" si="0"/>
        <v>0</v>
      </c>
      <c r="E24" s="64" t="s">
        <v>66</v>
      </c>
      <c r="F24" s="65">
        <v>3</v>
      </c>
      <c r="G24" s="65"/>
      <c r="H24" s="65"/>
      <c r="I24" s="55"/>
      <c r="J24" s="57"/>
      <c r="K24" s="55">
        <f t="shared" si="1"/>
        <v>1</v>
      </c>
      <c r="L24" s="56">
        <f t="shared" si="2"/>
        <v>0</v>
      </c>
      <c r="M24" s="64" t="s">
        <v>85</v>
      </c>
      <c r="N24" s="63">
        <v>3</v>
      </c>
      <c r="O24" s="63"/>
      <c r="P24" s="68"/>
      <c r="U24" s="30"/>
      <c r="V24" s="2" t="str">
        <f t="shared" si="6"/>
        <v>라텔</v>
      </c>
      <c r="W24" s="33">
        <f t="shared" si="7"/>
        <v>1</v>
      </c>
      <c r="X24" s="2" t="str">
        <f t="shared" si="8"/>
        <v>튼튼맘</v>
      </c>
      <c r="Y24" s="27">
        <f t="shared" si="9"/>
        <v>1</v>
      </c>
      <c r="Z24" s="2"/>
      <c r="AC24" s="1" t="b">
        <f t="shared" si="3"/>
        <v>0</v>
      </c>
      <c r="AD24" s="1" t="b">
        <f t="shared" si="3"/>
        <v>0</v>
      </c>
      <c r="AE24" s="1" t="b">
        <f t="shared" si="3"/>
        <v>0</v>
      </c>
      <c r="AH24" s="1" t="b">
        <f t="shared" si="10"/>
        <v>0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1</v>
      </c>
      <c r="D25" s="56">
        <f t="shared" si="0"/>
        <v>0</v>
      </c>
      <c r="E25" s="64" t="s">
        <v>75</v>
      </c>
      <c r="F25" s="65">
        <v>3</v>
      </c>
      <c r="G25" s="65"/>
      <c r="H25" s="65"/>
      <c r="I25" s="55"/>
      <c r="J25" s="57"/>
      <c r="K25" s="55">
        <f t="shared" si="1"/>
        <v>1</v>
      </c>
      <c r="L25" s="56">
        <f t="shared" si="2"/>
        <v>0</v>
      </c>
      <c r="M25" s="64" t="s">
        <v>88</v>
      </c>
      <c r="N25" s="63">
        <v>3</v>
      </c>
      <c r="O25" s="63"/>
      <c r="P25" s="68"/>
      <c r="U25" s="30"/>
      <c r="V25" s="2" t="str">
        <f t="shared" si="6"/>
        <v>낮술이최고야</v>
      </c>
      <c r="W25" s="33">
        <f t="shared" si="7"/>
        <v>1</v>
      </c>
      <c r="X25" s="2" t="str">
        <f t="shared" si="8"/>
        <v>까르낏깃</v>
      </c>
      <c r="Y25" s="27">
        <f t="shared" si="9"/>
        <v>1</v>
      </c>
      <c r="Z25" s="2"/>
      <c r="AC25" s="1" t="b">
        <f t="shared" si="3"/>
        <v>0</v>
      </c>
      <c r="AD25" s="1" t="b">
        <f t="shared" si="3"/>
        <v>0</v>
      </c>
      <c r="AE25" s="1" t="b">
        <f t="shared" si="3"/>
        <v>0</v>
      </c>
      <c r="AH25" s="1" t="b">
        <f t="shared" si="10"/>
        <v>0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2</v>
      </c>
      <c r="D26" s="56">
        <f t="shared" si="0"/>
        <v>0</v>
      </c>
      <c r="E26" s="64" t="s">
        <v>72</v>
      </c>
      <c r="F26" s="65">
        <v>2</v>
      </c>
      <c r="G26" s="65">
        <v>1</v>
      </c>
      <c r="H26" s="65"/>
      <c r="I26" s="55"/>
      <c r="J26" s="57"/>
      <c r="K26" s="55">
        <f t="shared" si="1"/>
        <v>1</v>
      </c>
      <c r="L26" s="56">
        <f t="shared" si="2"/>
        <v>0</v>
      </c>
      <c r="M26" s="64" t="s">
        <v>87</v>
      </c>
      <c r="N26" s="63">
        <v>3</v>
      </c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1</v>
      </c>
      <c r="Z26" s="2"/>
      <c r="AC26" s="1" t="b">
        <f t="shared" si="3"/>
        <v>0</v>
      </c>
      <c r="AD26" s="1" t="b">
        <f t="shared" si="3"/>
        <v>0</v>
      </c>
      <c r="AE26" s="1" t="b">
        <f t="shared" si="3"/>
        <v>0</v>
      </c>
      <c r="AH26" s="1" t="b">
        <f t="shared" si="10"/>
        <v>0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1</v>
      </c>
      <c r="D27" s="59">
        <f t="shared" si="0"/>
        <v>0</v>
      </c>
      <c r="E27" s="66" t="s">
        <v>71</v>
      </c>
      <c r="F27" s="67">
        <v>3</v>
      </c>
      <c r="G27" s="67"/>
      <c r="H27" s="67"/>
      <c r="I27" s="58"/>
      <c r="J27" s="60"/>
      <c r="K27" s="58">
        <f t="shared" si="1"/>
        <v>1</v>
      </c>
      <c r="L27" s="59">
        <f t="shared" si="2"/>
        <v>0</v>
      </c>
      <c r="M27" s="66" t="s">
        <v>86</v>
      </c>
      <c r="N27" s="69">
        <v>3</v>
      </c>
      <c r="O27" s="69"/>
      <c r="P27" s="70"/>
      <c r="U27" s="30"/>
      <c r="V27" s="28" t="str">
        <f t="shared" si="6"/>
        <v>MSX4041</v>
      </c>
      <c r="W27" s="34">
        <f t="shared" si="7"/>
        <v>1</v>
      </c>
      <c r="X27" s="28" t="str">
        <f t="shared" si="8"/>
        <v>딘</v>
      </c>
      <c r="Y27" s="29">
        <f t="shared" si="9"/>
        <v>1</v>
      </c>
      <c r="Z27" s="2"/>
      <c r="AC27" s="1" t="b">
        <f t="shared" si="3"/>
        <v>0</v>
      </c>
      <c r="AD27" s="1" t="b">
        <f t="shared" si="3"/>
        <v>0</v>
      </c>
      <c r="AE27" s="1" t="b">
        <f t="shared" si="3"/>
        <v>0</v>
      </c>
      <c r="AH27" s="1" t="b">
        <f t="shared" si="10"/>
        <v>0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formatCells="0" formatColumns="0" formatRows="0" insertColumns="0" insertRows="0" insertHyperlinks="0" deleteColumns="0" deleteRows="0" sort="0" autoFilter="0" pivotTables="0"/>
  <mergeCells count="17">
    <mergeCell ref="X3:Y3"/>
    <mergeCell ref="A1:S1"/>
    <mergeCell ref="B2:C2"/>
    <mergeCell ref="G2:K2"/>
    <mergeCell ref="O2:P2"/>
    <mergeCell ref="G3:K3"/>
    <mergeCell ref="G4:K4"/>
    <mergeCell ref="B3:D5"/>
    <mergeCell ref="N3:P5"/>
    <mergeCell ref="G5:K5"/>
    <mergeCell ref="V11:Y11"/>
    <mergeCell ref="B6:D7"/>
    <mergeCell ref="G6:K6"/>
    <mergeCell ref="N6:P7"/>
    <mergeCell ref="G7:K7"/>
    <mergeCell ref="B8:D11"/>
    <mergeCell ref="N8:P11"/>
  </mergeCells>
  <phoneticPr fontId="1" type="noConversion"/>
  <conditionalFormatting sqref="C13:E27">
    <cfRule type="expression" dxfId="3" priority="2">
      <formula>$D13=0</formula>
    </cfRule>
  </conditionalFormatting>
  <conditionalFormatting sqref="K13:M27">
    <cfRule type="expression" dxfId="2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F5" unlockedFormula="1"/>
    <ignoredError sqref="G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6F6C9B-A5AA-490B-9A10-DE9797440E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1DA4-0F3D-4C93-BED6-9A08FED4FEC7}">
  <dimension ref="A1:AK29"/>
  <sheetViews>
    <sheetView zoomScale="70" zoomScaleNormal="70" workbookViewId="0">
      <selection activeCell="F5" sqref="F5"/>
    </sheetView>
  </sheetViews>
  <sheetFormatPr defaultRowHeight="24.75" x14ac:dyDescent="0.6"/>
  <cols>
    <col min="1" max="1" width="0.875" style="1" customWidth="1"/>
    <col min="2" max="4" width="9" style="1"/>
    <col min="5" max="5" width="20.5" style="2" customWidth="1"/>
    <col min="6" max="8" width="9" style="1"/>
    <col min="9" max="10" width="0" style="1" hidden="1" customWidth="1"/>
    <col min="11" max="11" width="9" style="1" customWidth="1"/>
    <col min="12" max="12" width="9" style="1"/>
    <col min="13" max="13" width="20.5" style="2" customWidth="1"/>
    <col min="14" max="16" width="9" style="1"/>
    <col min="17" max="18" width="0" style="1" hidden="1" customWidth="1"/>
    <col min="19" max="19" width="1" style="1" customWidth="1"/>
    <col min="20" max="21" width="9" style="1"/>
    <col min="22" max="22" width="20.625" style="1" customWidth="1"/>
    <col min="23" max="23" width="10.625" style="1" customWidth="1"/>
    <col min="24" max="24" width="20.625" style="1" customWidth="1"/>
    <col min="25" max="25" width="10.625" style="1" customWidth="1"/>
    <col min="26" max="28" width="12.375" style="1" customWidth="1"/>
    <col min="29" max="37" width="12.625" style="1" customWidth="1"/>
    <col min="38" max="16384" width="9" style="1"/>
  </cols>
  <sheetData>
    <row r="1" spans="1:37" ht="6.75" customHeight="1" x14ac:dyDescent="0.6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37" ht="60" customHeight="1" x14ac:dyDescent="0.6">
      <c r="B2" s="95" t="s">
        <v>32</v>
      </c>
      <c r="C2" s="96"/>
      <c r="D2" s="71">
        <v>30</v>
      </c>
      <c r="E2" s="36" t="s">
        <v>42</v>
      </c>
      <c r="F2" s="35"/>
      <c r="G2" s="97" t="s">
        <v>26</v>
      </c>
      <c r="H2" s="97"/>
      <c r="I2" s="97"/>
      <c r="J2" s="97"/>
      <c r="K2" s="97"/>
      <c r="L2" s="37"/>
      <c r="M2" s="36" t="s">
        <v>27</v>
      </c>
      <c r="N2" s="71">
        <v>30</v>
      </c>
      <c r="O2" s="96" t="s">
        <v>32</v>
      </c>
      <c r="P2" s="102"/>
      <c r="W2" s="1" t="s">
        <v>103</v>
      </c>
      <c r="X2" s="1" t="s">
        <v>109</v>
      </c>
      <c r="AA2" s="1" t="s">
        <v>53</v>
      </c>
    </row>
    <row r="3" spans="1:37" s="2" customFormat="1" ht="31.5" customHeight="1" x14ac:dyDescent="0.6">
      <c r="B3" s="98" t="s">
        <v>51</v>
      </c>
      <c r="C3" s="82"/>
      <c r="D3" s="82"/>
      <c r="E3" s="17" t="s">
        <v>41</v>
      </c>
      <c r="F3" s="61">
        <v>0</v>
      </c>
      <c r="G3" s="73" t="str">
        <f>CONCATENATE(F3,"  vs.  ",L3)</f>
        <v>0  vs.  0</v>
      </c>
      <c r="H3" s="73"/>
      <c r="I3" s="73"/>
      <c r="J3" s="73"/>
      <c r="K3" s="73"/>
      <c r="L3" s="18">
        <f>3*30-(SUM($D$13:$D$27)+SUM($L$13:$L$27))</f>
        <v>0</v>
      </c>
      <c r="M3" s="17" t="s">
        <v>33</v>
      </c>
      <c r="N3" s="81"/>
      <c r="O3" s="81"/>
      <c r="P3" s="100"/>
      <c r="X3" s="75" t="s">
        <v>110</v>
      </c>
      <c r="Y3" s="75"/>
      <c r="AA3" s="2" t="s">
        <v>57</v>
      </c>
      <c r="AB3" s="2" t="s">
        <v>58</v>
      </c>
      <c r="AC3" s="2">
        <v>3</v>
      </c>
      <c r="AD3" s="2">
        <v>2</v>
      </c>
      <c r="AE3" s="2">
        <v>1</v>
      </c>
      <c r="AH3" s="2">
        <v>3</v>
      </c>
      <c r="AI3" s="2">
        <v>2</v>
      </c>
      <c r="AJ3" s="2">
        <v>1</v>
      </c>
    </row>
    <row r="4" spans="1:37" s="2" customFormat="1" ht="31.5" customHeight="1" x14ac:dyDescent="0.6">
      <c r="B4" s="115"/>
      <c r="C4" s="116"/>
      <c r="D4" s="116"/>
      <c r="E4" s="2" t="s">
        <v>40</v>
      </c>
      <c r="F4" s="62">
        <v>0</v>
      </c>
      <c r="G4" s="118" t="str">
        <f>CONCATENATE(F4,"  vs.  ",L4)</f>
        <v>0  vs.  60</v>
      </c>
      <c r="H4" s="118"/>
      <c r="I4" s="118"/>
      <c r="J4" s="118"/>
      <c r="K4" s="118"/>
      <c r="L4" s="5">
        <f>2*N2-(5*30-(COUNTBLANK(F13:J27)+COUNTBLANK(N13:R27)))</f>
        <v>60</v>
      </c>
      <c r="M4" s="2" t="s">
        <v>40</v>
      </c>
      <c r="N4" s="117"/>
      <c r="O4" s="117"/>
      <c r="P4" s="114"/>
      <c r="X4" s="2" t="s">
        <v>104</v>
      </c>
      <c r="Y4" s="123">
        <f>N2*2-L4</f>
        <v>0</v>
      </c>
      <c r="AA4" s="2" t="s">
        <v>42</v>
      </c>
      <c r="AB4" s="2" t="s">
        <v>27</v>
      </c>
      <c r="AC4" s="2" t="s">
        <v>37</v>
      </c>
      <c r="AD4" s="2" t="s">
        <v>38</v>
      </c>
      <c r="AE4" s="2" t="s">
        <v>39</v>
      </c>
      <c r="AF4" s="2" t="s">
        <v>36</v>
      </c>
      <c r="AH4" s="2" t="s">
        <v>37</v>
      </c>
      <c r="AI4" s="2" t="s">
        <v>38</v>
      </c>
      <c r="AJ4" s="2" t="s">
        <v>39</v>
      </c>
      <c r="AK4" s="2" t="s">
        <v>36</v>
      </c>
    </row>
    <row r="5" spans="1:37" s="2" customFormat="1" ht="31.5" customHeight="1" thickBot="1" x14ac:dyDescent="0.65">
      <c r="B5" s="99"/>
      <c r="C5" s="84"/>
      <c r="D5" s="84"/>
      <c r="E5" s="2" t="s">
        <v>107</v>
      </c>
      <c r="F5" s="62">
        <f>F3/(D2*2-F4)</f>
        <v>0</v>
      </c>
      <c r="G5" s="119" t="e">
        <f>CONCATENATE(ROUND(F5, 2),"  vs.  ", ROUND(L5, 2))</f>
        <v>#DIV/0!</v>
      </c>
      <c r="H5" s="119"/>
      <c r="I5" s="119"/>
      <c r="J5" s="119"/>
      <c r="K5" s="119"/>
      <c r="L5" s="5" t="e">
        <f>L3/(N2*2-L4)</f>
        <v>#DIV/0!</v>
      </c>
      <c r="M5" s="2" t="s">
        <v>108</v>
      </c>
      <c r="N5" s="76"/>
      <c r="O5" s="76"/>
      <c r="P5" s="101"/>
      <c r="X5" s="2" t="s">
        <v>102</v>
      </c>
      <c r="Y5" s="122">
        <v>0</v>
      </c>
    </row>
    <row r="6" spans="1:37" s="2" customFormat="1" ht="31.5" customHeight="1" x14ac:dyDescent="0.6">
      <c r="B6" s="106" t="s">
        <v>54</v>
      </c>
      <c r="C6" s="85"/>
      <c r="D6" s="85"/>
      <c r="E6" s="17" t="s">
        <v>41</v>
      </c>
      <c r="F6" s="23">
        <f>F3+AA6</f>
        <v>0</v>
      </c>
      <c r="G6" s="88" t="str">
        <f>CONCATENATE(F6,"  vs.  ",L6)</f>
        <v>0  vs.  0</v>
      </c>
      <c r="H6" s="89"/>
      <c r="I6" s="89"/>
      <c r="J6" s="89"/>
      <c r="K6" s="90"/>
      <c r="L6" s="18">
        <f>L3+AB6</f>
        <v>0</v>
      </c>
      <c r="M6" s="17" t="s">
        <v>33</v>
      </c>
      <c r="N6" s="82"/>
      <c r="O6" s="82"/>
      <c r="P6" s="108"/>
      <c r="X6" s="22" t="s">
        <v>100</v>
      </c>
      <c r="Y6" s="124">
        <v>5</v>
      </c>
      <c r="AA6" s="2">
        <f>3*AA7</f>
        <v>0</v>
      </c>
      <c r="AB6" s="2">
        <f>2*F10+F11</f>
        <v>0</v>
      </c>
    </row>
    <row r="7" spans="1:37" s="2" customFormat="1" ht="32.25" customHeight="1" thickBot="1" x14ac:dyDescent="0.65">
      <c r="B7" s="107"/>
      <c r="C7" s="86"/>
      <c r="D7" s="86"/>
      <c r="E7" s="19" t="s">
        <v>40</v>
      </c>
      <c r="F7" s="24">
        <f>F4-AA7</f>
        <v>0</v>
      </c>
      <c r="G7" s="91" t="str">
        <f>CONCATENATE(F7,"  vs.  ",L7)</f>
        <v>0  vs.  60</v>
      </c>
      <c r="H7" s="92"/>
      <c r="I7" s="92"/>
      <c r="J7" s="92"/>
      <c r="K7" s="93"/>
      <c r="L7" s="20">
        <f>L4-AB7</f>
        <v>60</v>
      </c>
      <c r="M7" s="19" t="s">
        <v>40</v>
      </c>
      <c r="N7" s="83"/>
      <c r="O7" s="83"/>
      <c r="P7" s="109"/>
      <c r="X7" s="2" t="s">
        <v>101</v>
      </c>
      <c r="Y7" s="2">
        <f>Y4-Y6-Y5</f>
        <v>-5</v>
      </c>
      <c r="AA7" s="2">
        <f>IF(F4&gt;L7,F4-L7,0)</f>
        <v>0</v>
      </c>
      <c r="AB7" s="2">
        <f>SUM(F10:F11)</f>
        <v>0</v>
      </c>
    </row>
    <row r="8" spans="1:37" s="2" customFormat="1" ht="32.25" customHeight="1" thickTop="1" x14ac:dyDescent="0.6">
      <c r="B8" s="110" t="s">
        <v>52</v>
      </c>
      <c r="C8" s="74"/>
      <c r="D8" s="74"/>
      <c r="E8" s="2" t="s">
        <v>44</v>
      </c>
      <c r="F8" s="1">
        <f>COUNTIF($D$13:$D$27,"&gt;0")+COUNTIF($L$13:$L$27,"&gt;0")</f>
        <v>30</v>
      </c>
      <c r="G8" s="25"/>
      <c r="H8" s="25"/>
      <c r="I8" s="25"/>
      <c r="J8" s="25"/>
      <c r="K8" s="25"/>
      <c r="L8" s="120">
        <v>0</v>
      </c>
      <c r="M8" s="2" t="s">
        <v>44</v>
      </c>
      <c r="N8" s="74"/>
      <c r="O8" s="74"/>
      <c r="P8" s="113"/>
      <c r="X8" s="121" t="s">
        <v>105</v>
      </c>
      <c r="Y8" s="121">
        <f>Y7-Y5</f>
        <v>-5</v>
      </c>
    </row>
    <row r="9" spans="1:37" s="2" customFormat="1" ht="31.5" customHeight="1" x14ac:dyDescent="0.6">
      <c r="B9" s="111"/>
      <c r="C9" s="75"/>
      <c r="D9" s="75"/>
      <c r="E9" s="2" t="s">
        <v>43</v>
      </c>
      <c r="F9" s="1">
        <f>COUNTIF($D$13:$D$27,"=3")+COUNTIF($L$13:$L$27,"=3")</f>
        <v>30</v>
      </c>
      <c r="G9" s="25"/>
      <c r="H9" s="25"/>
      <c r="I9" s="25"/>
      <c r="J9" s="25"/>
      <c r="K9" s="25"/>
      <c r="L9" s="120">
        <v>0</v>
      </c>
      <c r="M9" s="2" t="s">
        <v>43</v>
      </c>
      <c r="N9" s="75"/>
      <c r="O9" s="75"/>
      <c r="P9" s="114"/>
      <c r="X9" s="121" t="s">
        <v>106</v>
      </c>
      <c r="Y9" s="121">
        <f>N2-Y7-Y6</f>
        <v>30</v>
      </c>
    </row>
    <row r="10" spans="1:37" s="2" customFormat="1" ht="31.5" customHeight="1" x14ac:dyDescent="0.6">
      <c r="B10" s="111"/>
      <c r="C10" s="75"/>
      <c r="D10" s="75"/>
      <c r="E10" s="2" t="s">
        <v>55</v>
      </c>
      <c r="F10" s="1">
        <f>COUNTIF($D$13:$D$27,"=2")+COUNTIF($L$13:$L$27,"=2")</f>
        <v>0</v>
      </c>
      <c r="G10" s="25"/>
      <c r="H10" s="25"/>
      <c r="I10" s="25"/>
      <c r="J10" s="25"/>
      <c r="K10" s="25"/>
      <c r="L10" s="120">
        <v>0</v>
      </c>
      <c r="M10" s="2" t="s">
        <v>55</v>
      </c>
      <c r="N10" s="75"/>
      <c r="O10" s="75"/>
      <c r="P10" s="114"/>
    </row>
    <row r="11" spans="1:37" s="2" customFormat="1" ht="31.5" customHeight="1" x14ac:dyDescent="0.6">
      <c r="B11" s="112"/>
      <c r="C11" s="76"/>
      <c r="D11" s="76"/>
      <c r="E11" s="2" t="s">
        <v>56</v>
      </c>
      <c r="F11" s="1">
        <f>COUNTIF($D$13:$D$27,"=1")+COUNTIF($L$13:$L$27,"=1")</f>
        <v>0</v>
      </c>
      <c r="G11" s="25"/>
      <c r="H11" s="25"/>
      <c r="I11" s="25"/>
      <c r="J11" s="25"/>
      <c r="K11" s="25"/>
      <c r="L11" s="120">
        <v>0</v>
      </c>
      <c r="M11" s="2" t="s">
        <v>56</v>
      </c>
      <c r="N11" s="76"/>
      <c r="O11" s="76"/>
      <c r="P11" s="101"/>
      <c r="V11" s="103" t="s">
        <v>99</v>
      </c>
      <c r="W11" s="104"/>
      <c r="X11" s="104"/>
      <c r="Y11" s="105"/>
    </row>
    <row r="12" spans="1:37" s="11" customFormat="1" ht="25.15" thickBot="1" x14ac:dyDescent="0.65">
      <c r="B12" s="40"/>
      <c r="C12" s="11" t="s">
        <v>96</v>
      </c>
      <c r="D12" s="11" t="s">
        <v>1</v>
      </c>
      <c r="E12" s="11" t="s">
        <v>0</v>
      </c>
      <c r="F12" s="11" t="s">
        <v>91</v>
      </c>
      <c r="G12" s="11" t="s">
        <v>93</v>
      </c>
      <c r="H12" s="11" t="s">
        <v>95</v>
      </c>
      <c r="I12" s="11" t="s">
        <v>24</v>
      </c>
      <c r="J12" s="12" t="s">
        <v>25</v>
      </c>
      <c r="K12" s="11" t="s">
        <v>96</v>
      </c>
      <c r="L12" s="11" t="s">
        <v>1</v>
      </c>
      <c r="M12" s="11" t="s">
        <v>0</v>
      </c>
      <c r="N12" s="11" t="s">
        <v>90</v>
      </c>
      <c r="O12" s="11" t="s">
        <v>92</v>
      </c>
      <c r="P12" s="41" t="s">
        <v>94</v>
      </c>
      <c r="Q12" s="11" t="s">
        <v>24</v>
      </c>
      <c r="R12" s="11" t="s">
        <v>25</v>
      </c>
      <c r="S12" s="2"/>
      <c r="T12" s="2"/>
      <c r="U12" s="2"/>
      <c r="V12" s="54" t="s">
        <v>98</v>
      </c>
      <c r="W12" s="26" t="s">
        <v>97</v>
      </c>
      <c r="X12" s="26" t="s">
        <v>98</v>
      </c>
      <c r="Y12" s="31" t="s">
        <v>97</v>
      </c>
      <c r="Z12" s="2"/>
    </row>
    <row r="13" spans="1:37" ht="25.15" thickTop="1" x14ac:dyDescent="0.6">
      <c r="B13" s="42"/>
      <c r="C13" s="55">
        <f>COUNT(F13:J13)</f>
        <v>0</v>
      </c>
      <c r="D13" s="56">
        <f t="shared" ref="D13:D27" si="0">3-(SUM(F13:J13))</f>
        <v>3</v>
      </c>
      <c r="E13" s="64" t="s">
        <v>59</v>
      </c>
      <c r="F13" s="65"/>
      <c r="G13" s="65"/>
      <c r="H13" s="65"/>
      <c r="I13" s="55"/>
      <c r="J13" s="57"/>
      <c r="K13" s="55">
        <f t="shared" ref="K13:K27" si="1">COUNT(N13:R13)</f>
        <v>0</v>
      </c>
      <c r="L13" s="56">
        <f t="shared" ref="L13:L27" si="2">3-(SUM(N13:R13))</f>
        <v>3</v>
      </c>
      <c r="M13" s="64" t="s">
        <v>74</v>
      </c>
      <c r="N13" s="63"/>
      <c r="O13" s="63"/>
      <c r="P13" s="68"/>
      <c r="U13" s="33"/>
      <c r="V13" s="2" t="str">
        <f>E13</f>
        <v>MOON</v>
      </c>
      <c r="W13" s="32">
        <f>IF(ISBLANK(F13),2,IF(D13=0,COUNTA(F13:J13),COUNTA(F13:J13)+D13))</f>
        <v>2</v>
      </c>
      <c r="X13" s="2" t="str">
        <f>M13</f>
        <v>에키드나</v>
      </c>
      <c r="Y13" s="27">
        <f>IF(ISBLANK(N13),2,IF(L13=0,COUNTA(N13:R13),COUNTA(N13:R13)+L13))</f>
        <v>2</v>
      </c>
      <c r="Z13" s="2"/>
      <c r="AC13" s="1" t="str">
        <f t="shared" ref="AC13:AE27" si="3">IF($D13=AC$3, IF($E13&lt;&gt;"", $E13))</f>
        <v>MOON</v>
      </c>
      <c r="AD13" s="1" t="b">
        <f t="shared" si="3"/>
        <v>0</v>
      </c>
      <c r="AE13" s="1" t="b">
        <f t="shared" si="3"/>
        <v>0</v>
      </c>
      <c r="AH13" s="1" t="str">
        <f>IF($L13=AH$3,IF($M13&lt;&gt;"",$M13))</f>
        <v>에키드나</v>
      </c>
      <c r="AI13" s="1" t="b">
        <f t="shared" ref="AI13:AJ27" si="4">IF($L13=AI$3,IF($M13&lt;&gt;"",$M13))</f>
        <v>0</v>
      </c>
      <c r="AJ13" s="1" t="b">
        <f t="shared" si="4"/>
        <v>0</v>
      </c>
    </row>
    <row r="14" spans="1:37" x14ac:dyDescent="0.6">
      <c r="B14" s="42"/>
      <c r="C14" s="55">
        <f t="shared" ref="C14:C27" si="5">COUNT(F14:J14)</f>
        <v>0</v>
      </c>
      <c r="D14" s="56">
        <f t="shared" si="0"/>
        <v>3</v>
      </c>
      <c r="E14" s="64" t="s">
        <v>60</v>
      </c>
      <c r="F14" s="65"/>
      <c r="G14" s="65"/>
      <c r="H14" s="65"/>
      <c r="I14" s="55"/>
      <c r="J14" s="57"/>
      <c r="K14" s="55">
        <f t="shared" si="1"/>
        <v>0</v>
      </c>
      <c r="L14" s="56">
        <f t="shared" si="2"/>
        <v>3</v>
      </c>
      <c r="M14" s="64" t="s">
        <v>77</v>
      </c>
      <c r="N14" s="63"/>
      <c r="O14" s="63"/>
      <c r="P14" s="68"/>
      <c r="U14" s="30"/>
      <c r="V14" s="2" t="str">
        <f t="shared" ref="V14:V27" si="6">E14</f>
        <v>SK</v>
      </c>
      <c r="W14" s="33">
        <f t="shared" ref="W14:W27" si="7">IF(ISBLANK(F14),2,IF(D14=0,COUNTA(F14:J14),COUNTA(F14:J14)+D14))</f>
        <v>2</v>
      </c>
      <c r="X14" s="2" t="str">
        <f t="shared" ref="X14:X27" si="8">M14</f>
        <v>깍두기</v>
      </c>
      <c r="Y14" s="27">
        <f t="shared" ref="Y14:Y27" si="9">IF(ISBLANK(N14),2,IF(L14=0,COUNTA(N14:R14),COUNTA(N14:R14)+L14))</f>
        <v>2</v>
      </c>
      <c r="Z14" s="2"/>
      <c r="AC14" s="1" t="str">
        <f t="shared" si="3"/>
        <v>SK</v>
      </c>
      <c r="AD14" s="1" t="b">
        <f t="shared" si="3"/>
        <v>0</v>
      </c>
      <c r="AE14" s="1" t="b">
        <f t="shared" si="3"/>
        <v>0</v>
      </c>
      <c r="AH14" s="1" t="str">
        <f t="shared" ref="AH14:AH27" si="10">IF($L14=AH$3,IF($M14&lt;&gt;"",$M14))</f>
        <v>깍두기</v>
      </c>
      <c r="AI14" s="1" t="b">
        <f t="shared" si="4"/>
        <v>0</v>
      </c>
      <c r="AJ14" s="1" t="b">
        <f t="shared" si="4"/>
        <v>0</v>
      </c>
    </row>
    <row r="15" spans="1:37" x14ac:dyDescent="0.6">
      <c r="B15" s="42"/>
      <c r="C15" s="55">
        <f t="shared" si="5"/>
        <v>0</v>
      </c>
      <c r="D15" s="56">
        <f t="shared" si="0"/>
        <v>3</v>
      </c>
      <c r="E15" s="64" t="s">
        <v>61</v>
      </c>
      <c r="F15" s="65"/>
      <c r="G15" s="65"/>
      <c r="H15" s="65"/>
      <c r="I15" s="55"/>
      <c r="J15" s="57"/>
      <c r="K15" s="55">
        <f t="shared" si="1"/>
        <v>0</v>
      </c>
      <c r="L15" s="56">
        <f t="shared" si="2"/>
        <v>3</v>
      </c>
      <c r="M15" s="64" t="s">
        <v>76</v>
      </c>
      <c r="N15" s="63"/>
      <c r="O15" s="63"/>
      <c r="P15" s="68"/>
      <c r="U15" s="30"/>
      <c r="V15" s="2" t="str">
        <f t="shared" si="6"/>
        <v>월광</v>
      </c>
      <c r="W15" s="33">
        <f t="shared" si="7"/>
        <v>2</v>
      </c>
      <c r="X15" s="2" t="str">
        <f t="shared" si="8"/>
        <v>가을하늘</v>
      </c>
      <c r="Y15" s="27">
        <f t="shared" si="9"/>
        <v>2</v>
      </c>
      <c r="Z15" s="2"/>
      <c r="AC15" s="1" t="str">
        <f t="shared" si="3"/>
        <v>월광</v>
      </c>
      <c r="AD15" s="1" t="b">
        <f t="shared" si="3"/>
        <v>0</v>
      </c>
      <c r="AE15" s="1" t="b">
        <f t="shared" si="3"/>
        <v>0</v>
      </c>
      <c r="AH15" s="1" t="str">
        <f t="shared" si="10"/>
        <v>가을하늘</v>
      </c>
      <c r="AI15" s="1" t="b">
        <f t="shared" si="4"/>
        <v>0</v>
      </c>
      <c r="AJ15" s="1" t="b">
        <f t="shared" si="4"/>
        <v>0</v>
      </c>
    </row>
    <row r="16" spans="1:37" x14ac:dyDescent="0.6">
      <c r="B16" s="42"/>
      <c r="C16" s="55">
        <f t="shared" si="5"/>
        <v>0</v>
      </c>
      <c r="D16" s="56">
        <f t="shared" si="0"/>
        <v>3</v>
      </c>
      <c r="E16" s="64" t="s">
        <v>63</v>
      </c>
      <c r="F16" s="65"/>
      <c r="G16" s="65"/>
      <c r="H16" s="65"/>
      <c r="I16" s="55"/>
      <c r="J16" s="57"/>
      <c r="K16" s="55">
        <f t="shared" si="1"/>
        <v>0</v>
      </c>
      <c r="L16" s="56">
        <f t="shared" si="2"/>
        <v>3</v>
      </c>
      <c r="M16" s="64" t="s">
        <v>78</v>
      </c>
      <c r="N16" s="63"/>
      <c r="O16" s="63"/>
      <c r="P16" s="68"/>
      <c r="U16" s="30"/>
      <c r="V16" s="2" t="str">
        <f t="shared" si="6"/>
        <v>귀뚜라미</v>
      </c>
      <c r="W16" s="33">
        <f t="shared" si="7"/>
        <v>2</v>
      </c>
      <c r="X16" s="2" t="str">
        <f t="shared" si="8"/>
        <v>OscaR</v>
      </c>
      <c r="Y16" s="27">
        <f t="shared" si="9"/>
        <v>2</v>
      </c>
      <c r="Z16" s="2"/>
      <c r="AC16" s="1" t="str">
        <f t="shared" si="3"/>
        <v>귀뚜라미</v>
      </c>
      <c r="AD16" s="1" t="b">
        <f t="shared" si="3"/>
        <v>0</v>
      </c>
      <c r="AE16" s="1" t="b">
        <f t="shared" si="3"/>
        <v>0</v>
      </c>
      <c r="AH16" s="1" t="str">
        <f t="shared" si="10"/>
        <v>OscaR</v>
      </c>
      <c r="AI16" s="1" t="b">
        <f t="shared" si="4"/>
        <v>0</v>
      </c>
      <c r="AJ16" s="1" t="b">
        <f t="shared" si="4"/>
        <v>0</v>
      </c>
    </row>
    <row r="17" spans="1:36" x14ac:dyDescent="0.6">
      <c r="B17" s="42"/>
      <c r="C17" s="55">
        <f t="shared" si="5"/>
        <v>0</v>
      </c>
      <c r="D17" s="56">
        <f t="shared" si="0"/>
        <v>3</v>
      </c>
      <c r="E17" s="64" t="s">
        <v>62</v>
      </c>
      <c r="F17" s="65"/>
      <c r="G17" s="65"/>
      <c r="H17" s="65"/>
      <c r="I17" s="55"/>
      <c r="J17" s="57"/>
      <c r="K17" s="55">
        <f t="shared" si="1"/>
        <v>0</v>
      </c>
      <c r="L17" s="56">
        <f t="shared" si="2"/>
        <v>3</v>
      </c>
      <c r="M17" s="64" t="s">
        <v>79</v>
      </c>
      <c r="N17" s="63"/>
      <c r="O17" s="63"/>
      <c r="P17" s="68"/>
      <c r="U17" s="30"/>
      <c r="V17" s="2" t="str">
        <f t="shared" si="6"/>
        <v>티파 록하트</v>
      </c>
      <c r="W17" s="33">
        <f t="shared" si="7"/>
        <v>2</v>
      </c>
      <c r="X17" s="2" t="str">
        <f t="shared" si="8"/>
        <v>노가장</v>
      </c>
      <c r="Y17" s="27">
        <f t="shared" si="9"/>
        <v>2</v>
      </c>
      <c r="Z17" s="2"/>
      <c r="AC17" s="1" t="str">
        <f t="shared" si="3"/>
        <v>티파 록하트</v>
      </c>
      <c r="AD17" s="1" t="b">
        <f t="shared" si="3"/>
        <v>0</v>
      </c>
      <c r="AE17" s="1" t="b">
        <f t="shared" si="3"/>
        <v>0</v>
      </c>
      <c r="AH17" s="1" t="str">
        <f t="shared" si="10"/>
        <v>노가장</v>
      </c>
      <c r="AI17" s="1" t="b">
        <f t="shared" si="4"/>
        <v>0</v>
      </c>
      <c r="AJ17" s="1" t="b">
        <f t="shared" si="4"/>
        <v>0</v>
      </c>
    </row>
    <row r="18" spans="1:36" x14ac:dyDescent="0.6">
      <c r="B18" s="42"/>
      <c r="C18" s="55">
        <f t="shared" si="5"/>
        <v>0</v>
      </c>
      <c r="D18" s="56">
        <f t="shared" si="0"/>
        <v>3</v>
      </c>
      <c r="E18" s="64" t="s">
        <v>68</v>
      </c>
      <c r="F18" s="65"/>
      <c r="G18" s="65"/>
      <c r="H18" s="65"/>
      <c r="I18" s="55"/>
      <c r="J18" s="57"/>
      <c r="K18" s="55">
        <f t="shared" si="1"/>
        <v>0</v>
      </c>
      <c r="L18" s="56">
        <f t="shared" si="2"/>
        <v>3</v>
      </c>
      <c r="M18" s="64" t="s">
        <v>73</v>
      </c>
      <c r="N18" s="63"/>
      <c r="O18" s="63"/>
      <c r="P18" s="68"/>
      <c r="U18" s="30"/>
      <c r="V18" s="2" t="str">
        <f t="shared" si="6"/>
        <v>겨울나그네</v>
      </c>
      <c r="W18" s="33">
        <f t="shared" si="7"/>
        <v>2</v>
      </c>
      <c r="X18" s="2" t="str">
        <f t="shared" si="8"/>
        <v>개작두</v>
      </c>
      <c r="Y18" s="27">
        <f t="shared" si="9"/>
        <v>2</v>
      </c>
      <c r="Z18" s="2"/>
      <c r="AC18" s="1" t="str">
        <f t="shared" si="3"/>
        <v>겨울나그네</v>
      </c>
      <c r="AD18" s="1" t="b">
        <f t="shared" si="3"/>
        <v>0</v>
      </c>
      <c r="AE18" s="1" t="b">
        <f t="shared" si="3"/>
        <v>0</v>
      </c>
      <c r="AH18" s="1" t="str">
        <f t="shared" si="10"/>
        <v>개작두</v>
      </c>
      <c r="AI18" s="1" t="b">
        <f t="shared" si="4"/>
        <v>0</v>
      </c>
      <c r="AJ18" s="1" t="b">
        <f t="shared" si="4"/>
        <v>0</v>
      </c>
    </row>
    <row r="19" spans="1:36" x14ac:dyDescent="0.6">
      <c r="B19" s="42"/>
      <c r="C19" s="55">
        <f t="shared" si="5"/>
        <v>0</v>
      </c>
      <c r="D19" s="56">
        <f t="shared" si="0"/>
        <v>3</v>
      </c>
      <c r="E19" s="64" t="s">
        <v>65</v>
      </c>
      <c r="F19" s="65"/>
      <c r="G19" s="65"/>
      <c r="H19" s="65"/>
      <c r="I19" s="55"/>
      <c r="J19" s="57"/>
      <c r="K19" s="55">
        <f t="shared" si="1"/>
        <v>0</v>
      </c>
      <c r="L19" s="56">
        <f t="shared" si="2"/>
        <v>3</v>
      </c>
      <c r="M19" s="64" t="s">
        <v>81</v>
      </c>
      <c r="N19" s="63"/>
      <c r="O19" s="63"/>
      <c r="P19" s="68"/>
      <c r="U19" s="30"/>
      <c r="V19" s="2" t="str">
        <f t="shared" si="6"/>
        <v>머라구여</v>
      </c>
      <c r="W19" s="33">
        <f t="shared" si="7"/>
        <v>2</v>
      </c>
      <c r="X19" s="2" t="str">
        <f t="shared" si="8"/>
        <v>마리나</v>
      </c>
      <c r="Y19" s="27">
        <f t="shared" si="9"/>
        <v>2</v>
      </c>
      <c r="Z19" s="2"/>
      <c r="AC19" s="1" t="str">
        <f t="shared" si="3"/>
        <v>머라구여</v>
      </c>
      <c r="AD19" s="1" t="b">
        <f t="shared" si="3"/>
        <v>0</v>
      </c>
      <c r="AE19" s="1" t="b">
        <f t="shared" si="3"/>
        <v>0</v>
      </c>
      <c r="AH19" s="1" t="str">
        <f t="shared" si="10"/>
        <v>마리나</v>
      </c>
      <c r="AI19" s="1" t="b">
        <f t="shared" si="4"/>
        <v>0</v>
      </c>
      <c r="AJ19" s="1" t="b">
        <f t="shared" si="4"/>
        <v>0</v>
      </c>
    </row>
    <row r="20" spans="1:36" x14ac:dyDescent="0.6">
      <c r="B20" s="42"/>
      <c r="C20" s="55">
        <f t="shared" si="5"/>
        <v>0</v>
      </c>
      <c r="D20" s="56">
        <f t="shared" si="0"/>
        <v>3</v>
      </c>
      <c r="E20" s="64" t="s">
        <v>69</v>
      </c>
      <c r="F20" s="65"/>
      <c r="G20" s="65"/>
      <c r="H20" s="65"/>
      <c r="I20" s="55"/>
      <c r="J20" s="57"/>
      <c r="K20" s="55">
        <f t="shared" si="1"/>
        <v>0</v>
      </c>
      <c r="L20" s="56">
        <f t="shared" si="2"/>
        <v>3</v>
      </c>
      <c r="M20" s="64" t="s">
        <v>80</v>
      </c>
      <c r="N20" s="63"/>
      <c r="O20" s="63"/>
      <c r="P20" s="68"/>
      <c r="U20" s="30"/>
      <c r="V20" s="2" t="str">
        <f t="shared" si="6"/>
        <v>Hyoh</v>
      </c>
      <c r="W20" s="33">
        <f t="shared" si="7"/>
        <v>2</v>
      </c>
      <c r="X20" s="2" t="str">
        <f t="shared" si="8"/>
        <v>귬찡</v>
      </c>
      <c r="Y20" s="27">
        <f t="shared" si="9"/>
        <v>2</v>
      </c>
      <c r="Z20" s="2"/>
      <c r="AC20" s="1" t="str">
        <f t="shared" si="3"/>
        <v>Hyoh</v>
      </c>
      <c r="AD20" s="1" t="b">
        <f t="shared" si="3"/>
        <v>0</v>
      </c>
      <c r="AE20" s="1" t="b">
        <f t="shared" si="3"/>
        <v>0</v>
      </c>
      <c r="AH20" s="1" t="str">
        <f t="shared" si="10"/>
        <v>귬찡</v>
      </c>
      <c r="AI20" s="1" t="b">
        <f t="shared" si="4"/>
        <v>0</v>
      </c>
      <c r="AJ20" s="1" t="b">
        <f t="shared" si="4"/>
        <v>0</v>
      </c>
    </row>
    <row r="21" spans="1:36" x14ac:dyDescent="0.6">
      <c r="B21" s="42"/>
      <c r="C21" s="55">
        <f t="shared" si="5"/>
        <v>0</v>
      </c>
      <c r="D21" s="56">
        <f t="shared" si="0"/>
        <v>3</v>
      </c>
      <c r="E21" s="64" t="s">
        <v>64</v>
      </c>
      <c r="F21" s="65"/>
      <c r="G21" s="65"/>
      <c r="H21" s="65"/>
      <c r="I21" s="55"/>
      <c r="J21" s="57"/>
      <c r="K21" s="55">
        <f t="shared" si="1"/>
        <v>0</v>
      </c>
      <c r="L21" s="56">
        <f t="shared" si="2"/>
        <v>3</v>
      </c>
      <c r="M21" s="64" t="s">
        <v>84</v>
      </c>
      <c r="N21" s="63"/>
      <c r="O21" s="63"/>
      <c r="P21" s="68"/>
      <c r="U21" s="30"/>
      <c r="V21" s="2" t="str">
        <f t="shared" si="6"/>
        <v>렁큰이형님</v>
      </c>
      <c r="W21" s="33">
        <f t="shared" si="7"/>
        <v>2</v>
      </c>
      <c r="X21" s="2" t="str">
        <f t="shared" si="8"/>
        <v>호비잉</v>
      </c>
      <c r="Y21" s="27">
        <f t="shared" si="9"/>
        <v>2</v>
      </c>
      <c r="Z21" s="2"/>
      <c r="AC21" s="1" t="str">
        <f t="shared" si="3"/>
        <v>렁큰이형님</v>
      </c>
      <c r="AD21" s="1" t="b">
        <f t="shared" si="3"/>
        <v>0</v>
      </c>
      <c r="AE21" s="1" t="b">
        <f t="shared" si="3"/>
        <v>0</v>
      </c>
      <c r="AH21" s="1" t="str">
        <f t="shared" si="10"/>
        <v>호비잉</v>
      </c>
      <c r="AI21" s="1" t="b">
        <f t="shared" si="4"/>
        <v>0</v>
      </c>
      <c r="AJ21" s="1" t="b">
        <f t="shared" si="4"/>
        <v>0</v>
      </c>
    </row>
    <row r="22" spans="1:36" x14ac:dyDescent="0.6">
      <c r="B22" s="42"/>
      <c r="C22" s="55">
        <f t="shared" si="5"/>
        <v>0</v>
      </c>
      <c r="D22" s="56">
        <f t="shared" si="0"/>
        <v>3</v>
      </c>
      <c r="E22" s="64" t="s">
        <v>67</v>
      </c>
      <c r="F22" s="65"/>
      <c r="G22" s="65"/>
      <c r="H22" s="65"/>
      <c r="I22" s="55"/>
      <c r="J22" s="57"/>
      <c r="K22" s="55">
        <f t="shared" si="1"/>
        <v>0</v>
      </c>
      <c r="L22" s="56">
        <f t="shared" si="2"/>
        <v>3</v>
      </c>
      <c r="M22" s="64" t="s">
        <v>82</v>
      </c>
      <c r="N22" s="63"/>
      <c r="O22" s="63"/>
      <c r="P22" s="68"/>
      <c r="U22" s="30"/>
      <c r="V22" s="2" t="str">
        <f t="shared" si="6"/>
        <v>Sun</v>
      </c>
      <c r="W22" s="33">
        <f t="shared" si="7"/>
        <v>2</v>
      </c>
      <c r="X22" s="2" t="str">
        <f t="shared" si="8"/>
        <v>짱맨</v>
      </c>
      <c r="Y22" s="27">
        <f t="shared" si="9"/>
        <v>2</v>
      </c>
      <c r="Z22" s="2"/>
      <c r="AC22" s="1" t="str">
        <f t="shared" si="3"/>
        <v>Sun</v>
      </c>
      <c r="AD22" s="1" t="b">
        <f t="shared" si="3"/>
        <v>0</v>
      </c>
      <c r="AE22" s="1" t="b">
        <f t="shared" si="3"/>
        <v>0</v>
      </c>
      <c r="AH22" s="1" t="str">
        <f t="shared" si="10"/>
        <v>짱맨</v>
      </c>
      <c r="AI22" s="1" t="b">
        <f t="shared" si="4"/>
        <v>0</v>
      </c>
      <c r="AJ22" s="1" t="b">
        <f t="shared" si="4"/>
        <v>0</v>
      </c>
    </row>
    <row r="23" spans="1:36" x14ac:dyDescent="0.6">
      <c r="B23" s="42"/>
      <c r="C23" s="55">
        <f t="shared" si="5"/>
        <v>0</v>
      </c>
      <c r="D23" s="56">
        <f t="shared" si="0"/>
        <v>3</v>
      </c>
      <c r="E23" s="64" t="s">
        <v>70</v>
      </c>
      <c r="F23" s="65"/>
      <c r="G23" s="65"/>
      <c r="H23" s="65"/>
      <c r="I23" s="55"/>
      <c r="J23" s="57"/>
      <c r="K23" s="55">
        <f t="shared" si="1"/>
        <v>0</v>
      </c>
      <c r="L23" s="56">
        <f t="shared" si="2"/>
        <v>3</v>
      </c>
      <c r="M23" s="64" t="s">
        <v>83</v>
      </c>
      <c r="N23" s="63"/>
      <c r="O23" s="63"/>
      <c r="P23" s="68"/>
      <c r="U23" s="30"/>
      <c r="V23" s="2" t="str">
        <f t="shared" si="6"/>
        <v>MUNAM</v>
      </c>
      <c r="W23" s="33">
        <f t="shared" si="7"/>
        <v>2</v>
      </c>
      <c r="X23" s="2" t="str">
        <f t="shared" si="8"/>
        <v>산들바람</v>
      </c>
      <c r="Y23" s="27">
        <f t="shared" si="9"/>
        <v>2</v>
      </c>
      <c r="Z23" s="2"/>
      <c r="AC23" s="1" t="str">
        <f t="shared" si="3"/>
        <v>MUNAM</v>
      </c>
      <c r="AD23" s="1" t="b">
        <f t="shared" si="3"/>
        <v>0</v>
      </c>
      <c r="AE23" s="1" t="b">
        <f t="shared" si="3"/>
        <v>0</v>
      </c>
      <c r="AH23" s="1" t="str">
        <f t="shared" si="10"/>
        <v>산들바람</v>
      </c>
      <c r="AI23" s="1" t="b">
        <f t="shared" si="4"/>
        <v>0</v>
      </c>
      <c r="AJ23" s="1" t="b">
        <f t="shared" si="4"/>
        <v>0</v>
      </c>
    </row>
    <row r="24" spans="1:36" x14ac:dyDescent="0.6">
      <c r="B24" s="42"/>
      <c r="C24" s="55">
        <f t="shared" si="5"/>
        <v>0</v>
      </c>
      <c r="D24" s="56">
        <f t="shared" si="0"/>
        <v>3</v>
      </c>
      <c r="E24" s="64" t="s">
        <v>66</v>
      </c>
      <c r="F24" s="65"/>
      <c r="G24" s="65"/>
      <c r="H24" s="65"/>
      <c r="I24" s="55"/>
      <c r="J24" s="57"/>
      <c r="K24" s="55">
        <f t="shared" si="1"/>
        <v>0</v>
      </c>
      <c r="L24" s="56">
        <f t="shared" si="2"/>
        <v>3</v>
      </c>
      <c r="M24" s="64" t="s">
        <v>85</v>
      </c>
      <c r="N24" s="63"/>
      <c r="O24" s="63"/>
      <c r="P24" s="68"/>
      <c r="U24" s="30"/>
      <c r="V24" s="2" t="str">
        <f t="shared" si="6"/>
        <v>라텔</v>
      </c>
      <c r="W24" s="33">
        <f t="shared" si="7"/>
        <v>2</v>
      </c>
      <c r="X24" s="2" t="str">
        <f t="shared" si="8"/>
        <v>튼튼맘</v>
      </c>
      <c r="Y24" s="27">
        <f t="shared" si="9"/>
        <v>2</v>
      </c>
      <c r="Z24" s="2"/>
      <c r="AC24" s="1" t="str">
        <f t="shared" si="3"/>
        <v>라텔</v>
      </c>
      <c r="AD24" s="1" t="b">
        <f t="shared" si="3"/>
        <v>0</v>
      </c>
      <c r="AE24" s="1" t="b">
        <f t="shared" si="3"/>
        <v>0</v>
      </c>
      <c r="AH24" s="1" t="str">
        <f t="shared" si="10"/>
        <v>튼튼맘</v>
      </c>
      <c r="AI24" s="1" t="b">
        <f t="shared" si="4"/>
        <v>0</v>
      </c>
      <c r="AJ24" s="1" t="b">
        <f t="shared" si="4"/>
        <v>0</v>
      </c>
    </row>
    <row r="25" spans="1:36" x14ac:dyDescent="0.6">
      <c r="B25" s="42"/>
      <c r="C25" s="55">
        <f t="shared" si="5"/>
        <v>0</v>
      </c>
      <c r="D25" s="56">
        <f t="shared" si="0"/>
        <v>3</v>
      </c>
      <c r="E25" s="64" t="s">
        <v>75</v>
      </c>
      <c r="F25" s="65"/>
      <c r="G25" s="65"/>
      <c r="H25" s="65"/>
      <c r="I25" s="55"/>
      <c r="J25" s="57"/>
      <c r="K25" s="55">
        <f t="shared" si="1"/>
        <v>0</v>
      </c>
      <c r="L25" s="56">
        <f t="shared" si="2"/>
        <v>3</v>
      </c>
      <c r="M25" s="64" t="s">
        <v>88</v>
      </c>
      <c r="N25" s="63"/>
      <c r="O25" s="63"/>
      <c r="P25" s="68"/>
      <c r="U25" s="30"/>
      <c r="V25" s="2" t="str">
        <f t="shared" si="6"/>
        <v>낮술이최고야</v>
      </c>
      <c r="W25" s="33">
        <f t="shared" si="7"/>
        <v>2</v>
      </c>
      <c r="X25" s="2" t="str">
        <f t="shared" si="8"/>
        <v>까르낏깃</v>
      </c>
      <c r="Y25" s="27">
        <f t="shared" si="9"/>
        <v>2</v>
      </c>
      <c r="Z25" s="2"/>
      <c r="AC25" s="1" t="str">
        <f t="shared" si="3"/>
        <v>낮술이최고야</v>
      </c>
      <c r="AD25" s="1" t="b">
        <f t="shared" si="3"/>
        <v>0</v>
      </c>
      <c r="AE25" s="1" t="b">
        <f t="shared" si="3"/>
        <v>0</v>
      </c>
      <c r="AH25" s="1" t="str">
        <f t="shared" si="10"/>
        <v>까르낏깃</v>
      </c>
      <c r="AI25" s="1" t="b">
        <f t="shared" si="4"/>
        <v>0</v>
      </c>
      <c r="AJ25" s="1" t="b">
        <f t="shared" si="4"/>
        <v>0</v>
      </c>
    </row>
    <row r="26" spans="1:36" x14ac:dyDescent="0.6">
      <c r="B26" s="42"/>
      <c r="C26" s="55">
        <f t="shared" si="5"/>
        <v>0</v>
      </c>
      <c r="D26" s="56">
        <f t="shared" si="0"/>
        <v>3</v>
      </c>
      <c r="E26" s="64" t="s">
        <v>72</v>
      </c>
      <c r="F26" s="65"/>
      <c r="G26" s="65"/>
      <c r="H26" s="65"/>
      <c r="I26" s="55"/>
      <c r="J26" s="57"/>
      <c r="K26" s="55">
        <f t="shared" si="1"/>
        <v>0</v>
      </c>
      <c r="L26" s="56">
        <f t="shared" si="2"/>
        <v>3</v>
      </c>
      <c r="M26" s="64" t="s">
        <v>87</v>
      </c>
      <c r="N26" s="63"/>
      <c r="O26" s="63"/>
      <c r="P26" s="68"/>
      <c r="U26" s="30"/>
      <c r="V26" s="2" t="str">
        <f t="shared" si="6"/>
        <v>백수룡</v>
      </c>
      <c r="W26" s="33">
        <f t="shared" si="7"/>
        <v>2</v>
      </c>
      <c r="X26" s="2" t="str">
        <f t="shared" si="8"/>
        <v>연화</v>
      </c>
      <c r="Y26" s="27">
        <f t="shared" si="9"/>
        <v>2</v>
      </c>
      <c r="Z26" s="2"/>
      <c r="AC26" s="1" t="str">
        <f t="shared" si="3"/>
        <v>백수룡</v>
      </c>
      <c r="AD26" s="1" t="b">
        <f t="shared" si="3"/>
        <v>0</v>
      </c>
      <c r="AE26" s="1" t="b">
        <f t="shared" si="3"/>
        <v>0</v>
      </c>
      <c r="AH26" s="1" t="str">
        <f t="shared" si="10"/>
        <v>연화</v>
      </c>
      <c r="AI26" s="1" t="b">
        <f t="shared" si="4"/>
        <v>0</v>
      </c>
      <c r="AJ26" s="1" t="b">
        <f t="shared" si="4"/>
        <v>0</v>
      </c>
    </row>
    <row r="27" spans="1:36" ht="25.15" thickBot="1" x14ac:dyDescent="0.65">
      <c r="B27" s="46"/>
      <c r="C27" s="58">
        <f t="shared" si="5"/>
        <v>0</v>
      </c>
      <c r="D27" s="59">
        <f t="shared" si="0"/>
        <v>3</v>
      </c>
      <c r="E27" s="66" t="s">
        <v>71</v>
      </c>
      <c r="F27" s="67"/>
      <c r="G27" s="67"/>
      <c r="H27" s="67"/>
      <c r="I27" s="58"/>
      <c r="J27" s="60"/>
      <c r="K27" s="58">
        <f t="shared" si="1"/>
        <v>0</v>
      </c>
      <c r="L27" s="59">
        <f t="shared" si="2"/>
        <v>3</v>
      </c>
      <c r="M27" s="66" t="s">
        <v>86</v>
      </c>
      <c r="N27" s="69"/>
      <c r="O27" s="69"/>
      <c r="P27" s="70"/>
      <c r="U27" s="30"/>
      <c r="V27" s="28" t="str">
        <f t="shared" si="6"/>
        <v>MSX4041</v>
      </c>
      <c r="W27" s="34">
        <f t="shared" si="7"/>
        <v>2</v>
      </c>
      <c r="X27" s="28" t="str">
        <f t="shared" si="8"/>
        <v>딘</v>
      </c>
      <c r="Y27" s="29">
        <f t="shared" si="9"/>
        <v>2</v>
      </c>
      <c r="Z27" s="2"/>
      <c r="AC27" s="1" t="str">
        <f t="shared" si="3"/>
        <v>MSX4041</v>
      </c>
      <c r="AD27" s="1" t="b">
        <f t="shared" si="3"/>
        <v>0</v>
      </c>
      <c r="AE27" s="1" t="b">
        <f t="shared" si="3"/>
        <v>0</v>
      </c>
      <c r="AH27" s="1" t="str">
        <f t="shared" si="10"/>
        <v>딘</v>
      </c>
      <c r="AI27" s="1" t="b">
        <f t="shared" si="4"/>
        <v>0</v>
      </c>
      <c r="AJ27" s="1" t="b">
        <f t="shared" si="4"/>
        <v>0</v>
      </c>
    </row>
    <row r="28" spans="1:36" ht="6" customHeight="1" thickTop="1" thickBot="1" x14ac:dyDescent="0.65">
      <c r="V28" s="2"/>
      <c r="W28" s="2"/>
      <c r="X28" s="2"/>
      <c r="Y28" s="2"/>
      <c r="Z28" s="2"/>
    </row>
    <row r="29" spans="1:36" s="7" customFormat="1" x14ac:dyDescent="0.6">
      <c r="A29" s="1"/>
      <c r="B29" s="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</sheetData>
  <sheetProtection sheet="1" formatCells="0" formatColumns="0" formatRows="0" insertColumns="0" insertRows="0" insertHyperlinks="0" deleteColumns="0" deleteRows="0" sort="0" autoFilter="0" pivotTables="0"/>
  <mergeCells count="17">
    <mergeCell ref="B8:D11"/>
    <mergeCell ref="N8:P11"/>
    <mergeCell ref="V11:Y11"/>
    <mergeCell ref="X3:Y3"/>
    <mergeCell ref="G4:K4"/>
    <mergeCell ref="G5:K5"/>
    <mergeCell ref="B6:D7"/>
    <mergeCell ref="G6:K6"/>
    <mergeCell ref="N6:P7"/>
    <mergeCell ref="G7:K7"/>
    <mergeCell ref="A1:S1"/>
    <mergeCell ref="B2:C2"/>
    <mergeCell ref="G2:K2"/>
    <mergeCell ref="O2:P2"/>
    <mergeCell ref="B3:D5"/>
    <mergeCell ref="G3:K3"/>
    <mergeCell ref="N3:P5"/>
  </mergeCells>
  <phoneticPr fontId="1" type="noConversion"/>
  <conditionalFormatting sqref="C13:E27">
    <cfRule type="expression" dxfId="1" priority="2">
      <formula>$D13=0</formula>
    </cfRule>
  </conditionalFormatting>
  <conditionalFormatting sqref="K13:M27">
    <cfRule type="expression" dxfId="0" priority="1">
      <formula>$L13=0</formula>
    </cfRule>
  </conditionalFormatting>
  <conditionalFormatting sqref="W13:W28 Y13:Y28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CC37065-D57E-4F83-A7DA-6F9C22D7368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W13:W28 Y13:Y28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0906</vt:lpstr>
      <vt:lpstr>0907</vt:lpstr>
      <vt:lpstr>0908</vt:lpstr>
      <vt:lpstr>0909</vt:lpstr>
      <vt:lpstr>0910</vt:lpstr>
      <vt:lpstr>0911</vt:lpstr>
      <vt:lpstr>0912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2023-09-11T06:17:33Z</dcterms:modified>
</cp:coreProperties>
</file>