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drawings/drawing2.xml" ContentType="application/vnd.openxmlformats-officedocument.drawing+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filterPrivacy="1" defaultThemeVersion="124226"/>
  <xr:revisionPtr revIDLastSave="123" documentId="13_ncr:1_{F3530990-F942-408D-BD1B-DDB0182AA325}" xr6:coauthVersionLast="47" xr6:coauthVersionMax="47" xr10:uidLastSave="{F293E52C-B002-4157-BD3D-B80ED259E8D6}"/>
  <bookViews>
    <workbookView xWindow="-108" yWindow="-108" windowWidth="23256" windowHeight="12456" firstSheet="1" activeTab="1" xr2:uid="{00000000-000D-0000-FFFF-FFFF00000000}"/>
  </bookViews>
  <sheets>
    <sheet name="Sheet1" sheetId="1" r:id="rId1"/>
    <sheet name="Q2" sheetId="2" r:id="rId2"/>
    <sheet name="Sheet2" sheetId="4" r:id="rId3"/>
    <sheet name="Sheet3"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2" l="1"/>
  <c r="C63" i="2"/>
  <c r="C62" i="2"/>
  <c r="C47" i="2"/>
  <c r="C48" i="2"/>
  <c r="C41" i="2"/>
  <c r="C35" i="2"/>
  <c r="C34" i="2"/>
  <c r="L30" i="1"/>
  <c r="C93" i="2"/>
  <c r="C71" i="2"/>
  <c r="C70" i="2"/>
  <c r="G100" i="2"/>
  <c r="C94" i="2"/>
  <c r="C99" i="2"/>
  <c r="C78" i="2"/>
  <c r="C69" i="2"/>
  <c r="C77" i="2"/>
  <c r="G98" i="2"/>
  <c r="G97" i="2"/>
  <c r="C96" i="2"/>
  <c r="C97" i="2"/>
  <c r="G87" i="2"/>
  <c r="C87" i="2"/>
  <c r="G84" i="2"/>
  <c r="C84" i="2"/>
  <c r="C89" i="2"/>
  <c r="C102" i="2"/>
  <c r="C85" i="2"/>
  <c r="C57" i="2"/>
  <c r="C50" i="2"/>
  <c r="C51" i="2"/>
  <c r="C43" i="2"/>
  <c r="C9" i="2"/>
  <c r="C26" i="2" s="1"/>
  <c r="G26" i="2"/>
  <c r="C58" i="2"/>
  <c r="E60" i="2"/>
  <c r="C61" i="2"/>
  <c r="F65" i="2"/>
  <c r="C53" i="2"/>
  <c r="J26" i="2"/>
  <c r="C45" i="2"/>
  <c r="C46" i="2"/>
  <c r="E48" i="2"/>
  <c r="F48" i="2" s="1"/>
  <c r="L32" i="2"/>
  <c r="J28" i="2"/>
  <c r="J29" i="2"/>
  <c r="I32" i="2"/>
  <c r="G28" i="2"/>
  <c r="G29" i="2"/>
  <c r="D32" i="2"/>
  <c r="C28" i="2"/>
  <c r="C29" i="2"/>
  <c r="C25" i="2"/>
  <c r="C4" i="2"/>
  <c r="C13" i="2"/>
  <c r="C34" i="1"/>
  <c r="H34" i="1"/>
  <c r="H33" i="1"/>
  <c r="H20" i="1"/>
  <c r="C21" i="1"/>
  <c r="H21" i="1"/>
  <c r="C7" i="1"/>
  <c r="C2" i="1"/>
  <c r="F36" i="1"/>
  <c r="F23" i="1"/>
  <c r="C12" i="1"/>
  <c r="F30" i="1"/>
  <c r="F31" i="1"/>
  <c r="L31" i="1"/>
  <c r="C35" i="1"/>
  <c r="C36" i="1"/>
  <c r="F18" i="1"/>
  <c r="L18" i="1"/>
  <c r="C22" i="1"/>
  <c r="C23" i="1"/>
  <c r="H23" i="1"/>
  <c r="F17" i="1"/>
  <c r="L17" i="1"/>
  <c r="C14" i="2"/>
  <c r="C64" i="2"/>
  <c r="H36" i="1"/>
  <c r="G65" i="2"/>
  <c r="F102" i="2"/>
  <c r="H102" i="2"/>
  <c r="F89" i="2"/>
  <c r="H89" i="2"/>
</calcChain>
</file>

<file path=xl/sharedStrings.xml><?xml version="1.0" encoding="utf-8"?>
<sst xmlns="http://schemas.openxmlformats.org/spreadsheetml/2006/main" count="250" uniqueCount="118">
  <si>
    <t>Working load</t>
  </si>
  <si>
    <t>kN</t>
  </si>
  <si>
    <t>m</t>
  </si>
  <si>
    <t>mpa</t>
  </si>
  <si>
    <t>Weaker section will govern the strength</t>
  </si>
  <si>
    <r>
      <t>mm</t>
    </r>
    <r>
      <rPr>
        <vertAlign val="superscript"/>
        <sz val="11"/>
        <color theme="1"/>
        <rFont val="Calibri"/>
        <family val="2"/>
        <scheme val="minor"/>
      </rPr>
      <t>2</t>
    </r>
  </si>
  <si>
    <t>mm2</t>
  </si>
  <si>
    <t>mm</t>
  </si>
  <si>
    <t>class a</t>
  </si>
  <si>
    <t>class b</t>
  </si>
  <si>
    <t>&lt;</t>
  </si>
  <si>
    <t>&gt;</t>
  </si>
  <si>
    <t>1 Design a build up column to carry an axial load of 1000kN which is 5m long one end hinged and the other one is fixed. Design the associated lacing system also. Use steel of grade Fe410 and bolts of grade 4.6. only available section is channel section. Explain all possible arrangement of channel section.</t>
  </si>
  <si>
    <t>Given that</t>
  </si>
  <si>
    <t>Axial load</t>
  </si>
  <si>
    <t>Design load</t>
  </si>
  <si>
    <t>End condn</t>
  </si>
  <si>
    <t>both hinged</t>
  </si>
  <si>
    <t>Length of column</t>
  </si>
  <si>
    <t>K</t>
  </si>
  <si>
    <t>Effective length le</t>
  </si>
  <si>
    <t xml:space="preserve">Assume permissible stress is </t>
  </si>
  <si>
    <t>Mpa</t>
  </si>
  <si>
    <t>Area required</t>
  </si>
  <si>
    <t>Using ISMC 350</t>
  </si>
  <si>
    <t>ISMC 300</t>
  </si>
  <si>
    <t>ISMC 250</t>
  </si>
  <si>
    <t>Area</t>
  </si>
  <si>
    <t>rzz</t>
  </si>
  <si>
    <t>ryy</t>
  </si>
  <si>
    <t>cyy</t>
  </si>
  <si>
    <t>flange width</t>
  </si>
  <si>
    <t>depth</t>
  </si>
  <si>
    <t xml:space="preserve">thickness of web </t>
  </si>
  <si>
    <t>thickness of flange</t>
  </si>
  <si>
    <t>Izz</t>
  </si>
  <si>
    <t>cm4</t>
  </si>
  <si>
    <t>Iyy</t>
  </si>
  <si>
    <t>Slenderness ratio</t>
  </si>
  <si>
    <t>Allowable stress</t>
  </si>
  <si>
    <t>Allowable load</t>
  </si>
  <si>
    <t>MH</t>
  </si>
  <si>
    <t>Okay</t>
  </si>
  <si>
    <t>2*Iz = 2(Iy + A*(Z/2+cy)^2)</t>
  </si>
  <si>
    <t>(Z/2+cy)^2 = (Iz-Iy)/A</t>
  </si>
  <si>
    <r>
      <t>Z = 2x(</t>
    </r>
    <r>
      <rPr>
        <sz val="11"/>
        <color theme="1"/>
        <rFont val="Calibri"/>
        <family val="2"/>
      </rPr>
      <t>√</t>
    </r>
    <r>
      <rPr>
        <sz val="9.9"/>
        <color theme="1"/>
        <rFont val="Calibri"/>
        <family val="2"/>
      </rPr>
      <t>((Iz-Iy)/A)-cy)</t>
    </r>
  </si>
  <si>
    <t xml:space="preserve">Assume Z </t>
  </si>
  <si>
    <t>Gauge length g</t>
  </si>
  <si>
    <t>Design of Lacing</t>
  </si>
  <si>
    <t>Distance bet two bolt</t>
  </si>
  <si>
    <t xml:space="preserve">Assume inclination of lacing </t>
  </si>
  <si>
    <t>Degree</t>
  </si>
  <si>
    <t>From Vertical / From axis of the angel</t>
  </si>
  <si>
    <t>Length of the lacing</t>
  </si>
  <si>
    <t xml:space="preserve">Min L/r </t>
  </si>
  <si>
    <t>Min of 0.7*Global L/r or 50</t>
  </si>
  <si>
    <t xml:space="preserve">or </t>
  </si>
  <si>
    <t>L/r provided</t>
  </si>
  <si>
    <t>Assume bolt diameter</t>
  </si>
  <si>
    <t>Hole diameter</t>
  </si>
  <si>
    <t>Min width of lacing</t>
  </si>
  <si>
    <t>Twice min edge distance or 3 times hole diameter</t>
  </si>
  <si>
    <t xml:space="preserve">Assume </t>
  </si>
  <si>
    <t>Min thickness t = (1/40)* effective length</t>
  </si>
  <si>
    <t>Assume 10 mm thick flate</t>
  </si>
  <si>
    <t>I = bt^3/12</t>
  </si>
  <si>
    <t>A = b*t</t>
  </si>
  <si>
    <r>
      <t xml:space="preserve">r = </t>
    </r>
    <r>
      <rPr>
        <sz val="11"/>
        <color theme="1"/>
        <rFont val="Calibri"/>
        <family val="2"/>
      </rPr>
      <t>√(I/A) = t/√12</t>
    </r>
  </si>
  <si>
    <t>type c</t>
  </si>
  <si>
    <t>l/r</t>
  </si>
  <si>
    <t xml:space="preserve">&lt; </t>
  </si>
  <si>
    <t>MPa</t>
  </si>
  <si>
    <t>Allowable strength</t>
  </si>
  <si>
    <t xml:space="preserve">Design Shear force = 2.5% of Axial load </t>
  </si>
  <si>
    <t xml:space="preserve">Force on each lacing </t>
  </si>
  <si>
    <t>Force on lacing bar</t>
  </si>
  <si>
    <t>Desgn of lacing in tension</t>
  </si>
  <si>
    <t xml:space="preserve">fub = </t>
  </si>
  <si>
    <r>
      <t xml:space="preserve">Dia of Bolt </t>
    </r>
    <r>
      <rPr>
        <b/>
        <sz val="11"/>
        <color theme="1"/>
        <rFont val="Calibri"/>
        <family val="2"/>
        <scheme val="minor"/>
      </rPr>
      <t>d =</t>
    </r>
  </si>
  <si>
    <t xml:space="preserve">edge </t>
  </si>
  <si>
    <r>
      <t xml:space="preserve">Dia of Bolt hole </t>
    </r>
    <r>
      <rPr>
        <b/>
        <sz val="11"/>
        <color theme="1"/>
        <rFont val="Calibri"/>
        <family val="2"/>
        <scheme val="minor"/>
      </rPr>
      <t>d</t>
    </r>
    <r>
      <rPr>
        <b/>
        <vertAlign val="subscript"/>
        <sz val="11"/>
        <color theme="1"/>
        <rFont val="Calibri"/>
        <family val="2"/>
        <scheme val="minor"/>
      </rPr>
      <t>o</t>
    </r>
    <r>
      <rPr>
        <b/>
        <sz val="11"/>
        <color theme="1"/>
        <rFont val="Calibri"/>
        <family val="2"/>
        <scheme val="minor"/>
      </rPr>
      <t xml:space="preserve"> =</t>
    </r>
  </si>
  <si>
    <t>Width of plate</t>
  </si>
  <si>
    <t>Thickness of plate</t>
  </si>
  <si>
    <t>fy of Plate</t>
  </si>
  <si>
    <t>fup</t>
  </si>
  <si>
    <t>Edge distance</t>
  </si>
  <si>
    <r>
      <t>Min Edge and End distance required = 1.5</t>
    </r>
    <r>
      <rPr>
        <b/>
        <sz val="11"/>
        <color theme="1"/>
        <rFont val="Calibri"/>
        <family val="2"/>
        <scheme val="minor"/>
      </rPr>
      <t>d</t>
    </r>
    <r>
      <rPr>
        <b/>
        <vertAlign val="subscript"/>
        <sz val="11"/>
        <color theme="1"/>
        <rFont val="Calibri"/>
        <family val="2"/>
        <scheme val="minor"/>
      </rPr>
      <t>o</t>
    </r>
    <r>
      <rPr>
        <b/>
        <sz val="11"/>
        <color theme="1"/>
        <rFont val="Calibri"/>
        <family val="2"/>
        <scheme val="minor"/>
      </rPr>
      <t xml:space="preserve"> =</t>
    </r>
  </si>
  <si>
    <r>
      <t>Max Edge distance = 12t</t>
    </r>
    <r>
      <rPr>
        <sz val="11"/>
        <color theme="1"/>
        <rFont val="Calibri"/>
        <family val="2"/>
      </rPr>
      <t>ɛ</t>
    </r>
  </si>
  <si>
    <r>
      <t>ɛ=</t>
    </r>
    <r>
      <rPr>
        <sz val="11"/>
        <color theme="1"/>
        <rFont val="Calibri"/>
        <family val="2"/>
      </rPr>
      <t>(250/fy)</t>
    </r>
    <r>
      <rPr>
        <vertAlign val="superscript"/>
        <sz val="11"/>
        <color theme="1"/>
        <rFont val="Calibri"/>
        <family val="2"/>
      </rPr>
      <t>0.5</t>
    </r>
  </si>
  <si>
    <t>Edge distance provided</t>
  </si>
  <si>
    <t>from centre of Bolt hole</t>
  </si>
  <si>
    <t xml:space="preserve">t = </t>
  </si>
  <si>
    <t>Tensile strength of plate</t>
  </si>
  <si>
    <t>1. Net area cracking or rupture</t>
  </si>
  <si>
    <r>
      <t>T</t>
    </r>
    <r>
      <rPr>
        <vertAlign val="subscript"/>
        <sz val="11"/>
        <color theme="1"/>
        <rFont val="Calibri"/>
        <family val="2"/>
        <scheme val="minor"/>
      </rPr>
      <t>dn</t>
    </r>
    <r>
      <rPr>
        <sz val="11"/>
        <color theme="1"/>
        <rFont val="Calibri"/>
        <family val="2"/>
        <scheme val="minor"/>
      </rPr>
      <t xml:space="preserve"> = (0.9fu /1.25)*A</t>
    </r>
    <r>
      <rPr>
        <vertAlign val="subscript"/>
        <sz val="11"/>
        <color theme="1"/>
        <rFont val="Calibri"/>
        <family val="2"/>
        <scheme val="minor"/>
      </rPr>
      <t xml:space="preserve">n </t>
    </r>
    <r>
      <rPr>
        <sz val="11"/>
        <color theme="1"/>
        <rFont val="Calibri"/>
        <family val="2"/>
        <scheme val="minor"/>
      </rPr>
      <t xml:space="preserve">= </t>
    </r>
  </si>
  <si>
    <t>An =</t>
  </si>
  <si>
    <t>2. Gross area yielding</t>
  </si>
  <si>
    <r>
      <t>T</t>
    </r>
    <r>
      <rPr>
        <vertAlign val="subscript"/>
        <sz val="11"/>
        <color theme="1"/>
        <rFont val="Calibri"/>
        <family val="2"/>
        <scheme val="minor"/>
      </rPr>
      <t>dg</t>
    </r>
    <r>
      <rPr>
        <sz val="11"/>
        <color theme="1"/>
        <rFont val="Calibri"/>
        <family val="2"/>
        <scheme val="minor"/>
      </rPr>
      <t xml:space="preserve"> = (fy/1.1)*A</t>
    </r>
    <r>
      <rPr>
        <vertAlign val="subscript"/>
        <sz val="11"/>
        <color theme="1"/>
        <rFont val="Calibri"/>
        <family val="2"/>
        <scheme val="minor"/>
      </rPr>
      <t>g</t>
    </r>
  </si>
  <si>
    <t>Ag</t>
  </si>
  <si>
    <t>Tnesile strength will be min of the above 2 =</t>
  </si>
  <si>
    <t>Bolt Value</t>
  </si>
  <si>
    <t>Bolt Value will be min of Shear strength of Bolt and Bearing Strength of Bolt</t>
  </si>
  <si>
    <t>1. Shear Strength</t>
  </si>
  <si>
    <r>
      <t>V</t>
    </r>
    <r>
      <rPr>
        <vertAlign val="subscript"/>
        <sz val="11"/>
        <color theme="1"/>
        <rFont val="Calibri"/>
        <family val="2"/>
        <scheme val="minor"/>
      </rPr>
      <t>nsb</t>
    </r>
    <r>
      <rPr>
        <sz val="11"/>
        <color theme="1"/>
        <rFont val="Calibri"/>
        <family val="2"/>
        <scheme val="minor"/>
      </rPr>
      <t xml:space="preserve"> = (fu/</t>
    </r>
    <r>
      <rPr>
        <sz val="11"/>
        <color theme="1"/>
        <rFont val="Calibri"/>
        <family val="2"/>
      </rPr>
      <t>√3)(n</t>
    </r>
    <r>
      <rPr>
        <vertAlign val="subscript"/>
        <sz val="11"/>
        <color theme="1"/>
        <rFont val="Calibri"/>
        <family val="2"/>
      </rPr>
      <t>n</t>
    </r>
    <r>
      <rPr>
        <sz val="11"/>
        <color theme="1"/>
        <rFont val="Calibri"/>
        <family val="2"/>
      </rPr>
      <t>*A</t>
    </r>
    <r>
      <rPr>
        <vertAlign val="subscript"/>
        <sz val="11"/>
        <color theme="1"/>
        <rFont val="Calibri"/>
        <family val="2"/>
      </rPr>
      <t>nb</t>
    </r>
    <r>
      <rPr>
        <sz val="11"/>
        <color theme="1"/>
        <rFont val="Calibri"/>
        <family val="2"/>
      </rPr>
      <t>+n</t>
    </r>
    <r>
      <rPr>
        <vertAlign val="subscript"/>
        <sz val="11"/>
        <color theme="1"/>
        <rFont val="Calibri"/>
        <family val="2"/>
      </rPr>
      <t>s</t>
    </r>
    <r>
      <rPr>
        <sz val="11"/>
        <color theme="1"/>
        <rFont val="Calibri"/>
        <family val="2"/>
      </rPr>
      <t>*A</t>
    </r>
    <r>
      <rPr>
        <vertAlign val="subscript"/>
        <sz val="11"/>
        <color theme="1"/>
        <rFont val="Calibri"/>
        <family val="2"/>
      </rPr>
      <t>sb</t>
    </r>
    <r>
      <rPr>
        <sz val="11"/>
        <color theme="1"/>
        <rFont val="Calibri"/>
        <family val="2"/>
      </rPr>
      <t>)</t>
    </r>
  </si>
  <si>
    <t>nn</t>
  </si>
  <si>
    <t>Vdsb= Vnsb/1.25</t>
  </si>
  <si>
    <t>ns</t>
  </si>
  <si>
    <t>Anb</t>
  </si>
  <si>
    <t>2. Bearing strength</t>
  </si>
  <si>
    <r>
      <t>V</t>
    </r>
    <r>
      <rPr>
        <vertAlign val="subscript"/>
        <sz val="11"/>
        <color theme="1"/>
        <rFont val="Calibri"/>
        <family val="2"/>
        <scheme val="minor"/>
      </rPr>
      <t>npb</t>
    </r>
    <r>
      <rPr>
        <sz val="11"/>
        <color theme="1"/>
        <rFont val="Calibri"/>
        <family val="2"/>
        <scheme val="minor"/>
      </rPr>
      <t xml:space="preserve"> = 2.5k</t>
    </r>
    <r>
      <rPr>
        <vertAlign val="subscript"/>
        <sz val="11"/>
        <color theme="1"/>
        <rFont val="Calibri"/>
        <family val="2"/>
        <scheme val="minor"/>
      </rPr>
      <t>b</t>
    </r>
    <r>
      <rPr>
        <sz val="11"/>
        <color theme="1"/>
        <rFont val="Calibri"/>
        <family val="2"/>
        <scheme val="minor"/>
      </rPr>
      <t>*fu*d*t</t>
    </r>
  </si>
  <si>
    <t>Asb</t>
  </si>
  <si>
    <t>Vdpb=Vnpb/1.25</t>
  </si>
  <si>
    <t>kb=</t>
  </si>
  <si>
    <t>e/3do</t>
  </si>
  <si>
    <t>Bolt value = min of Shear and Bearing strength pf bolt</t>
  </si>
  <si>
    <t>P/3do-0.25</t>
  </si>
  <si>
    <t>fub/fu</t>
  </si>
  <si>
    <t xml:space="preserve">Tensile strength of connection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</si>
</sst>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font>
      <sz val="11"/>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sz val="9.9"/>
      <color theme="1"/>
      <name val="Calibri"/>
      <family val="2"/>
    </font>
    <font>
      <sz val="18"/>
      <color rgb="FF000000"/>
      <name val="Times New Roman"/>
      <family val="1"/>
    </font>
    <font>
      <vertAlign val="subscript"/>
      <sz val="11"/>
      <color theme="1"/>
      <name val="Calibri"/>
      <family val="2"/>
      <scheme val="minor"/>
    </font>
    <font>
      <vertAlign val="subscript"/>
      <sz val="11"/>
      <color theme="1"/>
      <name val="Calibri"/>
      <family val="2"/>
    </font>
    <font>
      <b/>
      <vertAlign val="subscript"/>
      <sz val="11"/>
      <color theme="1"/>
      <name val="Calibri"/>
      <family val="2"/>
      <scheme val="minor"/>
    </font>
    <font>
      <vertAlign val="superscript"/>
      <sz val="11"/>
      <color theme="1"/>
      <name val="Calibri"/>
      <family val="2"/>
    </font>
    <font>
      <b/>
      <sz val="11"/>
      <color theme="1"/>
      <name val="Calibri"/>
      <family val="2"/>
    </font>
    <font>
      <b/>
      <u/>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2" fontId="0" fillId="0" borderId="0" xfId="0" applyNumberFormat="1"/>
    <xf numFmtId="164" fontId="0" fillId="0" borderId="0" xfId="0" applyNumberFormat="1"/>
    <xf numFmtId="0" fontId="1" fillId="0" borderId="0" xfId="0" applyFont="1"/>
    <xf numFmtId="2" fontId="1" fillId="0" borderId="0" xfId="0" applyNumberFormat="1" applyFont="1"/>
    <xf numFmtId="0" fontId="0" fillId="2" borderId="0" xfId="0" applyFill="1"/>
    <xf numFmtId="2" fontId="0" fillId="2" borderId="0" xfId="0" applyNumberFormat="1" applyFill="1"/>
    <xf numFmtId="0" fontId="5" fillId="0" borderId="0" xfId="0" applyFont="1" applyAlignment="1">
      <alignment horizontal="left" readingOrder="1"/>
    </xf>
    <xf numFmtId="0" fontId="1" fillId="0" borderId="1" xfId="0" applyFont="1" applyBorder="1"/>
    <xf numFmtId="0" fontId="0" fillId="0" borderId="1" xfId="0" applyBorder="1"/>
    <xf numFmtId="165" fontId="0" fillId="0" borderId="0" xfId="0" applyNumberFormat="1"/>
    <xf numFmtId="164" fontId="1" fillId="0" borderId="0" xfId="0" applyNumberFormat="1" applyFont="1"/>
    <xf numFmtId="0" fontId="0" fillId="0" borderId="0" xfId="0" applyAlignment="1">
      <alignment vertical="top"/>
    </xf>
    <xf numFmtId="0" fontId="10" fillId="0" borderId="0" xfId="0" applyFont="1"/>
    <xf numFmtId="0" fontId="11" fillId="0" borderId="0" xfId="0" applyFont="1"/>
    <xf numFmtId="0" fontId="0" fillId="3" borderId="0" xfId="0" applyFill="1"/>
    <xf numFmtId="165" fontId="1" fillId="0" borderId="0" xfId="0" applyNumberFormat="1" applyFont="1"/>
    <xf numFmtId="165" fontId="0" fillId="3" borderId="0" xfId="0" applyNumberFormat="1" applyFill="1"/>
    <xf numFmtId="2" fontId="0" fillId="3" borderId="0" xfId="0" applyNumberFormat="1" applyFill="1"/>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ustomXml" Target="../ink/ink5.xml"/><Relationship Id="rId3" Type="http://schemas.openxmlformats.org/officeDocument/2006/relationships/image" Target="../media/image3.png"/><Relationship Id="rId7" Type="http://schemas.openxmlformats.org/officeDocument/2006/relationships/customXml" Target="../ink/ink2.xml"/><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ustomXml" Target="../ink/ink4.xml"/><Relationship Id="rId5" Type="http://schemas.openxmlformats.org/officeDocument/2006/relationships/customXml" Target="../ink/ink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customXml" Target="../ink/ink3.xml"/><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customXml" Target="../ink/ink9.xml"/><Relationship Id="rId18" Type="http://schemas.openxmlformats.org/officeDocument/2006/relationships/image" Target="../media/image20.png"/><Relationship Id="rId3" Type="http://schemas.openxmlformats.org/officeDocument/2006/relationships/image" Target="../media/image11.png"/><Relationship Id="rId21" Type="http://schemas.openxmlformats.org/officeDocument/2006/relationships/customXml" Target="../ink/ink13.xml"/><Relationship Id="rId7" Type="http://schemas.openxmlformats.org/officeDocument/2006/relationships/customXml" Target="../ink/ink6.xml"/><Relationship Id="rId12" Type="http://schemas.openxmlformats.org/officeDocument/2006/relationships/image" Target="../media/image17.png"/><Relationship Id="rId17" Type="http://schemas.openxmlformats.org/officeDocument/2006/relationships/customXml" Target="../ink/ink11.xml"/><Relationship Id="rId2" Type="http://schemas.openxmlformats.org/officeDocument/2006/relationships/image" Target="../media/image4.png"/><Relationship Id="rId16" Type="http://schemas.openxmlformats.org/officeDocument/2006/relationships/image" Target="../media/image19.png"/><Relationship Id="rId20" Type="http://schemas.openxmlformats.org/officeDocument/2006/relationships/image" Target="../media/image21.png"/><Relationship Id="rId1" Type="http://schemas.openxmlformats.org/officeDocument/2006/relationships/image" Target="../media/image10.png"/><Relationship Id="rId6" Type="http://schemas.openxmlformats.org/officeDocument/2006/relationships/image" Target="../media/image14.png"/><Relationship Id="rId11" Type="http://schemas.openxmlformats.org/officeDocument/2006/relationships/customXml" Target="../ink/ink8.xml"/><Relationship Id="rId5" Type="http://schemas.openxmlformats.org/officeDocument/2006/relationships/image" Target="../media/image13.png"/><Relationship Id="rId15" Type="http://schemas.openxmlformats.org/officeDocument/2006/relationships/customXml" Target="../ink/ink10.xml"/><Relationship Id="rId10" Type="http://schemas.openxmlformats.org/officeDocument/2006/relationships/image" Target="../media/image16.png"/><Relationship Id="rId19" Type="http://schemas.openxmlformats.org/officeDocument/2006/relationships/customXml" Target="../ink/ink12.xml"/><Relationship Id="rId4" Type="http://schemas.openxmlformats.org/officeDocument/2006/relationships/image" Target="../media/image12.png"/><Relationship Id="rId9" Type="http://schemas.openxmlformats.org/officeDocument/2006/relationships/customXml" Target="../ink/ink7.xml"/><Relationship Id="rId14" Type="http://schemas.openxmlformats.org/officeDocument/2006/relationships/image" Target="../media/image18.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8</xdr:col>
      <xdr:colOff>607483</xdr:colOff>
      <xdr:row>1</xdr:row>
      <xdr:rowOff>3175</xdr:rowOff>
    </xdr:from>
    <xdr:to>
      <xdr:col>17</xdr:col>
      <xdr:colOff>554567</xdr:colOff>
      <xdr:row>13</xdr:row>
      <xdr:rowOff>179917</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l="15520" t="29036" r="41098" b="36821"/>
        <a:stretch>
          <a:fillRect/>
        </a:stretch>
      </xdr:blipFill>
      <xdr:spPr bwMode="auto">
        <a:xfrm>
          <a:off x="7846483" y="193675"/>
          <a:ext cx="5433484" cy="2491317"/>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18</xdr:col>
      <xdr:colOff>143933</xdr:colOff>
      <xdr:row>0</xdr:row>
      <xdr:rowOff>0</xdr:rowOff>
    </xdr:from>
    <xdr:to>
      <xdr:col>30</xdr:col>
      <xdr:colOff>479122</xdr:colOff>
      <xdr:row>17</xdr:row>
      <xdr:rowOff>60325</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a:srcRect l="11068" t="15770" r="24384" b="38624"/>
        <a:stretch>
          <a:fillRect/>
        </a:stretch>
      </xdr:blipFill>
      <xdr:spPr bwMode="auto">
        <a:xfrm>
          <a:off x="13563600" y="0"/>
          <a:ext cx="7650389" cy="3243792"/>
        </a:xfrm>
        <a:prstGeom prst="rect">
          <a:avLst/>
        </a:prstGeom>
        <a:noFill/>
        <a:ln w="1">
          <a:noFill/>
          <a:miter lim="800000"/>
          <a:headEnd/>
          <a:tailEnd type="none" w="med" len="med"/>
        </a:ln>
        <a:effectLst/>
      </xdr:spPr>
    </xdr:pic>
    <xdr:clientData/>
  </xdr:twoCellAnchor>
  <xdr:twoCellAnchor editAs="oneCell">
    <xdr:from>
      <xdr:col>21</xdr:col>
      <xdr:colOff>392340</xdr:colOff>
      <xdr:row>15</xdr:row>
      <xdr:rowOff>179160</xdr:rowOff>
    </xdr:from>
    <xdr:to>
      <xdr:col>32</xdr:col>
      <xdr:colOff>351518</xdr:colOff>
      <xdr:row>46</xdr:row>
      <xdr:rowOff>29481</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l="16139" t="15811" r="32632" b="5506"/>
        <a:stretch>
          <a:fillRect/>
        </a:stretch>
      </xdr:blipFill>
      <xdr:spPr bwMode="auto">
        <a:xfrm>
          <a:off x="15425965" y="3100160"/>
          <a:ext cx="6594928" cy="5755821"/>
        </a:xfrm>
        <a:prstGeom prst="rect">
          <a:avLst/>
        </a:prstGeom>
        <a:noFill/>
        <a:ln w="1">
          <a:noFill/>
          <a:miter lim="800000"/>
          <a:headEnd/>
          <a:tailEnd type="none" w="med" len="med"/>
        </a:ln>
        <a:effectLst/>
      </xdr:spPr>
    </xdr:pic>
    <xdr:clientData/>
  </xdr:twoCellAnchor>
  <xdr:twoCellAnchor editAs="oneCell">
    <xdr:from>
      <xdr:col>13</xdr:col>
      <xdr:colOff>208643</xdr:colOff>
      <xdr:row>16</xdr:row>
      <xdr:rowOff>48532</xdr:rowOff>
    </xdr:from>
    <xdr:to>
      <xdr:col>21</xdr:col>
      <xdr:colOff>385537</xdr:colOff>
      <xdr:row>43</xdr:row>
      <xdr:rowOff>3628</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a:srcRect l="23115" t="18601" r="38047" b="11830"/>
        <a:stretch>
          <a:fillRect/>
        </a:stretch>
      </xdr:blipFill>
      <xdr:spPr bwMode="auto">
        <a:xfrm>
          <a:off x="10416268" y="3160032"/>
          <a:ext cx="5002894" cy="5089071"/>
        </a:xfrm>
        <a:prstGeom prst="rect">
          <a:avLst/>
        </a:prstGeom>
        <a:noFill/>
        <a:ln w="1">
          <a:noFill/>
          <a:miter lim="800000"/>
          <a:headEnd/>
          <a:tailEnd type="none" w="med" len="med"/>
        </a:ln>
        <a:effectLst/>
      </xdr:spPr>
    </xdr:pic>
    <xdr:clientData/>
  </xdr:twoCellAnchor>
  <xdr:twoCellAnchor editAs="oneCell">
    <xdr:from>
      <xdr:col>2</xdr:col>
      <xdr:colOff>253062</xdr:colOff>
      <xdr:row>3</xdr:row>
      <xdr:rowOff>19917</xdr:rowOff>
    </xdr:from>
    <xdr:to>
      <xdr:col>2</xdr:col>
      <xdr:colOff>426222</xdr:colOff>
      <xdr:row>4</xdr:row>
      <xdr:rowOff>20217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62B5853A-74A7-B24D-ADD6-EAA8FAEB411C}"/>
                </a:ext>
                <a:ext uri="{147F2762-F138-4A5C-976F-8EAC2B608ADB}">
                  <a16:predDERef xmlns:a16="http://schemas.microsoft.com/office/drawing/2014/main" pred="{00000000-0008-0000-0000-000004040000}"/>
                </a:ext>
              </a:extLst>
            </xdr14:cNvPr>
            <xdr14:cNvContentPartPr/>
          </xdr14:nvContentPartPr>
          <xdr14:nvPr macro=""/>
          <xdr14:xfrm>
            <a:off x="4016880" y="620280"/>
            <a:ext cx="173160" cy="190800"/>
          </xdr14:xfrm>
        </xdr:contentPart>
      </mc:Choice>
      <mc:Fallback xmlns="">
        <xdr:pic>
          <xdr:nvPicPr>
            <xdr:cNvPr id="4" name="Ink 3">
              <a:extLst>
                <a:ext uri="{FF2B5EF4-FFF2-40B4-BE49-F238E27FC236}">
                  <a16:creationId xmlns:a16="http://schemas.microsoft.com/office/drawing/2014/main" id="{62B5853A-74A7-B24D-ADD6-EAA8FAEB411C}"/>
                </a:ext>
                <a:ext uri="{147F2762-F138-4A5C-976F-8EAC2B608ADB}">
                  <a16:predDERef xmlns:a16="http://schemas.microsoft.com/office/drawing/2014/main" pred="{00000000-0008-0000-0000-000004040000}"/>
                </a:ext>
              </a:extLst>
            </xdr:cNvPr>
            <xdr:cNvPicPr/>
          </xdr:nvPicPr>
          <xdr:blipFill>
            <a:blip xmlns:r="http://schemas.openxmlformats.org/officeDocument/2006/relationships" r:embed="rId6"/>
            <a:stretch>
              <a:fillRect/>
            </a:stretch>
          </xdr:blipFill>
          <xdr:spPr>
            <a:xfrm>
              <a:off x="4012560" y="615960"/>
              <a:ext cx="181800" cy="199440"/>
            </a:xfrm>
            <a:prstGeom prst="rect">
              <a:avLst/>
            </a:prstGeom>
          </xdr:spPr>
        </xdr:pic>
      </mc:Fallback>
    </mc:AlternateContent>
    <xdr:clientData/>
  </xdr:twoCellAnchor>
  <xdr:twoCellAnchor editAs="oneCell">
    <xdr:from>
      <xdr:col>2</xdr:col>
      <xdr:colOff>470502</xdr:colOff>
      <xdr:row>2</xdr:row>
      <xdr:rowOff>205080</xdr:rowOff>
    </xdr:from>
    <xdr:to>
      <xdr:col>3</xdr:col>
      <xdr:colOff>270793</xdr:colOff>
      <xdr:row>3</xdr:row>
      <xdr:rowOff>152562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D752FADB-BB97-2D4D-ACB3-E2418FCCEE03}"/>
                </a:ext>
                <a:ext uri="{147F2762-F138-4A5C-976F-8EAC2B608ADB}">
                  <a16:predDERef xmlns:a16="http://schemas.microsoft.com/office/drawing/2014/main" pred="{62B5853A-74A7-B24D-ADD6-EAA8FAEB411C}"/>
                </a:ext>
              </a:extLst>
            </xdr14:cNvPr>
            <xdr14:cNvContentPartPr/>
          </xdr14:nvContentPartPr>
          <xdr14:nvPr macro=""/>
          <xdr14:xfrm>
            <a:off x="4234320" y="586080"/>
            <a:ext cx="412200" cy="157320"/>
          </xdr14:xfrm>
        </xdr:contentPart>
      </mc:Choice>
      <mc:Fallback xmlns="">
        <xdr:pic>
          <xdr:nvPicPr>
            <xdr:cNvPr id="5" name="Ink 4">
              <a:extLst>
                <a:ext uri="{FF2B5EF4-FFF2-40B4-BE49-F238E27FC236}">
                  <a16:creationId xmlns:a16="http://schemas.microsoft.com/office/drawing/2014/main" id="{D752FADB-BB97-2D4D-ACB3-E2418FCCEE03}"/>
                </a:ext>
                <a:ext uri="{147F2762-F138-4A5C-976F-8EAC2B608ADB}">
                  <a16:predDERef xmlns:a16="http://schemas.microsoft.com/office/drawing/2014/main" pred="{62B5853A-74A7-B24D-ADD6-EAA8FAEB411C}"/>
                </a:ext>
              </a:extLst>
            </xdr:cNvPr>
            <xdr:cNvPicPr/>
          </xdr:nvPicPr>
          <xdr:blipFill>
            <a:blip xmlns:r="http://schemas.openxmlformats.org/officeDocument/2006/relationships" r:embed="rId8"/>
            <a:stretch>
              <a:fillRect/>
            </a:stretch>
          </xdr:blipFill>
          <xdr:spPr>
            <a:xfrm>
              <a:off x="4230000" y="581760"/>
              <a:ext cx="420840" cy="165960"/>
            </a:xfrm>
            <a:prstGeom prst="rect">
              <a:avLst/>
            </a:prstGeom>
          </xdr:spPr>
        </xdr:pic>
      </mc:Fallback>
    </mc:AlternateContent>
    <xdr:clientData/>
  </xdr:twoCellAnchor>
  <xdr:twoCellAnchor editAs="oneCell">
    <xdr:from>
      <xdr:col>3</xdr:col>
      <xdr:colOff>461593</xdr:colOff>
      <xdr:row>0</xdr:row>
      <xdr:rowOff>47160</xdr:rowOff>
    </xdr:from>
    <xdr:to>
      <xdr:col>4</xdr:col>
      <xdr:colOff>14203</xdr:colOff>
      <xdr:row>1</xdr:row>
      <xdr:rowOff>27300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506FF50D-7F30-0C4A-83EE-8F3AEC1F95B9}"/>
                </a:ext>
                <a:ext uri="{147F2762-F138-4A5C-976F-8EAC2B608ADB}">
                  <a16:predDERef xmlns:a16="http://schemas.microsoft.com/office/drawing/2014/main" pred="{D752FADB-BB97-2D4D-ACB3-E2418FCCEE03}"/>
                </a:ext>
              </a:extLst>
            </xdr14:cNvPr>
            <xdr14:cNvContentPartPr/>
          </xdr14:nvContentPartPr>
          <xdr14:nvPr macro=""/>
          <xdr14:xfrm>
            <a:off x="4837320" y="47160"/>
            <a:ext cx="164520" cy="170640"/>
          </xdr14:xfrm>
        </xdr:contentPart>
      </mc:Choice>
      <mc:Fallback xmlns="">
        <xdr:pic>
          <xdr:nvPicPr>
            <xdr:cNvPr id="6" name="Ink 5">
              <a:extLst>
                <a:ext uri="{FF2B5EF4-FFF2-40B4-BE49-F238E27FC236}">
                  <a16:creationId xmlns:a16="http://schemas.microsoft.com/office/drawing/2014/main" id="{506FF50D-7F30-0C4A-83EE-8F3AEC1F95B9}"/>
                </a:ext>
                <a:ext uri="{147F2762-F138-4A5C-976F-8EAC2B608ADB}">
                  <a16:predDERef xmlns:a16="http://schemas.microsoft.com/office/drawing/2014/main" pred="{D752FADB-BB97-2D4D-ACB3-E2418FCCEE03}"/>
                </a:ext>
              </a:extLst>
            </xdr:cNvPr>
            <xdr:cNvPicPr/>
          </xdr:nvPicPr>
          <xdr:blipFill>
            <a:blip xmlns:r="http://schemas.openxmlformats.org/officeDocument/2006/relationships" r:embed="rId10"/>
            <a:stretch>
              <a:fillRect/>
            </a:stretch>
          </xdr:blipFill>
          <xdr:spPr>
            <a:xfrm>
              <a:off x="4833000" y="42840"/>
              <a:ext cx="173160" cy="179280"/>
            </a:xfrm>
            <a:prstGeom prst="rect">
              <a:avLst/>
            </a:prstGeom>
          </xdr:spPr>
        </xdr:pic>
      </mc:Fallback>
    </mc:AlternateContent>
    <xdr:clientData/>
  </xdr:twoCellAnchor>
  <xdr:twoCellAnchor editAs="oneCell">
    <xdr:from>
      <xdr:col>4</xdr:col>
      <xdr:colOff>29683</xdr:colOff>
      <xdr:row>0</xdr:row>
      <xdr:rowOff>-4698</xdr:rowOff>
    </xdr:from>
    <xdr:to>
      <xdr:col>4</xdr:col>
      <xdr:colOff>171883</xdr:colOff>
      <xdr:row>0</xdr:row>
      <xdr:rowOff>159480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479E155D-2C0E-BC41-9178-C0C47A28C9D5}"/>
                </a:ext>
                <a:ext uri="{147F2762-F138-4A5C-976F-8EAC2B608ADB}">
                  <a16:predDERef xmlns:a16="http://schemas.microsoft.com/office/drawing/2014/main" pred="{506FF50D-7F30-0C4A-83EE-8F3AEC1F95B9}"/>
                </a:ext>
              </a:extLst>
            </xdr14:cNvPr>
            <xdr14:cNvContentPartPr/>
          </xdr14:nvContentPartPr>
          <xdr14:nvPr macro=""/>
          <xdr14:xfrm>
            <a:off x="5017320" y="-4698"/>
            <a:ext cx="142200" cy="164178"/>
          </xdr14:xfrm>
        </xdr:contentPart>
      </mc:Choice>
      <mc:Fallback xmlns="">
        <xdr:pic>
          <xdr:nvPicPr>
            <xdr:cNvPr id="7" name="Ink 6">
              <a:extLst>
                <a:ext uri="{FF2B5EF4-FFF2-40B4-BE49-F238E27FC236}">
                  <a16:creationId xmlns:a16="http://schemas.microsoft.com/office/drawing/2014/main" id="{479E155D-2C0E-BC41-9178-C0C47A28C9D5}"/>
                </a:ext>
                <a:ext uri="{147F2762-F138-4A5C-976F-8EAC2B608ADB}">
                  <a16:predDERef xmlns:a16="http://schemas.microsoft.com/office/drawing/2014/main" pred="{506FF50D-7F30-0C4A-83EE-8F3AEC1F95B9}"/>
                </a:ext>
              </a:extLst>
            </xdr:cNvPr>
            <xdr:cNvPicPr/>
          </xdr:nvPicPr>
          <xdr:blipFill>
            <a:blip xmlns:r="http://schemas.openxmlformats.org/officeDocument/2006/relationships" r:embed="rId12"/>
            <a:stretch>
              <a:fillRect/>
            </a:stretch>
          </xdr:blipFill>
          <xdr:spPr>
            <a:xfrm>
              <a:off x="5013000" y="-9018"/>
              <a:ext cx="150840" cy="172819"/>
            </a:xfrm>
            <a:prstGeom prst="rect">
              <a:avLst/>
            </a:prstGeom>
          </xdr:spPr>
        </xdr:pic>
      </mc:Fallback>
    </mc:AlternateContent>
    <xdr:clientData/>
  </xdr:twoCellAnchor>
  <xdr:twoCellAnchor editAs="oneCell">
    <xdr:from>
      <xdr:col>4</xdr:col>
      <xdr:colOff>206803</xdr:colOff>
      <xdr:row>0</xdr:row>
      <xdr:rowOff>42480</xdr:rowOff>
    </xdr:from>
    <xdr:to>
      <xdr:col>4</xdr:col>
      <xdr:colOff>397603</xdr:colOff>
      <xdr:row>0</xdr:row>
      <xdr:rowOff>119520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9597D710-C9A5-D941-B239-ADE922F87421}"/>
                </a:ext>
                <a:ext uri="{147F2762-F138-4A5C-976F-8EAC2B608ADB}">
                  <a16:predDERef xmlns:a16="http://schemas.microsoft.com/office/drawing/2014/main" pred="{479E155D-2C0E-BC41-9178-C0C47A28C9D5}"/>
                </a:ext>
              </a:extLst>
            </xdr14:cNvPr>
            <xdr14:cNvContentPartPr/>
          </xdr14:nvContentPartPr>
          <xdr14:nvPr macro=""/>
          <xdr14:xfrm>
            <a:off x="5194440" y="42480"/>
            <a:ext cx="190800" cy="77040"/>
          </xdr14:xfrm>
        </xdr:contentPart>
      </mc:Choice>
      <mc:Fallback xmlns="">
        <xdr:pic>
          <xdr:nvPicPr>
            <xdr:cNvPr id="8" name="Ink 7">
              <a:extLst>
                <a:ext uri="{FF2B5EF4-FFF2-40B4-BE49-F238E27FC236}">
                  <a16:creationId xmlns:a16="http://schemas.microsoft.com/office/drawing/2014/main" id="{9597D710-C9A5-D941-B239-ADE922F87421}"/>
                </a:ext>
                <a:ext uri="{147F2762-F138-4A5C-976F-8EAC2B608ADB}">
                  <a16:predDERef xmlns:a16="http://schemas.microsoft.com/office/drawing/2014/main" pred="{479E155D-2C0E-BC41-9178-C0C47A28C9D5}"/>
                </a:ext>
              </a:extLst>
            </xdr:cNvPr>
            <xdr:cNvPicPr/>
          </xdr:nvPicPr>
          <xdr:blipFill>
            <a:blip xmlns:r="http://schemas.openxmlformats.org/officeDocument/2006/relationships" r:embed="rId14"/>
            <a:stretch>
              <a:fillRect/>
            </a:stretch>
          </xdr:blipFill>
          <xdr:spPr>
            <a:xfrm>
              <a:off x="5190120" y="38160"/>
              <a:ext cx="199440" cy="856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531019</xdr:colOff>
      <xdr:row>0</xdr:row>
      <xdr:rowOff>0</xdr:rowOff>
    </xdr:from>
    <xdr:to>
      <xdr:col>25</xdr:col>
      <xdr:colOff>114300</xdr:colOff>
      <xdr:row>13</xdr:row>
      <xdr:rowOff>84667</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a:srcRect l="8931" t="16125" r="24012" b="40962"/>
        <a:stretch>
          <a:fillRect/>
        </a:stretch>
      </xdr:blipFill>
      <xdr:spPr bwMode="auto">
        <a:xfrm>
          <a:off x="8474869" y="0"/>
          <a:ext cx="8727281" cy="3133725"/>
        </a:xfrm>
        <a:prstGeom prst="rect">
          <a:avLst/>
        </a:prstGeom>
        <a:noFill/>
        <a:ln w="1">
          <a:noFill/>
          <a:miter lim="800000"/>
          <a:headEnd/>
          <a:tailEnd type="none" w="med" len="med"/>
        </a:ln>
        <a:effectLst/>
      </xdr:spPr>
    </xdr:pic>
    <xdr:clientData/>
  </xdr:twoCellAnchor>
  <xdr:twoCellAnchor editAs="oneCell">
    <xdr:from>
      <xdr:col>16</xdr:col>
      <xdr:colOff>8090</xdr:colOff>
      <xdr:row>16</xdr:row>
      <xdr:rowOff>37341</xdr:rowOff>
    </xdr:from>
    <xdr:to>
      <xdr:col>24</xdr:col>
      <xdr:colOff>246896</xdr:colOff>
      <xdr:row>35</xdr:row>
      <xdr:rowOff>77560</xdr:rowOff>
    </xdr:to>
    <xdr:pic>
      <xdr:nvPicPr>
        <xdr:cNvPr id="3" name="Picture 4">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1040000}"/>
            </a:ext>
          </a:extLst>
        </xdr:cNvPr>
        <xdr:cNvPicPr>
          <a:picLocks noChangeAspect="1" noChangeArrowheads="1"/>
        </xdr:cNvPicPr>
      </xdr:nvPicPr>
      <xdr:blipFill>
        <a:blip xmlns:r="http://schemas.openxmlformats.org/officeDocument/2006/relationships" r:embed="rId2"/>
        <a:srcRect l="23115" t="18601" r="38047" b="11830"/>
        <a:stretch>
          <a:fillRect/>
        </a:stretch>
      </xdr:blipFill>
      <xdr:spPr bwMode="auto">
        <a:xfrm>
          <a:off x="11609540" y="3552066"/>
          <a:ext cx="5115606" cy="3659719"/>
        </a:xfrm>
        <a:prstGeom prst="rect">
          <a:avLst/>
        </a:prstGeom>
        <a:noFill/>
        <a:ln w="1">
          <a:noFill/>
          <a:miter lim="800000"/>
          <a:headEnd/>
          <a:tailEnd type="none" w="med" len="med"/>
        </a:ln>
        <a:effectLst/>
      </xdr:spPr>
    </xdr:pic>
    <xdr:clientData/>
  </xdr:twoCellAnchor>
  <xdr:twoCellAnchor editAs="oneCell">
    <xdr:from>
      <xdr:col>25</xdr:col>
      <xdr:colOff>111918</xdr:colOff>
      <xdr:row>0</xdr:row>
      <xdr:rowOff>0</xdr:rowOff>
    </xdr:from>
    <xdr:to>
      <xdr:col>40</xdr:col>
      <xdr:colOff>264317</xdr:colOff>
      <xdr:row>22</xdr:row>
      <xdr:rowOff>35719</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3"/>
        <a:srcRect r="28551" b="34635"/>
        <a:stretch>
          <a:fillRect/>
        </a:stretch>
      </xdr:blipFill>
      <xdr:spPr bwMode="auto">
        <a:xfrm>
          <a:off x="16753454" y="0"/>
          <a:ext cx="9337220" cy="4790962"/>
        </a:xfrm>
        <a:prstGeom prst="rect">
          <a:avLst/>
        </a:prstGeom>
        <a:noFill/>
        <a:ln w="1">
          <a:noFill/>
          <a:miter lim="800000"/>
          <a:headEnd/>
          <a:tailEnd type="none" w="med" len="med"/>
        </a:ln>
        <a:effectLst/>
      </xdr:spPr>
    </xdr:pic>
    <xdr:clientData/>
  </xdr:twoCellAnchor>
  <xdr:twoCellAnchor editAs="oneCell">
    <xdr:from>
      <xdr:col>11</xdr:col>
      <xdr:colOff>114300</xdr:colOff>
      <xdr:row>14</xdr:row>
      <xdr:rowOff>38100</xdr:rowOff>
    </xdr:from>
    <xdr:to>
      <xdr:col>15</xdr:col>
      <xdr:colOff>495299</xdr:colOff>
      <xdr:row>26</xdr:row>
      <xdr:rowOff>128198</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4"/>
        <a:srcRect l="30307" t="33073" r="46413" b="32031"/>
        <a:stretch>
          <a:fillRect/>
        </a:stretch>
      </xdr:blipFill>
      <xdr:spPr bwMode="auto">
        <a:xfrm>
          <a:off x="8096250" y="3181350"/>
          <a:ext cx="2819400" cy="2376098"/>
        </a:xfrm>
        <a:prstGeom prst="rect">
          <a:avLst/>
        </a:prstGeom>
        <a:noFill/>
        <a:ln w="1">
          <a:noFill/>
          <a:miter lim="800000"/>
          <a:headEnd/>
          <a:tailEnd type="none" w="med" len="med"/>
        </a:ln>
        <a:effectLst/>
      </xdr:spPr>
    </xdr:pic>
    <xdr:clientData/>
  </xdr:twoCellAnchor>
  <xdr:twoCellAnchor editAs="oneCell">
    <xdr:from>
      <xdr:col>25</xdr:col>
      <xdr:colOff>309563</xdr:colOff>
      <xdr:row>25</xdr:row>
      <xdr:rowOff>16669</xdr:rowOff>
    </xdr:from>
    <xdr:to>
      <xdr:col>41</xdr:col>
      <xdr:colOff>481013</xdr:colOff>
      <xdr:row>49</xdr:row>
      <xdr:rowOff>139436</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5"/>
        <a:srcRect l="23719" t="9115" b="7552"/>
        <a:stretch>
          <a:fillRect/>
        </a:stretch>
      </xdr:blipFill>
      <xdr:spPr bwMode="auto">
        <a:xfrm>
          <a:off x="16025813" y="5064919"/>
          <a:ext cx="9315450" cy="6057900"/>
        </a:xfrm>
        <a:prstGeom prst="rect">
          <a:avLst/>
        </a:prstGeom>
        <a:noFill/>
        <a:ln w="1">
          <a:noFill/>
          <a:miter lim="800000"/>
          <a:headEnd/>
          <a:tailEnd type="none" w="med" len="med"/>
        </a:ln>
        <a:effectLst/>
      </xdr:spPr>
    </xdr:pic>
    <xdr:clientData/>
  </xdr:twoCellAnchor>
  <xdr:twoCellAnchor editAs="oneCell">
    <xdr:from>
      <xdr:col>9</xdr:col>
      <xdr:colOff>4331</xdr:colOff>
      <xdr:row>33</xdr:row>
      <xdr:rowOff>33673</xdr:rowOff>
    </xdr:from>
    <xdr:to>
      <xdr:col>16</xdr:col>
      <xdr:colOff>145280</xdr:colOff>
      <xdr:row>49</xdr:row>
      <xdr:rowOff>52915</xdr:rowOff>
    </xdr:to>
    <xdr:pic>
      <xdr:nvPicPr>
        <xdr:cNvPr id="4" name="Picture 1">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2000000}"/>
            </a:ext>
          </a:extLst>
        </xdr:cNvPr>
        <xdr:cNvPicPr>
          <a:picLocks noChangeAspect="1" noChangeArrowheads="1"/>
        </xdr:cNvPicPr>
      </xdr:nvPicPr>
      <xdr:blipFill>
        <a:blip xmlns:r="http://schemas.openxmlformats.org/officeDocument/2006/relationships" r:embed="rId6"/>
        <a:srcRect l="24038" t="32833" r="42061" b="6438"/>
        <a:stretch>
          <a:fillRect/>
        </a:stretch>
      </xdr:blipFill>
      <xdr:spPr bwMode="auto">
        <a:xfrm>
          <a:off x="7572376" y="6787765"/>
          <a:ext cx="4424312" cy="4192923"/>
        </a:xfrm>
        <a:prstGeom prst="rect">
          <a:avLst/>
        </a:prstGeom>
        <a:noFill/>
        <a:ln w="1">
          <a:noFill/>
          <a:miter lim="800000"/>
          <a:headEnd/>
          <a:tailEnd type="none" w="med" len="med"/>
        </a:ln>
        <a:effectLst/>
      </xdr:spPr>
    </xdr:pic>
    <xdr:clientData/>
  </xdr:twoCellAnchor>
  <xdr:twoCellAnchor editAs="oneCell">
    <xdr:from>
      <xdr:col>3</xdr:col>
      <xdr:colOff>426288</xdr:colOff>
      <xdr:row>16</xdr:row>
      <xdr:rowOff>56328</xdr:rowOff>
    </xdr:from>
    <xdr:to>
      <xdr:col>3</xdr:col>
      <xdr:colOff>502968</xdr:colOff>
      <xdr:row>17</xdr:row>
      <xdr:rowOff>114228</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3" name="Ink 12">
              <a:extLst>
                <a:ext uri="{FF2B5EF4-FFF2-40B4-BE49-F238E27FC236}">
                  <a16:creationId xmlns:a16="http://schemas.microsoft.com/office/drawing/2014/main" id="{4281E36C-6821-7544-9223-E66E2C4A3A87}"/>
                </a:ext>
                <a:ext uri="{147F2762-F138-4A5C-976F-8EAC2B608ADB}">
                  <a16:predDERef xmlns:a16="http://schemas.microsoft.com/office/drawing/2014/main" pred="{9D799EC0-CDC3-BE46-BED0-AC5F3436A2F5}"/>
                </a:ext>
              </a:extLst>
            </xdr14:cNvPr>
            <xdr14:cNvContentPartPr/>
          </xdr14:nvContentPartPr>
          <xdr14:nvPr macro=""/>
          <xdr14:xfrm>
            <a:off x="4322880" y="3571920"/>
            <a:ext cx="76680" cy="248400"/>
          </xdr14:xfrm>
        </xdr:contentPart>
      </mc:Choice>
      <mc:Fallback xmlns="">
        <xdr:pic>
          <xdr:nvPicPr>
            <xdr:cNvPr id="13" name="Ink 12">
              <a:extLst>
                <a:ext uri="{FF2B5EF4-FFF2-40B4-BE49-F238E27FC236}">
                  <a16:creationId xmlns:a16="http://schemas.microsoft.com/office/drawing/2014/main" id="{4281E36C-6821-7544-9223-E66E2C4A3A87}"/>
                </a:ext>
                <a:ext uri="{147F2762-F138-4A5C-976F-8EAC2B608ADB}">
                  <a16:predDERef xmlns:a16="http://schemas.microsoft.com/office/drawing/2014/main" pred="{9D799EC0-CDC3-BE46-BED0-AC5F3436A2F5}"/>
                </a:ext>
              </a:extLst>
            </xdr:cNvPr>
            <xdr:cNvPicPr/>
          </xdr:nvPicPr>
          <xdr:blipFill>
            <a:blip xmlns:r="http://schemas.openxmlformats.org/officeDocument/2006/relationships" r:embed="rId8"/>
            <a:stretch>
              <a:fillRect/>
            </a:stretch>
          </xdr:blipFill>
          <xdr:spPr>
            <a:xfrm>
              <a:off x="4318560" y="3567600"/>
              <a:ext cx="85320" cy="257040"/>
            </a:xfrm>
            <a:prstGeom prst="rect">
              <a:avLst/>
            </a:prstGeom>
          </xdr:spPr>
        </xdr:pic>
      </mc:Fallback>
    </mc:AlternateContent>
    <xdr:clientData/>
  </xdr:twoCellAnchor>
  <xdr:twoCellAnchor editAs="oneCell">
    <xdr:from>
      <xdr:col>3</xdr:col>
      <xdr:colOff>611688</xdr:colOff>
      <xdr:row>16</xdr:row>
      <xdr:rowOff>49488</xdr:rowOff>
    </xdr:from>
    <xdr:to>
      <xdr:col>4</xdr:col>
      <xdr:colOff>135860</xdr:colOff>
      <xdr:row>16</xdr:row>
      <xdr:rowOff>99888</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09080F6A-1EDE-AC45-8DBB-1EB7502B0C8F}"/>
                </a:ext>
                <a:ext uri="{147F2762-F138-4A5C-976F-8EAC2B608ADB}">
                  <a16:predDERef xmlns:a16="http://schemas.microsoft.com/office/drawing/2014/main" pred="{4281E36C-6821-7544-9223-E66E2C4A3A87}"/>
                </a:ext>
              </a:extLst>
            </xdr14:cNvPr>
            <xdr14:cNvContentPartPr/>
          </xdr14:nvContentPartPr>
          <xdr14:nvPr macro=""/>
          <xdr14:xfrm>
            <a:off x="4508280" y="3565080"/>
            <a:ext cx="136080" cy="50400"/>
          </xdr14:xfrm>
        </xdr:contentPart>
      </mc:Choice>
      <mc:Fallback xmlns="">
        <xdr:pic>
          <xdr:nvPicPr>
            <xdr:cNvPr id="14" name="Ink 13">
              <a:extLst>
                <a:ext uri="{FF2B5EF4-FFF2-40B4-BE49-F238E27FC236}">
                  <a16:creationId xmlns:a16="http://schemas.microsoft.com/office/drawing/2014/main" id="{09080F6A-1EDE-AC45-8DBB-1EB7502B0C8F}"/>
                </a:ext>
                <a:ext uri="{147F2762-F138-4A5C-976F-8EAC2B608ADB}">
                  <a16:predDERef xmlns:a16="http://schemas.microsoft.com/office/drawing/2014/main" pred="{4281E36C-6821-7544-9223-E66E2C4A3A87}"/>
                </a:ext>
              </a:extLst>
            </xdr:cNvPr>
            <xdr:cNvPicPr/>
          </xdr:nvPicPr>
          <xdr:blipFill>
            <a:blip xmlns:r="http://schemas.openxmlformats.org/officeDocument/2006/relationships" r:embed="rId10"/>
            <a:stretch>
              <a:fillRect/>
            </a:stretch>
          </xdr:blipFill>
          <xdr:spPr>
            <a:xfrm>
              <a:off x="4503960" y="3560760"/>
              <a:ext cx="144720" cy="59040"/>
            </a:xfrm>
            <a:prstGeom prst="rect">
              <a:avLst/>
            </a:prstGeom>
          </xdr:spPr>
        </xdr:pic>
      </mc:Fallback>
    </mc:AlternateContent>
    <xdr:clientData/>
  </xdr:twoCellAnchor>
  <xdr:twoCellAnchor editAs="oneCell">
    <xdr:from>
      <xdr:col>4</xdr:col>
      <xdr:colOff>95900</xdr:colOff>
      <xdr:row>15</xdr:row>
      <xdr:rowOff>184908</xdr:rowOff>
    </xdr:from>
    <xdr:to>
      <xdr:col>5</xdr:col>
      <xdr:colOff>488752</xdr:colOff>
      <xdr:row>17</xdr:row>
      <xdr:rowOff>60588</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89386617-6260-0548-8CD7-09F2968573F5}"/>
                </a:ext>
                <a:ext uri="{147F2762-F138-4A5C-976F-8EAC2B608ADB}">
                  <a16:predDERef xmlns:a16="http://schemas.microsoft.com/office/drawing/2014/main" pred="{09080F6A-1EDE-AC45-8DBB-1EB7502B0C8F}"/>
                </a:ext>
              </a:extLst>
            </xdr14:cNvPr>
            <xdr14:cNvContentPartPr/>
          </xdr14:nvContentPartPr>
          <xdr14:nvPr macro=""/>
          <xdr14:xfrm>
            <a:off x="4604400" y="3510000"/>
            <a:ext cx="1004760" cy="256680"/>
          </xdr14:xfrm>
        </xdr:contentPart>
      </mc:Choice>
      <mc:Fallback xmlns="">
        <xdr:pic>
          <xdr:nvPicPr>
            <xdr:cNvPr id="15" name="Ink 14">
              <a:extLst>
                <a:ext uri="{FF2B5EF4-FFF2-40B4-BE49-F238E27FC236}">
                  <a16:creationId xmlns:a16="http://schemas.microsoft.com/office/drawing/2014/main" id="{89386617-6260-0548-8CD7-09F2968573F5}"/>
                </a:ext>
                <a:ext uri="{147F2762-F138-4A5C-976F-8EAC2B608ADB}">
                  <a16:predDERef xmlns:a16="http://schemas.microsoft.com/office/drawing/2014/main" pred="{09080F6A-1EDE-AC45-8DBB-1EB7502B0C8F}"/>
                </a:ext>
              </a:extLst>
            </xdr:cNvPr>
            <xdr:cNvPicPr/>
          </xdr:nvPicPr>
          <xdr:blipFill>
            <a:blip xmlns:r="http://schemas.openxmlformats.org/officeDocument/2006/relationships" r:embed="rId12"/>
            <a:stretch>
              <a:fillRect/>
            </a:stretch>
          </xdr:blipFill>
          <xdr:spPr>
            <a:xfrm>
              <a:off x="4600080" y="3505680"/>
              <a:ext cx="1013400" cy="265320"/>
            </a:xfrm>
            <a:prstGeom prst="rect">
              <a:avLst/>
            </a:prstGeom>
          </xdr:spPr>
        </xdr:pic>
      </mc:Fallback>
    </mc:AlternateContent>
    <xdr:clientData/>
  </xdr:twoCellAnchor>
  <xdr:twoCellAnchor editAs="oneCell">
    <xdr:from>
      <xdr:col>4</xdr:col>
      <xdr:colOff>193100</xdr:colOff>
      <xdr:row>17</xdr:row>
      <xdr:rowOff>141588</xdr:rowOff>
    </xdr:from>
    <xdr:to>
      <xdr:col>4</xdr:col>
      <xdr:colOff>254300</xdr:colOff>
      <xdr:row>18</xdr:row>
      <xdr:rowOff>42168</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6" name="Ink 15">
              <a:extLst>
                <a:ext uri="{FF2B5EF4-FFF2-40B4-BE49-F238E27FC236}">
                  <a16:creationId xmlns:a16="http://schemas.microsoft.com/office/drawing/2014/main" id="{99F8B922-6EFD-2040-B69A-99E0A31E6AEE}"/>
                </a:ext>
                <a:ext uri="{147F2762-F138-4A5C-976F-8EAC2B608ADB}">
                  <a16:predDERef xmlns:a16="http://schemas.microsoft.com/office/drawing/2014/main" pred="{89386617-6260-0548-8CD7-09F2968573F5}"/>
                </a:ext>
              </a:extLst>
            </xdr14:cNvPr>
            <xdr14:cNvContentPartPr/>
          </xdr14:nvContentPartPr>
          <xdr14:nvPr macro=""/>
          <xdr14:xfrm>
            <a:off x="4701600" y="3847680"/>
            <a:ext cx="61200" cy="91080"/>
          </xdr14:xfrm>
        </xdr:contentPart>
      </mc:Choice>
      <mc:Fallback xmlns="">
        <xdr:pic>
          <xdr:nvPicPr>
            <xdr:cNvPr id="16" name="Ink 15">
              <a:extLst>
                <a:ext uri="{FF2B5EF4-FFF2-40B4-BE49-F238E27FC236}">
                  <a16:creationId xmlns:a16="http://schemas.microsoft.com/office/drawing/2014/main" id="{99F8B922-6EFD-2040-B69A-99E0A31E6AEE}"/>
                </a:ext>
                <a:ext uri="{147F2762-F138-4A5C-976F-8EAC2B608ADB}">
                  <a16:predDERef xmlns:a16="http://schemas.microsoft.com/office/drawing/2014/main" pred="{89386617-6260-0548-8CD7-09F2968573F5}"/>
                </a:ext>
              </a:extLst>
            </xdr:cNvPr>
            <xdr:cNvPicPr/>
          </xdr:nvPicPr>
          <xdr:blipFill>
            <a:blip xmlns:r="http://schemas.openxmlformats.org/officeDocument/2006/relationships" r:embed="rId14"/>
            <a:stretch>
              <a:fillRect/>
            </a:stretch>
          </xdr:blipFill>
          <xdr:spPr>
            <a:xfrm>
              <a:off x="4697280" y="3843360"/>
              <a:ext cx="69840" cy="99720"/>
            </a:xfrm>
            <a:prstGeom prst="rect">
              <a:avLst/>
            </a:prstGeom>
          </xdr:spPr>
        </xdr:pic>
      </mc:Fallback>
    </mc:AlternateContent>
    <xdr:clientData/>
  </xdr:twoCellAnchor>
  <xdr:twoCellAnchor editAs="oneCell">
    <xdr:from>
      <xdr:col>4</xdr:col>
      <xdr:colOff>273020</xdr:colOff>
      <xdr:row>17</xdr:row>
      <xdr:rowOff>84708</xdr:rowOff>
    </xdr:from>
    <xdr:to>
      <xdr:col>5</xdr:col>
      <xdr:colOff>351952</xdr:colOff>
      <xdr:row>19</xdr:row>
      <xdr:rowOff>105828</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7" name="Ink 16">
              <a:extLst>
                <a:ext uri="{FF2B5EF4-FFF2-40B4-BE49-F238E27FC236}">
                  <a16:creationId xmlns:a16="http://schemas.microsoft.com/office/drawing/2014/main" id="{DFAE76A0-B60E-C84F-A8AF-432382766E95}"/>
                </a:ext>
                <a:ext uri="{147F2762-F138-4A5C-976F-8EAC2B608ADB}">
                  <a16:predDERef xmlns:a16="http://schemas.microsoft.com/office/drawing/2014/main" pred="{99F8B922-6EFD-2040-B69A-99E0A31E6AEE}"/>
                </a:ext>
              </a:extLst>
            </xdr14:cNvPr>
            <xdr14:cNvContentPartPr/>
          </xdr14:nvContentPartPr>
          <xdr14:nvPr macro=""/>
          <xdr14:xfrm>
            <a:off x="4781520" y="3790800"/>
            <a:ext cx="690840" cy="402120"/>
          </xdr14:xfrm>
        </xdr:contentPart>
      </mc:Choice>
      <mc:Fallback xmlns="">
        <xdr:pic>
          <xdr:nvPicPr>
            <xdr:cNvPr id="17" name="Ink 16">
              <a:extLst>
                <a:ext uri="{FF2B5EF4-FFF2-40B4-BE49-F238E27FC236}">
                  <a16:creationId xmlns:a16="http://schemas.microsoft.com/office/drawing/2014/main" id="{DFAE76A0-B60E-C84F-A8AF-432382766E95}"/>
                </a:ext>
                <a:ext uri="{147F2762-F138-4A5C-976F-8EAC2B608ADB}">
                  <a16:predDERef xmlns:a16="http://schemas.microsoft.com/office/drawing/2014/main" pred="{99F8B922-6EFD-2040-B69A-99E0A31E6AEE}"/>
                </a:ext>
              </a:extLst>
            </xdr:cNvPr>
            <xdr:cNvPicPr/>
          </xdr:nvPicPr>
          <xdr:blipFill>
            <a:blip xmlns:r="http://schemas.openxmlformats.org/officeDocument/2006/relationships" r:embed="rId16"/>
            <a:stretch>
              <a:fillRect/>
            </a:stretch>
          </xdr:blipFill>
          <xdr:spPr>
            <a:xfrm>
              <a:off x="4777200" y="3786480"/>
              <a:ext cx="699480" cy="410760"/>
            </a:xfrm>
            <a:prstGeom prst="rect">
              <a:avLst/>
            </a:prstGeom>
          </xdr:spPr>
        </xdr:pic>
      </mc:Fallback>
    </mc:AlternateContent>
    <xdr:clientData/>
  </xdr:twoCellAnchor>
  <xdr:twoCellAnchor editAs="oneCell">
    <xdr:from>
      <xdr:col>4</xdr:col>
      <xdr:colOff>553100</xdr:colOff>
      <xdr:row>17</xdr:row>
      <xdr:rowOff>97668</xdr:rowOff>
    </xdr:from>
    <xdr:to>
      <xdr:col>4</xdr:col>
      <xdr:colOff>582980</xdr:colOff>
      <xdr:row>18</xdr:row>
      <xdr:rowOff>68808</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8" name="Ink 17">
              <a:extLst>
                <a:ext uri="{FF2B5EF4-FFF2-40B4-BE49-F238E27FC236}">
                  <a16:creationId xmlns:a16="http://schemas.microsoft.com/office/drawing/2014/main" id="{76E0D870-2152-644E-866D-32B3F0DF13A8}"/>
                </a:ext>
                <a:ext uri="{147F2762-F138-4A5C-976F-8EAC2B608ADB}">
                  <a16:predDERef xmlns:a16="http://schemas.microsoft.com/office/drawing/2014/main" pred="{DFAE76A0-B60E-C84F-A8AF-432382766E95}"/>
                </a:ext>
              </a:extLst>
            </xdr14:cNvPr>
            <xdr14:cNvContentPartPr/>
          </xdr14:nvContentPartPr>
          <xdr14:nvPr macro=""/>
          <xdr14:xfrm>
            <a:off x="5061600" y="3803760"/>
            <a:ext cx="29880" cy="161640"/>
          </xdr14:xfrm>
        </xdr:contentPart>
      </mc:Choice>
      <mc:Fallback xmlns="">
        <xdr:pic>
          <xdr:nvPicPr>
            <xdr:cNvPr id="18" name="Ink 17">
              <a:extLst>
                <a:ext uri="{FF2B5EF4-FFF2-40B4-BE49-F238E27FC236}">
                  <a16:creationId xmlns:a16="http://schemas.microsoft.com/office/drawing/2014/main" id="{76E0D870-2152-644E-866D-32B3F0DF13A8}"/>
                </a:ext>
                <a:ext uri="{147F2762-F138-4A5C-976F-8EAC2B608ADB}">
                  <a16:predDERef xmlns:a16="http://schemas.microsoft.com/office/drawing/2014/main" pred="{DFAE76A0-B60E-C84F-A8AF-432382766E95}"/>
                </a:ext>
              </a:extLst>
            </xdr:cNvPr>
            <xdr:cNvPicPr/>
          </xdr:nvPicPr>
          <xdr:blipFill>
            <a:blip xmlns:r="http://schemas.openxmlformats.org/officeDocument/2006/relationships" r:embed="rId18"/>
            <a:stretch>
              <a:fillRect/>
            </a:stretch>
          </xdr:blipFill>
          <xdr:spPr>
            <a:xfrm>
              <a:off x="5057280" y="3799440"/>
              <a:ext cx="38520" cy="170280"/>
            </a:xfrm>
            <a:prstGeom prst="rect">
              <a:avLst/>
            </a:prstGeom>
          </xdr:spPr>
        </xdr:pic>
      </mc:Fallback>
    </mc:AlternateContent>
    <xdr:clientData/>
  </xdr:twoCellAnchor>
  <xdr:twoCellAnchor editAs="oneCell">
    <xdr:from>
      <xdr:col>4</xdr:col>
      <xdr:colOff>563180</xdr:colOff>
      <xdr:row>17</xdr:row>
      <xdr:rowOff>158868</xdr:rowOff>
    </xdr:from>
    <xdr:to>
      <xdr:col>5</xdr:col>
      <xdr:colOff>29392</xdr:colOff>
      <xdr:row>18</xdr:row>
      <xdr:rowOff>64848</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2199BFC9-D900-8C46-A41F-09B8C05A3201}"/>
                </a:ext>
                <a:ext uri="{147F2762-F138-4A5C-976F-8EAC2B608ADB}">
                  <a16:predDERef xmlns:a16="http://schemas.microsoft.com/office/drawing/2014/main" pred="{76E0D870-2152-644E-866D-32B3F0DF13A8}"/>
                </a:ext>
              </a:extLst>
            </xdr14:cNvPr>
            <xdr14:cNvContentPartPr/>
          </xdr14:nvContentPartPr>
          <xdr14:nvPr macro=""/>
          <xdr14:xfrm>
            <a:off x="5071680" y="3864960"/>
            <a:ext cx="78120" cy="96480"/>
          </xdr14:xfrm>
        </xdr:contentPart>
      </mc:Choice>
      <mc:Fallback xmlns="">
        <xdr:pic>
          <xdr:nvPicPr>
            <xdr:cNvPr id="19" name="Ink 18">
              <a:extLst>
                <a:ext uri="{FF2B5EF4-FFF2-40B4-BE49-F238E27FC236}">
                  <a16:creationId xmlns:a16="http://schemas.microsoft.com/office/drawing/2014/main" id="{2199BFC9-D900-8C46-A41F-09B8C05A3201}"/>
                </a:ext>
                <a:ext uri="{147F2762-F138-4A5C-976F-8EAC2B608ADB}">
                  <a16:predDERef xmlns:a16="http://schemas.microsoft.com/office/drawing/2014/main" pred="{76E0D870-2152-644E-866D-32B3F0DF13A8}"/>
                </a:ext>
              </a:extLst>
            </xdr:cNvPr>
            <xdr:cNvPicPr/>
          </xdr:nvPicPr>
          <xdr:blipFill>
            <a:blip xmlns:r="http://schemas.openxmlformats.org/officeDocument/2006/relationships" r:embed="rId20"/>
            <a:stretch>
              <a:fillRect/>
            </a:stretch>
          </xdr:blipFill>
          <xdr:spPr>
            <a:xfrm>
              <a:off x="5067360" y="3860640"/>
              <a:ext cx="86760" cy="105120"/>
            </a:xfrm>
            <a:prstGeom prst="rect">
              <a:avLst/>
            </a:prstGeom>
          </xdr:spPr>
        </xdr:pic>
      </mc:Fallback>
    </mc:AlternateContent>
    <xdr:clientData/>
  </xdr:twoCellAnchor>
  <xdr:twoCellAnchor editAs="oneCell">
    <xdr:from>
      <xdr:col>11</xdr:col>
      <xdr:colOff>364737</xdr:colOff>
      <xdr:row>10</xdr:row>
      <xdr:rowOff>167208</xdr:rowOff>
    </xdr:from>
    <xdr:to>
      <xdr:col>25</xdr:col>
      <xdr:colOff>6728</xdr:colOff>
      <xdr:row>11</xdr:row>
      <xdr:rowOff>52308</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1D84A2F1-7B87-9940-87FD-9E653025EE1F}"/>
                </a:ext>
                <a:ext uri="{147F2762-F138-4A5C-976F-8EAC2B608ADB}">
                  <a16:predDERef xmlns:a16="http://schemas.microsoft.com/office/drawing/2014/main" pred="{2199BFC9-D900-8C46-A41F-09B8C05A3201}"/>
                </a:ext>
              </a:extLst>
            </xdr14:cNvPr>
            <xdr14:cNvContentPartPr/>
          </xdr14:nvContentPartPr>
          <xdr14:nvPr macro=""/>
          <xdr14:xfrm>
            <a:off x="9156600" y="2539800"/>
            <a:ext cx="8208720" cy="75600"/>
          </xdr14:xfrm>
        </xdr:contentPart>
      </mc:Choice>
      <mc:Fallback xmlns="">
        <xdr:pic>
          <xdr:nvPicPr>
            <xdr:cNvPr id="20" name="Ink 19">
              <a:extLst>
                <a:ext uri="{FF2B5EF4-FFF2-40B4-BE49-F238E27FC236}">
                  <a16:creationId xmlns:a16="http://schemas.microsoft.com/office/drawing/2014/main" id="{1D84A2F1-7B87-9940-87FD-9E653025EE1F}"/>
                </a:ext>
                <a:ext uri="{147F2762-F138-4A5C-976F-8EAC2B608ADB}">
                  <a16:predDERef xmlns:a16="http://schemas.microsoft.com/office/drawing/2014/main" pred="{2199BFC9-D900-8C46-A41F-09B8C05A3201}"/>
                </a:ext>
              </a:extLst>
            </xdr:cNvPr>
            <xdr:cNvPicPr/>
          </xdr:nvPicPr>
          <xdr:blipFill>
            <a:blip xmlns:r="http://schemas.openxmlformats.org/officeDocument/2006/relationships" r:embed="rId22"/>
            <a:stretch>
              <a:fillRect/>
            </a:stretch>
          </xdr:blipFill>
          <xdr:spPr>
            <a:xfrm>
              <a:off x="9102960" y="2431800"/>
              <a:ext cx="8316360" cy="2912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38:45.424"/>
    </inkml:context>
    <inkml:brush xml:id="br0">
      <inkml:brushProperty name="width" value="0.025" units="cm"/>
      <inkml:brushProperty name="height" value="0.025" units="cm"/>
      <inkml:brushProperty name="color" value="#E71224"/>
    </inkml:brush>
  </inkml:definitions>
  <inkml:trace contextRef="#ctx0" brushRef="#br0">35 80 5977,'0'0'0,"13"-4"1600,-13 4-1600,4-15 848,12 10-16,-12-1-143,0 0-49,-4 6-640,4-4 616,-2 1-16,1 2-24,-2-1-24,-1 2-552,2-1 536,-1-2 8,0 2-47,-1-2-17,0 3-480,0-3 440,2 2-32,-2-2-48,0 0-16,0 3-344,0-3 304,0-1 16,-3 0-64,0 2-56,3 2-200,-4-1 160,1-1-64,-1 2-24,-1 0-48,5 0-24,-4 0 32,-7 3-8,8 1-24,-1 9 40,4-13-40,-12 3 24,9 10 0,-1-9 8,0 12 8,4-16-40,-11 12 32,8 0-40,0 2 56,-1 0-24,4-14-24,-3 14 56,3 4 56,0-6-40,0 1 8,0-13-80,1 14 88,3-2-7,1 1 7,8-1-32,-13-12-56,4 5 64,10 12-16,-3-6-48,1 0 72,-12-11-72,13 5 40,-1 12 24,1-13 16,0 10-32,-13-14-48,14 4 32,2 1 96,-1-1-24,1-1 32,-16-3-136,16 0 152,-1 0-120,2 0-8,-1-2 0,-16 2-24,17-5 56,-1-7-8,-2 7 40,2-10-24,-16 15-64,12-11 32,0 0-32,-8-2 32,9-1-24,-13 14-8,4-16 24,7-1-24,-6-3 24,-1 2-24,-4 18 0,4-20 16,0 1 8,-2 4-32,-2 0 16,0 15-8,-3-4-48,-1-7 24,-10 9-56,9 1-8,5 1 88,-15-2-24,0 2 16,4 0 8,-3 0-32,14 0 32,-11 3-8,-1 0-64,8 0 72,-7 1 0,11-4 0,-3 5-40,0-3 16,0 1-24,3 0 32,0-3 16,0 3 64,0 0-32,0 0 0,1-1-24,-1-2-8,5 3 48,0 0 16,8 0-16,-9 0-16,-4-3-32,16 3-64,-3-1 64,0 1 0,1 0 0,-14-3 0,14 3 24,0-3-16,0 3 48,1 0-48,-15-3-8,14 0 16,-1 0 8,1 0-64,-3-2 64,-11 2-24,6-3 80,7-1-8,-10 0-40,1-7 0,-4 11-32,4-3 56,0-2-112,-2 1 136,-1-2-72,-1 6-8,0-4-88,0 0 112,0 0-56,-3 1 16,3 3 16,-2-2 24,-1 1-24,0 0 16,-1 1-40,4 0 24,-5 0 8,1 0 16,0 2-72,0 1 48,4-3 0,-5 5 64,2 6-48,1-7-16,-1 9 32,3-13-32,-3 11 16,0 2-64,3 1 120,-3 2-80,3-16 8,0 18-56,0 1 72,-3 2-32,3 3 56,0-24-40,-2 25 64,-3 2 24,1 0-24,0 0 24,4-27-88,-5 27 24,3-3 8,-1-3-24,3-1 16,0-20-24,0 18 16,0-2 32,1-2-32,1-2 8,-2-12-24,1 4 16,2 7-32,0-8-48,-2 0-64,-1-3 128,3 0-408,0 0-392,1-4-673,8-10-951,-12 14 2424,4-16-3241,-4-18-4088,0 34 7329</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23.839"/>
    </inkml:context>
    <inkml:brush xml:id="br0">
      <inkml:brushProperty name="width" value="0.025" units="cm"/>
      <inkml:brushProperty name="height" value="0.025" units="cm"/>
      <inkml:brushProperty name="color" value="#E71224"/>
    </inkml:brush>
  </inkml:definitions>
  <inkml:trace contextRef="#ctx0" brushRef="#br0">50 144 8673,'0'0'0,"0"0"873,-3-1-161,1-1-152,2 2-560,-5-1 536,2-1-8,1 1 16,-1 0-8,3 1-536,0-2 480,0 1-112,0 1-160,0 0-119,0 0-89,0 0 16,0 4 16,0 0 24,0 9 24,0-13-80,0 11 128,0 1-8,0 2 16,0 2 56,0-16-192,0 17 120,0 3-8,0 4-24,-3 1-40,3-25-48,-3 27 72,3 5-40,0 0-64,-3 8-48,3-40 80,0 44-24,0 2 24,0 5 56,0-1-112,0-50 56,0 52 0,0 2-8,2 0 0,-1-1 80,-1-53-72,2 48-24,0-5 16,4-5-24,5-4 88,-11-34-56,6 30 24,10-3 24,-2-3 24,0-5 0,-14-19-72,16 14 104,1-10-8,0 1 16,0-3 0,-17-2-112,17 0 120,2-4-8,0-10 32,1-2-16,-20 16-128,22-20 80,0-1-56,1-2-40,1-2-8,-24 25 24,23-27-32,-3-2 48,-3 1-64,-3-1 24,-14 29 24,12-29 24,-8-3-24,0 0 32,-1 0-16,-3 32-16,0-29 32,-3 2-48,-12 1 56,0 3-16,15 23-24,-20-21-40,-4 0 88,-4 1-80,-5 1-8,33 19 40,-35-17-8,-2 4-24,-2-1 16,1 1 32,38 13-16,-36-12 32,4-1-24,5 0 56,4-3 24,23 16-88,-14-14 72,9-3 16,3-1 0,2-2-48,0 20-40,5-22 24,15 0-104,0-1-256,4 0-240,-24 23 576,27-21-976,2 4-321,-1 3-383,2 8-216,-30 6 1896,35-12-1825,-6 8-3536,-29 4 5361</inkml:trace>
  <inkml:trace contextRef="#ctx0" brushRef="#br0" timeOffset="1">873 256 10954,'0'0'0,"-11"-11"608,11 11-608,-11-6 96,-4-12-32,4 12 0,7-7 152,4 13-216,-14-11 360,9 7 16,-8 0 0,11-1-144,2 5-232,-3-3 72,-1 2-72,1 0 0,0 1 8,3 0-8,-3 2-16,3 1 24,0 9 16,-3-8-48,3-4 24,0 14 8,0-1-32,0 1 0,2 3 0,-2-17 24,1 19-40,0-1 40,1 3-16,1-1 24,-3-20-8,1 20 8,-1 0-24,0-3 0,2-1 40,-2-16-24,0 16 8,1-4 24,2-7 0,1 9 40,-4-14-72,4 3 144,1-1 32,0-2-8,1 0 9,-6 0-177,4-1 136,0-5-8,1-8-24,-1 1-24,-4 13-80,3-14 72,-2-1-40,2-4 8,0 2-40,-3 17 0,4-20-40,0 0-16,2-1 24,7 1-16,-13 20 48,6-17-88,8 4 24,-3 7-64,1 1 56,-12 5 72,5-5-40,11 4-56,-12 1 7,10 3-47,-14-3 136,5 13-104,0-1 16,1 1 24,-2 3 24,-4-16 40,2 17-40,-2 0 16,0 0 16,-5-1 0,5-16 8,-14 15-64,3 1 88,-3-2 0,-2-1 0,16-13-24,-17 4 64,0 10-88,0-14 24,0 3-136,17-3 136,-16 0-472,2-3-624,0-8-584,2 7-49,12 4 1729,-11-16-5457,11 16 5457</inkml:trace>
  <inkml:trace contextRef="#ctx0" brushRef="#br0" timeOffset="2">1135 242 9642,'0'0'0,"-4"0"272,4 0-272,-16 3 256,3 1 200,-1 1 232,3-3 112,11-2-800,-12 0 728,8 3-160,-9 2-216,10 9-168,3-14-184,-4 4 137,1 12-33,0-12-16,3 14 8,0-18-96,2 13 48,2 1 32,7 1-16,-5 0 32,-6-15-96,14 16 64,-1-2 0,1 0 32,1-1-80,-15-13-16,14 12 104,3-8-8,0 0-80,1 0 72,-18-4-88,19 0 104,-2 0-40,0-1 88,-4-3-48,-13 4-104,13-13 72,-1 7 8,-6-12-56,8 2-16,-14 16-8,5-17-32,6-2-88,-10 0-48,1 0-72,-2 19 240,0-20-240,0 0-16,-3 2 16,-10 1 64,13 17 176,-4-14-184,-12 9-1,5 1-87,-2 0-264,13 4 536,-13 0-872,-2 0-504,-1 3-241,13 14-231,3-17 1848,-18 4-4897,18-4 4897</inkml:trace>
  <inkml:trace contextRef="#ctx0" brushRef="#br0" timeOffset="3">1480 102 11258,'0'0'0,"-4"-2"688,-7 1-464,6-4 72,5 5-296,-12 0 536,9-1 136,-9 1 1,10 0-129,2 0-544,-5 3 296,2 1-176,1 9-64,-1 0-48,3-13-8,0 14 24,0 3-24,1 4-16,2-1 32,-3-20-16,3 26-16,1 1 40,-1-2 8,-2 2-40,-1-27 8,2 26 8,-1-3-16,1-2-56,-1 0 40,-1-21 24,2 17-152,0-2-176,3-4-80,-1-7-209,-4-4 617,4 5-616,-1-1 32,0-4-48,-2 0 16,-1 0 616,2-4-672,-2-8 64,0-1 128,-3-1 167,3 14 313,-3-14-128,-1-5 120,-1 0 24,1-1 24,4 20-40,-3-19 56,1 1 57,-1 3 79,0 10 160,3 5-352,0-13 512,0 12 104,0-2-48,0 1-96,0 2-472,0 0 328,0 0-80,1 3 32,2 0-8,-3-3-272,3 3 248,1 0-40,0 0-56,8-3 8,-12 0-160,4 0 161,2 0-17,7 0-8,-9-3-56,-4 3-80,13-6 80,-9-7-56,7 2-24,-6-1-24,-5 12 24,5-14-144,7-1-48,-10-1-65,3-1 1,-5 17 256,3-20-208,-2-1 72,0-1-24,1 0 32,-2 22 128,1-23-104,1 4 0,-2 2 40,1 5 80,-1 12-16,2-5 16,-2 1-8,1 3 64,0 1-16,-1 0-56,2 0 168,-1 11 104,1 0 48,0 4 89,-2-15-409,3 14 304,0 3-40,1 1-8,1 2-48,-5-20-208,4 22 264,2 2 0,5 0-96,-7-1-48,-4-23-120,5 20 136,6-2-56,-7-2 8,8-2 72,-12-14-160,4 13 72,1-9 8,8 7 8,-8-11 24,-5 0-112,12 3 152,-6-3 8,8 0 8,-2-1-80,-12 1-88,5-6 72,11-7-72,-3 2 0,0-2-24,-13 13 24,12-14-8,0 0 64,-7-3-56,8-1 8,-13 18-8,6-18-8,7 1 0,-8 3-8,11 8-16,-16 6 32,4-11-48,9 9-72,-9 2 56,8 3 0,-12-3 64,4 11-32,2 2 24,5 3 8,-7 1 0,-4-17 0,5 18 16,-1 2 8,0-1 0,0-1 0,-4-18-24,2 22 24,-1-1 32,-1 0-8,0-1 0,0-20-48,-4 20-208,-9-1-720,9-1-1305,0-1-767,4-17 3000,-13 14-7242,13-14 7242</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24.702"/>
    </inkml:context>
    <inkml:brush xml:id="br0">
      <inkml:brushProperty name="width" value="0.025" units="cm"/>
      <inkml:brushProperty name="height" value="0.025" units="cm"/>
      <inkml:brushProperty name="color" value="#E71224"/>
    </inkml:brush>
  </inkml:definitions>
  <inkml:trace contextRef="#ctx0" brushRef="#br0">43 219 5353,'0'0'0,"5"-1"1512,1-4-1184,0 1 16,-6 4-344,5-4 360,-5 0 88,0-1-40,0 1-64,0 4-344,-2-4 369,-1-2-33,0 0 16,0 1 8,3 5-360,-4-6 368,1 0-16,0 1-16,-1 0-8,4 5-328,-3-4 312,-1 1-72,1 2-16,-1-1-16,4 2-208,-3-2 152,-1-1 0,1 1-8,-2 1 24,5 1-168,-2-2 176,-1 0-16,0-1 8,3 1-95,0 2-73,-3-1 112,3 1 24,0-1-8,0 1 24,0 0-152,0 0 88,0-2-48,0 2-32,0 0-8,2 0 16,-1 0-32,0 0 32,1 0-48,-2 0 32,1 0-16,2 3 64,-2 0-64,1 1 32,-2-4-16,1 13 0,-1-9-88,0 13 80,2-5-16,-2-12 24,1 15-32,1 2 40,-1 2-40,0-1-8,-1-18 40,2 22-32,2-3 40,-1 1-16,1-1 64,-4-19-56,4 17-24,-1 0-8,0 0 40,0-3-88,-3-14 80,3 13-16,0-2 32,0-6-48,-2 9 16,-1-14 16,1 3 24,1 1 8,-1 0 0,1-1 24,-2-3-56,0 3 48,0-3 32,0 0 24,0 0 24,0 0-128,0 0 120,0-2-80,0 1 16,0-3-8,0 4-48,0-4 16,0-2 32,0-7 48,0 9-48,0 4-48,0-4 16,0-8 0,0 9-48,0-2 40,0 5-8,0-6 24,0-5 40,0 8-64,0 0-16,0 3 16,0-4-16,0 2-16,0 1 16,-3-2 16,3 3 0,0-4 16,-3-1 16,0 3 8,3-1-64,0 3 24,-3-5 16,3 1-32,-3-2 8,1-6 16,2 12-8,0-5-8,-3-7 16,3-1 8,-3 0 16,3 13-32,-3-14 40,3-3 0,-3-2-32,3-1-8,0 20 0,-3-22 0,3-3 0,0 1 0,-2-1 0,2 25 0,0-27-8,-3 4 8,0 3-24,0 4 0,3 16 24,-3-5-24,0-1 16,0 2-24,3 0-32,0 4 64,-2-2-56,2 2-80,-3 0 48,3 0 16,0 0 72,0 0-88,0 3 48,0 1-8,0 9 8,0-13 40,0 4-24,0 11 16,0-4-16,0-7-8,0-4 32,0 19-48,1-5-16,1 1 32,0 4-16,-2-19 48,5 20-8,-1 0-16,2 4 8,5-1 0,-11-23 16,1 24-32,4 0 16,-1 0-8,0-3-8,-4-21 32,2 20 8,1-1-8,-2-1-80,0-2-281,-1-16 361,3 11-1104,0 1-912,14-8-217,-15 0-3536,-2-4 5769,0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25.238"/>
    </inkml:context>
    <inkml:brush xml:id="br0">
      <inkml:brushProperty name="width" value="0.025" units="cm"/>
      <inkml:brushProperty name="height" value="0.025" units="cm"/>
      <inkml:brushProperty name="color" value="#E71224"/>
    </inkml:brush>
  </inkml:definitions>
  <inkml:trace contextRef="#ctx0" brushRef="#br0">1 99 6345,'0'0'0,"1"0"384,-1 0-168,0 0-216,0 0 224,0-3 16,0-1 16,0-2 16,0 6-272,0-6 288,0-5 40,0 5 48,0-7-16,0 13-360,1-5 337,1-9-81,1 9-32,1-7-24,-4 12-200,6-3 200,6-2-32,-7 1-64,10 3-16,-15 1-88,12 0 56,-1 0-32,2 3-8,-2 1-24,-11-4 8,12 13-16,-1-9 32,0 12-16,1-12 0,-12-4 0,5 15-8,11-10 16,-10 10-40,9-10 48,-15-5-16,12 14 0,-8-11-32,7 9 64,-9 0-32,-2-12 0,1 4 8,1 13 104,-2-4 0,-12 1 56,12-14-168,-11 16 192,-6-1-80,-2 1 32,-2-3-64,21-13-80,-20 13 72,0-2 32,3-8-56,4 1-96,13-4 48,-4 3-328,-10-3-680,14 0-593,-3-1-4208,3 1 5809,0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58:01.164"/>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1 44 1912,'0'0'0,"0"-1"1696,0-1-1176,0 0-32,0 2-488,0-5 505,0 1-25,0 0-144,0-1-152,0 5-184,1-4 144,-1 0-96,0 0-32,0 2-24,0 2 8,0-1-40,1-2 56,1 2-56,-1-1 56,-1 2-16,2 0 24,-1 0-72,2 0 96,1 0-40,-4 0-8,3 0-8,1 0 48,1 0-32,-3 0 24,-2 0-32,5 0 56,-1 0 8,0 0-16,-1 0 24,-3 0-72,4 0 40,1 0-48,-1 0 72,2 0-32,-6 0-32,11 0 56,-7 3 8,2-3-32,8 0-32,-14 0 0,6 0-8,8 3 24,-8-3-40,9 3 8,-15-3 16,13 3 8,-2-1 8,2 1 8,-1 0 24,-12-3-48,12 3 0,0 1-56,1 0 32,-1 1-24,-12-5 48,13 4 8,0 0 96,0 1-56,2-1-8,-15-4-40,15 3 56,-1-3-32,1 2 96,1-2-64,-16 0-56,16 3 64,-1-3-8,1 3-24,0-3 56,-16 0-88,15 0 40,1 0 8,0 0-40,-1 0-40,-15 0 32,14 0 16,1 0-24,-3 0-16,1 0 72,-13 0-48,13 0 88,-2 0-80,-5 0 8,8 0-16,-14 0 0,6 0 0,8 0 0,-10 0-16,11 0 32,-15 0-16,5 0-40,10 0 144,-10 3-72,11-3 16,-16 0-48,11 3 40,12 0-16,7 0 16,-3-1 32,-27-2-72,21 3 32,0-3-80,-9 3 88,1-3-64,-13 0 24,11 3 24,2-3 0,0 3-8,-2-3 40,-11 0-56,13 0-8,-2 0 24,2 0-8,1 0-24,-14 0 16,16-2 16,-1-2 48,2 3-8,2-4 8,-19 5-64,20-1 64,0 0-104,-2-1-48,2 2 56,-20 0 32,20 0-24,0 0 40,1 0 64,1 3-56,-22-3-24,21 0-24,-3 3 32,2 0 24,2-1-24,-22-2-8,20 0-32,1 0 56,-1 0-40,0 0-8,-20 0 24,20 0 32,-1 0-32,0 0-64,1 0 72,-20 0-8,20 0 72,-2 0-40,1 0 40,-2 0-104,-17 0 32,17 0-16,1 3-72,1 0 72,-2-3 64,-17 0-48,18 0-24,1 0 56,-1 0-56,2 0 64,-20 0-40,19 0 88,1 0-88,-2 0 64,2 0-112,-20 0 48,17 3 40,0-3 40,0 0-88,0 0 16,-17 0-8,19 0-64,-2 3 48,0 0 32,0-3 56,-17 0-72,15 0 0,3 0 56,-1 3-40,-2-3-32,-15 0 16,19 0 24,-2 2-96,1-2 32,1 0 80,-19 0-40,20 0 16,1-1 32,0-3-24,1 1-16,-22 3-8,19-3 24,1 0-16,-3 2 48,2-2-16,-19 3-40,17-2-32,1 0 80,0-1-88,0 1 0,-18 2 40,17-4 32,2 3-64,-2-4 64,0 4-48,-17 1 16,18-1-32,-2-1 64,-1 1-24,1-1 16,-16 2-24,14 0 32,0 0-64,1 0 64,-1 0 0,-14 0-32,14 0 8,0 3-8,1-3-72,-1 0 56,-14 0 16,14 0-8,2 0 16,1 0 32,-2 0-8,-15 0-32,17 0 88,-1-1-72,1 1 0,-1 0-16,-16 0 0,15 0-40,0-2 120,0 2-32,-1 0-16,-14 0-32,13-1 104,0 1-144,1 0 56,-1 0-8,-13 0-8,16 0-56,-2 0 136,0 0-88,0 0 48,-14 0-40,13 3 16,3 0-48,-2-1 80,0-2-48,-14 0 0,14 3-16,1-3 57,-3 0-49,3 3-41,-15-3 49,12 0-8,3 3-24,-3-3 72,3 0 25,-15 0-65,12 0 48,3 0-64,-1 0 16,0 0 8,-14 0-8,14 0 8,-2 0 48,0 0-40,0 0-32,-12 0 16,11 0 8,-5 0 24,9 0-40,-9 0 0,-6 0 8,14 0 0,-2 0-40,-7 0 64,11-1 16,-16 1-40,13-2 48,-2 2-16,3 0-24,-1 0 56,-13 0-64,14 0 32,-1-1 0,1-1 16,2 2-48,-16 0 0,14-1 8,1-1 40,-1 1-48,-1 0 32,-13 1-32,15-2 24,1 2-32,-1-1 24,1 1-16,-16 0 0,16 0 0,1 0 8,0 0 8,0 0 16,-17 0-32,16 0 8,-1 0 0,2 0 8,-1 0-8,-16 0-8,17 0 48,1 3-24,-1-1 0,1-2 16,-18 0-40,18 0 8,-1 0 0,2 0 0,0 0-24,-19 0 16,19 0 16,1 0 16,-2 3-16,-1 0 24,-17-3-40,19 0 32,-2 3-104,1 0 88,1 0-40,-19-3 24,18 2 16,2-2 0,0 3-8,-1-3 32,-19 0-40,20 3 8,-1-3 80,1 0-72,-1 0-48,-19 0 32,17 0 8,0 0-16,0 0 16,-1 0 16,-16 0-24,17 0 24,0 0-8,0 0-16,0 0 56,-17 0-56,17 0 0,0 0-88,1 0 72,0 0 32,-18 0-16,18 0 16,-1 0 0,0 0 8,-1 0-64,-16 0 40,15 0-24,2 3 96,0-3-96,1 3 24,-18-3 0,17 0 0,0 3 0,0-3 8,0 0-8,-17 0 0,15 3 8,2-3 8,-1 0 16,1 2 16,-17-2-48,17 0 24,0 0-32,0 3 8,0 0-16,-17-3 16,17 0-16,1 3 40,0 0-24,0 0 64,-18-3-64,20 2 16,0-2-16,-1 3 24,-1 0-32,-18-3 8,19 3 8,-1 0 8,2-3-16,-1 4 16,-19-4-16,19 3 8,1 0-16,2 0 16,-2-1-24,-20-2 16,22 3-8,-2 0 80,2 0-72,-1 0-24,-21-3 24,18 3 0,2-1-16,0 1 24,0-3 0,-20 0-8,20 3 16,0 0 16,0-3-32,0 3 16,-20-3-16,20 3 16,-1 0-104,1-1 96,0 1-24,-20-3 16,22 3 8,-1-3 16,-1 3-40,1-3 32,-21 0-16,21 0-16,1 3 16,-2-3 32,0 3-16,-20-3-16,20 0 32,-2 0-48,2 0 48,-2 0-16,-18 0-16,20 2 8,-1-2 32,-1 3-56,1-3 24,-19 0-8,18 3 16,2-3-32,-1 0 8,0 0-8,-19 0 16,18 0-16,-1 0-8,-2 0 48,1 0-16,-16 0-8,15 0-8,1 0 16,-2 0-16,2-1 8,-2 1 48,-14 0-48,16-2 8,-2 2 0,0 0-8,-14 0 0,16 0-8,0 0 8,-2 0-16,1 0 16,-15 0 0,15 0-8,-3 0-8,1 0 16,1 0-8,-14 0 8,13-1 0,0 1 48,0-2-56,-2 0 16,-11 2-8,13-2 0,-2 1-16,1-1 16,-1 1-24,-11 1 24,6 0-16,9 0-8,-2-2 16,-1 1 16,0 0-8,-12 1 0,13-2-24,0 1 16,0-2 8,0 2 0,-13 1 0,12-3 8,1 0 16,0 0-8,-13 3-16,13-3 0,-1-1 40,3 0-56,-1-1-8,0 3 24,-14 2 0,14-3-24,1 0-8,-1 0 24,1 0 0,-15 3 8,15-4-8,0 1 32,-1 0-24,2 2 8,-16 1-8,16-3 24,1 0-16,0-1 8,0 1-16,-17 3 0,17-3 0,0 0-8,0 2 24,0-2-8,-17 3-8,17-3 8,0 0 24,0 2-48,-2 0 24,-15 1-8,15-2 8,1 1-16,-1-1 16,1 1-8,-16 1 0,17-2-40,0 2 40,2 0 8,-2-1 16,-17 1-24,18 0 24,1 0-72,1 0 48,0 0-16,-20 0 16,18 0-16,-1 0 8,0 0-16,0-1 56,-17 1-32,16-2 0,1 2 16,0-1-16,1 1-16,-18 0 16,17-2-8,1 2 48,-1-1-16,0 1-56,-17 0 32,17 0 40,1 0 0,1 0-72,-1 0 32,-18 0 0,17-2 32,0 2-80,2 0 48,-1 0 24,-18 0-24,19 0-96,1 3 32,-2 0 40,1-3 32,-19 0-8,19 0 40,1 0-40,-1 0 24,1 0 0,-20 0-24,20 0-8,0 0 88,-1 0-56,1 0-88,-20 0 64,19 0 32,2 0-32,-1 0-24,0 0 64,-20 0-40,20 0 48,-2-1-32,1-1 24,-1 2-16,-18 0-24,19 0-24,1 0 48,1 0-104,-1 0 48,-20 0 32,21 0 0,2 0 32,0 0 24,1 3-32,-24-3-24,23 0 24,-1 0-112,0 3 80,-2-3-48,-20 0 56,19 0-56,0 0 48,1 0 32,-2 0-24,-18 0 0,20 0 16,0 0 0,0 0-32,1 0 24,-21 0-8,22 0 24,0 0 40,1 0-104,0 0 64,-23 0-24,24 0-40,2 0 8,-1 0-24,-1 0 56,-24 0 0,25 0 0,-1 0-48,0 0 112,0 0-16,-24 0-48,24 0 16,-2 0-24,0 0 48,0 0-48,-22 0 8,22 3-24,3-3 48,-3 0-72,2 3 80,-24-3-32,23 0 48,0 3-56,1-1 8,0 1-48,-24-3 48,24 3 0,2 0 0,0 0 40,1-3-24,-27 0-16,25 3-8,-1-3 8,1 2-24,-3 1 32,-22-3-8,23 0-40,0 3 40,-2-3 48,0 0-88,-21 0 40,23 0 40,0 0-32,1 0-32,-1 3 40,-23-3-16,23 0 0,1 3-32,1-3 32,1 3-16,-26-3 16,27 2-56,1-2 88,-1 0-80,2 0 64,-29 0-16,27 0 8,1 0-48,1 0 72,-2 0-40,-27 0 8,27 0 24,0 0 48,1 0-88,-1 0 56,-27 0-40,26-1-16,-1 1 8,2-1 32,0-1-24,-27 2 0,27-1 64,2 1-48,-1-2 24,1 1-40,-29 1 0,27 0-24,-2 0-8,-1 0 64,1 0-64,-25 0 32,24 0 16,-3-1 0,2 1-88,-2-2 144,-21 2-72,23-3 24,0 2-24,-2-1-40,0 1 32,-21 1 8,22 0-64,-1 0 40,2 0 64,-2 0-80,-21 0 40,21-1 32,-1-2 32,1 1-16,-2 1 40,-19 1-88,20-2 16,-2 1-16,1 0 8,1-1-32,-20 2 24,18-1-8,1-1 8,-2 2-32,1-1 16,-18 1 16,17 0 32,2 0-32,-1 0 32,1 0 64,-19 0-96,17 0-32,-2 0 64,1 0-48,1 3-24,-17-3 40,16 0 40,2 0-64,1 0 16,-1 0 32,-18 0-24,19 0-24,-1 0 56,1 0 0,1 0-16,-20 0-16,18-2-24,-1 1 16,2 1-32,-5-1-16,-14 1 56,15 0 48,1 0-56,-2-3 72,2 1-40,-16 2-24,16 0 0,-1 0-24,1 0-16,1 0 0,-17 0 40,17 0-32,0 0 0,0 0 56,3 0-16,-20 0-8,18 0 16,2 0 32,0 0-32,2 0-16,-22 0 0,18 0-24,2 0 0,-2 0-40,2-1 48,-20 1 16,20 0 24,0 0 0,0-2 32,-2 1-40,-18 1-16,20 0-8,2 0 8,-1 0-8,0 0 0,-21 0 8,20 0 24,2 0-40,0 0 40,1 0 0,-23 0-24,24-1-32,0 1 24,-1-2-32,0 1 16,-23 1 24,24-2-56,0-1 72,2 1 24,-1-1 8,-25 3-48,27-2-16,0 0 8,-1 0 8,-2-1-24,-24 3 24,24-1 72,-1-1-40,1 1-16,0-2-64,-24 3 48,25-1-8,-1 1 8,0-2-48,3 1 48,-27 1 0,27-2 0,0 1-40,1 0 32,1-1 8,-29 2 0,30-3-8,-1 1-16,1 0-16,0-1 56,-30 3-16,30 0 32,1-1-56,1-1-32,-3 1 96,-29 1-40,32-1-64,-4-1 120,2 1-8,0 1-72,-30 0 24,28-2 24,1 1 8,1-1 56,-1 2-96,-29 0 8,32 0 8,-1-1 0,0 0 8,2-1 40,-33 2-56,30 0 24,1 0-32,-1 0 8,0 0-24,-30 0 24,31 0 104,-1 0-120,0 0 80,0 0-32,-30 0-32,29 3-80,1 0 120,2-3-56,-3 0-56,-29 0 72,33 0-48,0 0 16,-1 3-48,1-3 72,-33 0 8,33 0 40,0 0-24,1 0-32,-2 0 64,-32 0-48,35 0 64,-4 3-64,1-3 32,1 2-24,-33-2-8,33 0-24,2 0 24,0 3-8,0 0 8,-35-3 0,36 0-48,-2 3 48,0 0-8,0-3 0,-34 0 8,34 3-8,2-1-32,-1 3 40,2-2-16,-37-3 16,37 2-24,-1 1 40,1-3-40,-2 3 24,-35-3 0,36 0 8,-1 3-16,1-3 48,1 3-32,-37-3-8,35 0 0,1 3 32,-1-1-72,-2-2 40,-33 0 0,33 3-8,-2-3 32,2 3-16,-1-3 8,-32 0-16,34 0 16,-1 0-32,1 3 24,-1-3-16,-33 0 8,33 3-16,-1-3 8,2 0 0,1 3 16,-35-3-8,35 0 0,1 3 0,-2-1-8,0-2 8,-34 0 0,35 3-24,-2-3-8,1 3 48,0-3-32,-34 0 16,33 0 40,0 3-24,1-3-32,-1 0 8,-33 0 8,32 3 8,2 0-48,-1-1 48,1 1 32,-34-3-40,33 3-48,2 0 104,1-3-48,-1 3-8,-35-3 0,36 3 48,-3-3-40,-2 2-8,-1-2 24,-30 0-24,28 0 8,-2 0-8,1 0 24,-2 0-24,-25 0 0,26 0 16,1 0-48,-1 0 48,-1 0-16,-25 0 0,27 0-8,0 0-16,2-1 8,-2 0 16,-27 1 0,28-2 32,1 2 16,-1 0-32,2 0 16,-30 0-32,28 0-8,1 0 40,-1 0-32,2 0-8,-30 0 8,28 0 40,1 0-32,-2 0 8,1 0 0,-28 0-16,30 3 0,-1-3-24,2 3 32,-1-3 8,-30 0-16,28 0 0,1 0 8,-2 0 0,0 0 8,-27 0-16,27 0 16,-2 0-40,1 0 48,1 0-24,-27 0 0,28 0-24,1 0 32,-1 0-40,2 0 8,-30 0 24,28 0-8,4 0 8,-4 0 40,0 0 8,-28 0-48,30 0 56,-3 0-56,2 0 8,-1 0 16,-28 0-24,27 0-24,0 0 32,2-2 16,-2 2-8,-27 0-16,28 0 24,-2 0 56,1 0-88,-2 0-16,-25 0 24,27 0 24,0 0-32,0 0 16,2 0-16,-29 0 8,30 0 8,-3 0-24,1-1 32,-1 0-32,-27 1 16,27-2 8,-1 1-48,1-1 40,0 1 72,-27 1-72,27-1 0,0-1 96,0-1-64,-2 0 0,-25 3-32,26-1 0,-1-2 32,1 0-32,-2 0 8,-24 3-8,24-2 40,0-1 0,1 0-8,-1 0-8,-24 3-24,24-3 48,0-1-40,0 3 40,-1-2 32,-23 3-80,24-3 24,-2 0 16,0 0-24,0 0-24,-22 3 8,19-2 16,3 0 32,-2-2-16,0 1-8,-20 3-24,20-4 8,-1 1-16,1 0 8,0 0-16,-20 3 16,20-3 0,1 1-40,2-1 16,-1 0 80,-22 3-56,24-3-16,-3 2 16,0-2 16,3-2-24,-24 5 8,23-1-8,1-3 56,-1 1-72,3 1-40,-26 2 64,24-2-16,1 0-48,2 1 32,-1 1 32,-26 0 0,27 0-32,0 0 24,0 0 8,2 0-40,-29 0 40,27 3-8,1-3-48,0 0 56,2 4 64,-30-4-64,29 3 16,-1 0 8,2-1-48,-2 1 24,-28-3 0,30 0-16,-1 3 0,-1 0 16,1 0-8,-29-3 8,29 3-16,3 0 32,0-1-40,1 3-32,-33-5 56,36 4-8,-1 0-32,1 0 8,-1-1 32,-35-3 0,34 5-8,3-1-24,0-1 16,2-1-24,-39-2 40,38 5-64,0-1 32,1-1 0,-1 1-16,-38-4 48,37 3-16,0-3 24,-1 3 0,1-3 40,-37 0-48,35 3-8,2-3 8,-1 2 0,1 1-8,-37-3 8,35 0 16,3 0 0,1 3-32,4 0 0,-43-3 16,42 0 16,1 3-32,-1 0-24,-3 0 24,-39-3 16,38 2-24,-1-2 0,-1 3-8,-1-3 40,-35 0-8,36 0-24,-4 3 0,1-3 64,0 3-88,-33-3 48,33 3-40,-2 0 64,2-3-32,-2 2 40,-31-2-32,31 0 16,0 5-16,1-2 8,-3-1-48,-29-2 40,29 3 48,-1 0-40,-1-3-8,0 0 80,-27 0-80,27 3-40,-1-3 24,0 3-16,1 0 32,-27-3 0,25 2-16,1-2 0,-4 0 0,0 0-32,-22 0 48,21 0 40,-1 0-40,-2 0 16,2 0-56,-20 0 40,19 0-32,-2 0-8,0 0 0,1 0 120,-18 0-80,20 0-16,0-1 48,0 0-96,1-1-80,-21 2 144,22-1-208,1-1-96,-1-1-8,1 1-32,-23 2 344,23-2-312,0-1 80,-1 2 40,2-2 120,-24 3 72,26-4-24,1 0 24,0-1 24,0 1-8,-27 4-16,26-4 56,-1 0-24,2 1-48,-3 1-16,-24 2 32,26 0-56,-2 0 56,0-1-48,0-1-209,-24 2 257,26-1-440,-2 0-264,3-1-48,0 2 152,-27 0 600,24 0-464,1 0 200,-6 3 144,0-3 24,-19 0 96,20 3-16,-3-3 16,1 0 32,2 0 32,-20 0-64,19-2 40,-1 0 0,2-1 0,0 1-16,-20 2-24,23-4 32,0 3-8,-2-1-48,2 2 16,-23 0 8,21 0-16,0 0 16,1 0-24,0 0 0,-22 0 24,20 0-72,0 0 16,-1 0-16,-1 0 16,-18 0 56,19 0 16,-1 0-8,1-1 56,-2-1-32,-17 2-32,18-1 72,-1 0-40,2-1 16,-2-2 32,-17 4-80,18-4 88,1 1 32,1 0-40,-2 1-24,-18 2-56,20-1-8,-2 1-8,1 0 8,1 0 8,-20 0 0,18 0-40,1 0 16,-1 0-32,-1 3 0,-17-3 56,19 0-24,-2 0-16,0 0 24,0 3-24,-17-3 40,16 0 24,-1 0 16,-1 0-16,-1 0 8,-13 0-32,12 0-16,-1 0 40,2 0 40,-2 0-16,-11 0-48,13 0 96,1 0-48,-1 0 0,-2 0 16,-11 0-64,12 0-16,-1-2 16,-5 2-8,8 0-40,-14 0 48,11 0-32,2 0 16,-2 0-40,1 0 8,-12 0 48,6 0-24,8 0 0,-10 0 8,7 0 32,-11 0-16,5 0 64,-1 0-32,7-1 56,-8 1-40,-3 0-48,6-2 80,5 1-64,-7 0-48,2-1 56,-6 2-24,13-1-80,-9-1 72,8 2-16,-8 0-16,-4 0 40,13 0 16,-9 0-32,10 0 40,-8 0 16,-6 0-40,15 0-32,-3 0 24,1 0 16,-2 0-32,-11 0 24,11 0 24,1 0 56,-8 0-24,10-1 96,-14 1-152,4-1 152,2-1 72,6 1 72,-11-1-32,-1 2-264,4-1 336,2-2-64,0 2-48,-1-2 56,-5 3-280,6-2 264,0 1 0,-1-1-7,7 1-65,-12 1-192,3-1 128,2-1-56,7 2-56,-10-1 0,-2 1-16,6-2 40,0 1-32,-1-2 8,1 2-8,-6 1-8,12-2-16,-11 1 32,3-1 32,0 2-24,-4 0-24,3-1 40,0 0-24,0 1-16,1 0 0,-4 0 0,5 0 8,-1 0-8,0 0 8,-1 0 8,-3 0-16,1 0-16,1 0 24,-1 0 40,1 0-40,-2 0-8,1 0 80,0 2-16,2-2-8,2 0 80,-5 0-136,4 0 64,0 0 24,2-1 0,-1 1-56,-5 0-32,12-1 104,-9-1-40,1 1 80,0-1 32,-4 2-176,4-1 152,1-1 88,-1 1-64,0-2 72,-4 3-248,5-4 328,-3 0-144,0-1-56,-1 3-96,-1 2-32,2-3 0,-1 3 8,-1-2 24,0 2-40,0 0 8,0 0-32,0 0 24,0-1-32,0 1 16,0 0 24,1 0-24,-1 0-16,2 3 40,-1-3-16,-1 0 16,2 0-8,-2 3-32,1-1 72,-1 1-32,0-3 0,2 3 8,-2-3 0,0 3-56,0-3 48,0 0-16,0 3 40,0 0-32,0-3 8,0 2 0,0-2-8,0 0 16,0 3-64,0-3 56,0 3-32,0-3-24,0 3-32,0 0-88,0-3 176,-3 0-400,0 3-216,0-3-240,-1 3-321,4-3 1177,-4 0-1448,-1 2 104,-9 1-3097,14-3 4441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38:47.450"/>
    </inkml:context>
    <inkml:brush xml:id="br0">
      <inkml:brushProperty name="width" value="0.025" units="cm"/>
      <inkml:brushProperty name="height" value="0.025" units="cm"/>
      <inkml:brushProperty name="color" value="#E71224"/>
    </inkml:brush>
  </inkml:definitions>
  <inkml:trace contextRef="#ctx0" brushRef="#br0">1 252 9754,'0'0'0,"0"0"1072,0 0-1072,0 0 944,1-2 136,1-1-48,-1 1-215,-1 2-817,0-5 584,2 4-232,-1-2-56,2 0-24,-3 3-272,4-1 296,-2-1 8,0 1-16,1-2 0,-3 3-288,2-3 248,-1 0-8,1 2-32,-1-1-16,-1 2-192,1-2 208,1 0-40,-2 1-23,1-1-49,-1 2-96,0 0 72,0 0-8,0 0-80,0 0 80,0 0-248,2 5 376,-2-1-176,0 0 40,0 9-32,0-13-24,0 4 40,1 9 0,0-2-8,-1 1-32,0-12 0,2 11 0,1 2-8,0-2 32,1 2-16,-4-13-8,1 13 16,1 1 24,-1 0-8,1-1-56,-2-13 24,1 11 48,0 1-24,1-1 24,-1-7 80,-1-4-128,2 12 40,-1-9 32,2 0-24,1-1 0,-4-2-48,3 0 64,1 0-72,2-1-144,0-3-168,-6 4 320,11-13-624,-7 0-361,8-1-399,-7-2-408,-5 16 1792,15-18-2025,-10-1-151,9-1 303,-9-2-3656,-5 22 5529</inkml:trace>
  <inkml:trace contextRef="#ctx0" brushRef="#br0" timeOffset="1">135 65 8665,'0'0'0,"0"-4"1297,-5-9-137,5 13-1160,-4-5 936,0-8 32,-1 9 32,-7-1-95,12 5-905,-3-5 744,-1-1-168,-1 2-144,-6 1-104,11 3-328,-3-2 280,-1 1-56,-8 1-32,10 0-48,2 0-144,-12 0 128,8 4 32,-7 8-80,8-10 56,3-2-136,-4 5 80,-8 9-8,12-11 24,0 10-56,0-13-40,0 4 81,0 9 7,2-9-40,2 7 72,-4-11-120,6 3 88,5 9 16,-5-12 0,9 4 8,-15-4-112,6 3 80,10-3 8,-11 0-16,9 0-80,-14 0 8,5-2 48,7 1-8,-7-3 48,-1-2-32,-4 6-56,4-12 56,1 10 0,-4-4-24,0-5 0,-1 11-32,0-5 80,0 0-56,0-7 0,0 9 0,0 3-24,-2-5-24,-1-7 48,-2 9-8,1-2-104,4 5 88,-4-4-176,-7-1-160,8 4-208,-2 1-297,5 0 841,-12 3-1184,7 9-536,1 1-1065,6 16-816,-2-29 3601,0 15-6049,0-15 6049</inkml:trace>
  <inkml:trace contextRef="#ctx0" brushRef="#br0" timeOffset="2">189 306 9842,'0'0'0,"0"0"0,1-3 1736,0-1-680,-1-8-64,0 11 57,0 1-1049,0-5 928,0 0-216,-2 1-168,-1-1-168,3 5-376,-3-4 296,0 0-72,0 1-8,3 0-24,0 3-192,0-1 128,0-1-16,0 2-88,0 0 24,0 0-48,0 0 8,0 0 16,0 3 40,3 1-64,-3-4 0,4 5 8,2 6-32,5-7 16,-6 9 32,-5-13-24,5 4 24,8 9-16,-9-9 8,8 9-8,-12-13-8,5 4 0,8 1 48,-9 7-7,11-9 15,-15-3-56,5 12 96,10-12 16,-10 2 32,10 1 8,-15-3-152,4 0 160,7 0-16,-7 0 8,8-1-16,-12 1-136,4-4 136,7-8 0,-6 8-24,-1-9 16,-4 13-128,11-5 112,-8-13-8,3 4-24,0-1-32,-6 15-48,5-16 0,1 0 16,-2 2-8,0 1 32,-4 13-40,3-11 24,-1 7-8,-1-1-32,-1 3-88,0 2 104,0-2-88,0 2 16,0 0-160,-3 0-128,3 0 360,-4 4-680,0 9-425,-1-10-455,1 10-792,4-13 2352,-3 13-2969,1-9-4225,2-4 7194</inkml:trace>
  <inkml:trace contextRef="#ctx0" brushRef="#br0" timeOffset="3">510 320 10474,'0'0'0,"4"0"1040,2-3-32,5-1 8,-11 4-1016,4-5 969,2 0-201,7-7-120,-9 8-224,-4 4-424,14-11 344,-8 7-104,8-9-64,-2 7-32,-12 6-144,5-13 128,8 8-8,-9-10-88,8 10 104,-12 5-136,3-15 80,1 10-24,-3-8-32,1 9-48,-2 4 24,0-5 16,-3 1-16,-1 1-16,-11 2 16,15 1 0,-4-2 0,-13 2 0,4 0 16,-1 0-16,14 0 0,-14 3-48,1 0-16,-1 1 64,2 8 0,12-12 0,-4 3-32,-10 1 88,11 7-136,0-8 120,3-3-40,0 14 32,0-9-56,0 9 72,0-3-24,0-11-24,5 12 0,0 0 24,8 1 24,-9 0-64,-4-13 16,15 11 64,-10 1-24,12-1-48,-5-7 80,-12-4-72,11 13 24,2-10 72,0 8-40,-1-11-8,-12 0-48,15 3 112,-1-3-8,1 0-56,1 0 16,-16 0-64,17-3-16,2-8-56,-2 0 40,0-1-104,-17 12 136,17-13-168,-3-1 0,0-4 40,-1-1 8,-13 19 120,6-20-136,8 0 56,-10 2-88,0 2 136,-4 16 32,5-14 24,-1 3-88,-4 6 32,0 0 32,0 5 0,0-4 56,-3 1 72,0 1 72,-1 2-24,4 0-176,-3 0 152,0 3 16,1 1 24,-1 1-48,3-5-144,-3 12 64,3-7 80,-3 7-39,3-7-9,0-5-96,0 15 152,0-2-48,1-1 24,-1 0-8,0-12-120,2 15 120,-1-4-32,1 3 48,-1-2-32,-1-12-104,2 11 96,-1-7 8,0 10-72,1-9 56,-2-5-88,1 4 80,1 0-8,-2 0 56,0-1-16,0-3-112,0 0 136,0-1 56,0-2-64,0-3-24,0 6-104,0-14 88,0 3-88,1-5 64,0 0-32,-1 16-32,3-17 24,2-4 16,0 0-56,7 2 0,-12 19 16,4-17-8,10 2-32,-3 2 16,2 1 8,-13 12 16,16-4-24,1 0-16,1 2-8,0 1 32,-18 1 16,18 0-40,-1 0 8,0 4 40,-1 9-56,-16-13 48,15 4 8,1 13 24,-3-5-24,0 2-8,-13-14 0,5 16 0,8 1-8,-9 0 16,2 0-16,-6-17 8,6 15 8,-2 1-16,-3-3-24,1-2 32,-2-11 0,1 12-24,-1-8-112,0 9-448,-4-10-840,4-3 1424,-13 4-3121,-10-6-5785,23 2 8906</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38:49.708"/>
    </inkml:context>
    <inkml:brush xml:id="br0">
      <inkml:brushProperty name="width" value="0.025" units="cm"/>
      <inkml:brushProperty name="height" value="0.025" units="cm"/>
      <inkml:brushProperty name="color" value="#E71224"/>
    </inkml:brush>
  </inkml:definitions>
  <inkml:trace contextRef="#ctx0" brushRef="#br0">64 41 6169,'0'0'0,"-4"-2"2152,0-4-1200,4 6-952,-4-11 817,-8 6-49,12 1 24,2 0-16,-2 4-776,0-5 664,0 4-88,0 0-95,0-1-121,0 2-360,0 0 288,0 0-48,-3 0-16,3 3 48,0-3-272,-4 4 272,-1 1-40,1 6 0,0-8-16,4-3-216,-4 14 216,-8-1-8,12 0-24,-3 2-8,3-15-176,-3 17 160,3 0 8,0 2-56,0-2-24,0-17-88,3 16 96,3 1-8,8-2 24,-2 1-8,-12-16-104,14 13 88,1-2 32,1-7-40,3 8 32,-19-12-112,18 0 121,2 2-65,1-2 40,1 0-16,-22 0-80,19 0 48,0-1-16,-2-10 8,-1 5-32,-16 6-8,15-14 0,-2 1 24,0 0-24,-7-1-8,-6 14 8,12-13-16,-9-4-16,1 2 16,-2-1-8,-2 16 24,1-17 64,-1 1-112,0 2 0,-4 8-32,4 6 80,-11-13-176,8 12 103,-10-2-47,9 2 56,4 1 64,-16 0-72,5 0 40,-2 3-8,0 9 40,13-12 0,-13 5 48,2 10-24,0-10 16,6 10-32,5-15-8,-4 4-8,0 11-8,1-12 40,3 1 0,0-4-24,1 11 64,4-8 16,6-3-8,-7 3-31,-4-3-41,13 0 80,-2 0-32,-5 0-8,11-2 8,-17 2-48,12-1 16,-1-3-32,-5 0 32,8-1-8,-14 5-8,4-4-8,9 1 8,-9-1 48,0 0-64,-4 4 16,6-5 48,-2 1-56,1 0-8,-2-2 56,-3 6-40,1-4 72,0 1-40,-1-1-8,0 1 16,0 3-40,0-2-8,0 0 136,0 0-40,0 2 64,0 0-152,-2 0 72,-1 0-8,0 0 0,0 3-16,3-3-48,-3 4 112,0 8-48,0-9 8,1 1-8,2-4-64,-3 13 64,0-9-8,3 10 8,-3-10-8,3-4-56,0 19 32,0-4 8,0 3-88,0 1 56,0-19-8,2 20 40,2 0-48,0 0 32,0 0 0,-4-20-24,6 20-16,-2 0 72,1 1-88,-1-1 32,-4-20 0,4 19 16,2-1-32,-2-2 136,0-4-72,-4-12-48,6 13 0,0-9 0,-1 11 40,1-15-32,-6 0-8,4 3-176,1-3-24,0 0-440,-1-3-96,-4 3 736,6-13-905,0 0-503,0-3-232,5-3-241,-11 19 1881,3-20-1976,2-2 135,7-2 417,-8 3 40,-4 21 1384,6-26-4305,-6 26 4305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38:50.911"/>
    </inkml:context>
    <inkml:brush xml:id="br0">
      <inkml:brushProperty name="width" value="0.025" units="cm"/>
      <inkml:brushProperty name="height" value="0.025" units="cm"/>
      <inkml:brushProperty name="color" value="#E71224"/>
    </inkml:brush>
  </inkml:definitions>
  <inkml:trace contextRef="#ctx0" brushRef="#br0">9 306 7113,'0'0'0,"0"-3"1632,-2-1-327,-1-2-257,3 6-1048,-3-11 1048,3 10-24,0-2-119,0-1-113,0 4-792,0-3 680,0 1-104,0 1-56,0-1-152,0 2-368,0 0 304,0 0-64,0 3 0,0 2-16,0-5-224,0 11 264,0-8-96,0 10-24,0-1-15,0-12-129,0 13 48,0 3 48,0-1 88,0 0-112,0-15-72,0 14 112,0 0-72,0-3-40,1 1 72,-1-12-72,2 4 0,1 9 72,1-10 64,0 0-88,-4-3-48,4 4 64,2-1 8,0 0-144,-1-3 48,-5 0 24,12-2-72,-8-2-336,2-2-297,6-8-431,-12 14 1136,6-11-1600,8-1-377,-9-5-167,7 0 64,-12 17 2080,5-18-1609,8 1 113,-12-6-2769,-1 23 4265</inkml:trace>
  <inkml:trace contextRef="#ctx0" brushRef="#br0" timeOffset="1">89 112 8297,'0'0'0,"-4"-6"1625,-8-8-393,8 2-160,4 12-1072,-14-4 1128,11-2-47,-8 2-241,8 1-224,3 3-616,-4-1 432,-1 1-72,1 0-112,1 4-40,3-4-208,-3 14 224,0-2-64,1-1 16,2 2 24,0-13-200,0 11 96,0 1 8,1 0-8,3-7 0,-4-5-96,5 14 96,6-11 24,-7-1 0,10-2-7,-14 0-113,5 0 168,10 0-32,-9-4-56,10-10-64,-16 14-16,11-13 0,0 0-16,-5-4-40,8 0 88,-14 17-32,5-17 0,-1-1-32,-1 2 64,-3 0-112,0 16 80,0-11-64,-3 7-48,-10-8-8,9 11 15,4 1 105,-14-1-184</inkml:trace>
  <inkml:trace contextRef="#ctx0" brushRef="#br0" timeOffset="2">161 271 11314,'0'0'0,"5"-3"1216,0-1-232,-5 4-984,12-12 1097,-8 8-105,-3-9-208,1 9-288,-2 4-496,3-4 368,0-1-24,-1 1-184,1 3-16,-3 1-144,3-2 72,1 1 24,1 1-48,-3 0 0,-2 0-48,5 4 72,-2 9-64,-1-2 40,1 2 0,-3-13-48,3 16 40,-1-1 16,0 2 8,1 0-8,-3-17-56,2 18 96,2 1 17,0-3-17,0 0-64,-4-16-32,12 12 136,-9-7 24,8 9-24,-5-11 8,-6-3-144,13 4 136,-8-1 16,9-3 48,-9 0 40,-5 0-240,12-4 112,-6-8-48,7 1 8,-9-3 32,-4 14-104,13-17 72,-9 0-56,2-2-8,0 1-8,-6 18 0,4-22 40,-1 1 16,-2-2-96,1 0-64,-2 23 104,0-19-152,0 0-24,0 6-72,0 9-104,0 4 352,0-4-504,0 2-153,0 2-127,-3 0-160,3 0 944,-3 3-1176,3 1-320,-3 8-601,3-8-127,0-4 2224,-23 3-5386,23-3 5386</inkml:trace>
  <inkml:trace contextRef="#ctx0" brushRef="#br0" timeOffset="1">88 1 17267,'-6'1'-232,"6"-1"232,-4 13-1032,-11 0-520,11 2-593,-7 5-255,11-20 2400,-3 23-6346,3-23 6346</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38:51.726"/>
    </inkml:context>
    <inkml:brush xml:id="br0">
      <inkml:brushProperty name="width" value="0.025" units="cm"/>
      <inkml:brushProperty name="height" value="0.025" units="cm"/>
      <inkml:brushProperty name="color" value="#E71224"/>
    </inkml:brush>
  </inkml:definitions>
  <inkml:trace contextRef="#ctx0" brushRef="#br0">1 141 7489,'0'0'0,"0"0"0,4 0 1000,2 0 41,6 0-121,-7-1-168,0-4-168,-5 5-584,12-4 416,-8-2-136,10-5-40,-10 7-112,-4 4-128,15-12 160,-10 8-48,10-9-16,-10 9 24,-5 4-120,15-13 48,-11 9 56,7-10-56,-8 10 40,-3 4-88,4-12 112,1 9 32,-3-2 113,0 0 15,-2 5-272,1-4 288,-1 0 16,-3 1-88,-1 0-64,4 3-152,-11-1 120,8-1-56,-10 2 8,9 0-32,4 0-40,-16 0 24,3 5 0,1 6-16,-1-8 24,13-3-32,-12 11 56,8-6-32,-11 6 64,12-7 0,3-4-88,-5 17 128,1-5 24,1-1 0,0 2 88,3-13-240,0 11 112,0 0-8,2 1 0,2-8-24,-4-4-80,12 16 104,-8-12 56,9 10-64,-2-11-120,-11-3 24,13 4 56,-2-1 64,3 0-48,-1 0 32,-13-3-104,12 0 80,0 0-128,1 0 112,0-2 0,-13 2-64,11-4 64,2-7-8,-2 7-8,1-9 64,-12 13-112,11-12 0,-5 1 24,8 0-40,-10-2-80,-4 13 96,12-13-8,-11 0-32,3 0 40,1 2-72,-5 11 72,1-4-32,1-8 16,-2 10-16,0-1 32,0 3 0,0-3-48,-3 2 24,0-1-32,0 2 16,3 0 40,-3 0 0,0 0-8,0 0 32,3 3 0,0-3-24,0 3 8,0 0-40,0 1 56,0 0-16,0-4-8,0 14 24,2-9 96,1 7-88,0 0-8,-3-12-24,1 13 72,0-1-24,1 1 40,-1-9-40,-1-4-48,2 18 48,-2-14-16,0 11 16,1-10 40,-1-5-88,0 11 96,0-11 0,0 4-39,0-1 87,0-3-144,0 3 136,0-3 24,0-1 40,0-4-72,0 5-128,2-12 88,-1 7 0,0-10-40,1 2-48,-2 13 0,4-14 0,2-1 16,5 0-32,-7-2 16,-4 17 0,16-16-8,-10 0-56,9 4 24,-3 7 32,-12 5 8,11-12-24,0 9-24,2 0-8,-1 1 56,-12 2 0,12 0-24,1 0 40,0 3-8,1 2-16,-14-5 8,13 14 8,-2-10 16,1 15 8,-1-8-32,-11-11 0,4 13 48,9-1-16,-9 1-40,2-1 80,-6-12-72,4 11 48,1 0 8,-4 1-48,0-8-80,-1-4 72,0 17-176,0-13-384,-11 9-769,7-9-1591,4-4 2920,-14 15-8970,14-15 8970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16.184"/>
    </inkml:context>
    <inkml:brush xml:id="br0">
      <inkml:brushProperty name="width" value="0.025" units="cm"/>
      <inkml:brushProperty name="height" value="0.025" units="cm"/>
      <inkml:brushProperty name="color" value="#E71224"/>
    </inkml:brush>
  </inkml:definitions>
  <inkml:trace contextRef="#ctx0" brushRef="#br0">4 3 7057,'0'0'0,"0"0"336,-3 0 8,3 0-344,0 0 400,0 0 24,0 0 56,0 0-151,0 0-1962,0 0 3450,0 0-1665,1-1-32,1-1 32,-2 2-152,3 0 168,-1 0-24,3 0-8,-3 0 8,-2 0-144,5 0 168,-1 0-16,7 0 16,-6 3-40,-5-3-128,12 0 80,-7 0 16,10 0-48,-9 0 0,-6 0-48,14 0 40,-2 0-16,-7 0 8,10 0-16,-15 0-16,5 0 48,8 0-40,-9 0 32,10 0 0,-14 0-40,5 0 40,6 0 16,-7 0 0,8 0 0,-12 0-56,3 0 32,1 0 56,0 0-32,-1 0 24,-3 0-80,3 0 48,-2 0 8,1 0 72,-2 0 72,0 0-200,0 3 296,0 0 64,-3 0-32,0 1-32,3-4-296,0 4 265,-3 0-57,0-1 0,0 1-16,3-4-192,-2 5 144,-1-1 0,3 7-32,-3-8 8,3-3-120,-3 4 128,0 9 0,0-10 16,3 10-8,0-13-136,-2 11 144,-1 2-16,3 0-8,-3 1 16,3-14-136,0 14 88,-3 3 16,0-2-16,3 0-48,0-15-40,-3 14 56,3 1-8,0 0 8,0 4 8,0-19-64,-3 17 72,3 0-40,-2 3-8,2-2 0,0-18-24,0 19 0,-3 1 0,3 1 48,-3 2-24,3-23-24,-3 20 24,0 1 32,0 2-56,1-2-56,2-21 56,-3 21 32,0-1-24,3-3 16,-3-3 0,3-14-24,-3 15 16,3-3 16,-3 0 24,3-8 40,0-4-96,0 11 32,0-8 8,-2 2-8,2-1 0,0-4-32,-3 4 24,3 0 16,0 1-32,0-1 8,0-4-16,-3 3 0,3 1 24,-3 0-16,0-1-40,3-3 32,-3 4 48,0-1-32,-1 0 48,0 0-16,4-3-48,-14 3-16,9 0-288,-13-3-736,5 0-888,13 0 1928,-13 0-3025,-1 0-4441,14 0 7466</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17.101"/>
    </inkml:context>
    <inkml:brush xml:id="br0">
      <inkml:brushProperty name="width" value="0.025" units="cm"/>
      <inkml:brushProperty name="height" value="0.025" units="cm"/>
      <inkml:brushProperty name="color" value="#E71224"/>
    </inkml:brush>
  </inkml:definitions>
  <inkml:trace contextRef="#ctx0" brushRef="#br0">0 137 6489,'0'0'0,"0"0"504,0 0-504,0 0 264,0 3 232,0-3 184,0 0 128,0 0-808,0 0 833,0 0-249,0-1-128,0-1-48,0 2-408,0-3 376,0-1 32,2-2 0,-1 1-16,-1 5-392,5-13 344,-1 9-32,1-8-64,8 8-63,-13 4-185,6-13 176,11 9-32,-3-10-32,0 8-72,-14 6-40,19-13 40,-1 9-24,2-9-32,2 12 16,-22 1 0,20-4 0,-2-1-8,-2 1 64,1 3-40,-17 1-16,14-2 16,2 1-8,1 1-48,-2 0-112,-15 0 152,16 0-528,1 0-665,-1 0-623,2 3-17,-18-3 1833,17 2-5857,-17-2 5857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21.007"/>
    </inkml:context>
    <inkml:brush xml:id="br0">
      <inkml:brushProperty name="width" value="0.025" units="cm"/>
      <inkml:brushProperty name="height" value="0.025" units="cm"/>
      <inkml:brushProperty name="color" value="#E71224"/>
    </inkml:brush>
  </inkml:definitions>
  <inkml:trace contextRef="#ctx0" brushRef="#br0">65 347 8169,'0'0'0,"0"0"0,0-3 640,1-8-152,0 5 49,-1-7 71,0 13-608,0-4 672,-4-2-24,0-5-56,1 7-96,3 4-496,-3-6 432,0-5-16,1 6-23,2 0 63,0 5-456,0-12 496,-3 8-24,3 0 24,0-2-56,0 6-440,0-4 392,-3 1-72,3 0-104,0 2-72,0 1-144,0-2 56,0 2-8,-3 0-24,3 0-24,0 3 0,0 1-8,-3 8 72,0-8-72,3-4 8,-2 17 8,-3-3 8,1 3-40,0 3 48,4-20-24,-5 22 8,1 0 8,1 0 40,1-1-40,2-21-16,0 21 8,-3 1 8,3 2-8,0-6 32,0-18-40,0 19 32,0-1 0,0-3-72,0-1-200,0-14 240,1 4-616,2 12-568,1-14-608,8 1-505,-12-3 2297,5 5-2160,11-5-3986,-16 0 6146</inkml:trace>
  <inkml:trace contextRef="#ctx0" brushRef="#br0" timeOffset="1">419 387 6769,'0'0'0,"0"-4"376,-5-1-136,5 5-240,-12-12 368,7 9 96,1-2 0,-7 1-56,11 4-408,-3-4 321,-1 0-73,-11-1 24,12 1 48,3 4-320,-14-3 336,10 2 24,-14 1-96,5 0 24,13 0-288,-16 0 216,2 3 0,-2 0 0,1 1-24,15-4-192,-15 13 184,1-11-32,3 10-64,-1-8 24,12-4-112,-4 14 80,-9-9-24,11 10 40,-1-3-40,3-12-56,-3 11 32,3 2 8,0 1 32,0-1-24,0-13-48,3 11 72,2 0 16,8-6-32,-7 9 0,-6-14-56,15 3 64,-3 8 32,-1-11-32,-5 4-24,-6-4-40,16 3 64,-5-3-8,0 0-23,1 0 47,-12 0-80,5 0 24,10-1-88,-10-3 40,9-2 16,-14 6 8,5-13-49,6 7-39,-7-8-8,1 1-16,-5 13 112,4-14-80,2-1 24,-2-1 40,0 2-48,-4 14 64,4-15-8,1 10 24,-3-8-24,0 9-16,-2 4 24,1-5 16,-1 4 0,0 0-24,0 1 40,0 0-32,0 0-32,-3 2 0,1 3 40,-1 9 24,3-14-32,-3 4 16,0 10-16,0-2 16,3 1-16,0-13 0,0 14 32,0-1 0,0 1-16,0 0 32,0-14-48,3 13 32,1-2 16,1 2 0,6-9-24,-11-4-24,4 14 64,8-11-32,-1 2 16,-7-1 41,-4-4-89,15 3 96,-11-3-8,9 0 72,-8-3-40,-5 3-120,13-6 72,-7-5 16,7 5-112,-9-10 8,-4 16 16,13-12-88,-9-3-48,7 0-40,-7-5 0,-4 20 176,5-21-161,-1-1 33,0 0 64,1-4-32,-5 26 96,1-24-32,2-2 32,0 3-32,-1 6 96,-2 17-64,2-14 24,-1 8 8,1 2 48,-2 0 0,0 4-80,0-1 128,-3 1-15,0 0-1,-1 11 32,4-11-144,-12 4 152,10 10 8,-3-1 8,1 1-32,4-14-136,-4 16 120,1 1-8,0 0 0,0 2-40,3-19-72,0 20 112,0-2-40,0 5 0,0 0 0,0-23-72,0 22 16,0 1 24,0-2-24,0 1 24,0-22-40,2 24 32,1-1-8,-1-2-32,3-1 32,-5-20-24,2 17-24,3 0 24,-1 0-104,0-4-80,-4-13 184,5 4-288,0 0-360,-1 1-257,2-3-295,-6-2 1200,6 0-1480,0-1-96,5-2 207,-7-8-3792,-4 11 5161</inkml:trace>
  <inkml:trace contextRef="#ctx0" brushRef="#br0" timeOffset="2">719 344 7841,'0'0'0,"0"0"0,-15-1 264,1-3-32,-3-1 40,-1 1 192,18 4-464,-5-4 465,-12 1 7,13 1-56,-12 2-144,16 0-272,-4 0 200,-10 0 16,11 5 56,-10 6 16,10-7 88,3-4-376,-4 13 336,0-10-72,-8 11-32,12-10-40,0-4-192,-2 18 144,2-7-64,0 0 24,0 1-16,0-12-88,0 4 72,0 13 40,2-6-72,3 1-24,-5-12-16,5 11 16,7 0 48,-9-6-8,2 6-8,-5-11-48,12 3 56,-8 1-40,9 0 49,-13-4-65,11 5 120,-5-5-48,9 0-8,-3 0 0,-1 0-16,-11 0-48,13 0 56,-2-2-16,1-2 16,1-2-80,-13 6 24,14-5 48,3-7-32,1 8-16,4-12 0,-22 16 0,21-11-16,-1 0 56,0-2-48,-3 7 24,-17 6-16,17-17 16,-3 6-72,0-1 56,-2 1 40,-12 11-40,5-6-8,8-9 8,-10 9 0,1-10-24,-4 16 24,5-5 0,-4-10 32,0 11-8,1-7-32,-2 11 8,0-2 0,0 0-48,-4-1-16,-8 1 24,12 2 40,-3-1-32,-9 1 8,7 0 24,-10 4-48,15-4 48,-12 13-16,1-9 0,-1 10 16,1-9 64,11-5-64,-4 15 16,-9-10 32,10 13-16,0-7 16,3-11-48,-2 12 24,2-8 0,0 12 8,2-5-48,-2-11 16,5 11 24,7 2 32,-6-1-16,10-1 32,-16-11-72,11 11 48,2-6-40,1 7 32,-1-9 16,-13-3-56,14 5 32,-1-1 0,1 0-160,-1-1-408,-13-3 536,13 0-1089,0 0-823,2-2-129,1 0-3976,-16 2 6017,0 0 0</inkml:trace>
  <inkml:trace contextRef="#ctx0" brushRef="#br0" timeOffset="3">1377 402 8377,'0'0'0,"0"0"0,0-4 712,0 0-255,0-7 7,0 6 128,0 5-592,0-11 664,0 7 72,0-2-96,0-5-160,0 11-480,0-2 400,0-2-56,0 1 9,0 2-25,0 1-328,0-2 248,0 1-88,0 1-80,0 0-8,0 0-72,0 4 56,-3 9 8,0-9 0,-1 10-32,4-14-32,-3 5 40,-1 10 8,1-10-24,0 9 8,3-14-32,-3 4 32,0 9 16,0-10-16,1 1-8,2-4-24,-3 4 56,3-1-16,-3 0 72,0-3 24,3 0-136,-3 0 136,-1 0-16,1-2 0,-1 0-40,4 2-80,-3-5 56,0-7 8,0 7-32,0-12-24,3 17-8,-2-13 40,-1-1-8,0 0-56,3 0-8,0 14 32,0-17-104,0 4-8,4 0 40,2 2 8,-6 11 64,13-4-48,-8-9 8,10 8-16,-10 1-16,-5 4 72,13-4-32,-9 1 24,9 0-64,-9 2 16,-4 1 56,13 0-64,-9 3-40,8 1 72,-8 0-8,-4-4 40,6 12-24,5-10-24,-8 3 8,1 7 32,-4-12 8,6 5-40,-2 8-8,0-9 56,-2 11-40,-2-15 32,1 12-24,1-8 40,-2 9-8,0-9-8,0-4 0,0 11 0,0-8 32,0 2-64,-3-1 64,3-4-32,-3 3 64,0-3-8,0 0 32,1 0 16,2 0-104,-3-3 64,3-3-56,0-5-8,0-1-32,0 12 32,0-11-56,0-2-32,0 0-24,1-2-128,-1 15 240,4-14-344,1-1-24,0 1-24,7 3 111,-12 11 281,4-4-208,9-9 80,-10 10 56,2 0 32,-5 3 40,6-3-72,0 0 24,-2 2-40,0 1 0,-4 0 88,4 0-56,1 0 24,-1 0-8,-1 3 8,-3-3 32,1 4-16,2 0 0,0 8 32,-2-9 8,-1-3-24,3 11 24,0-7 0,-2 10 0,1-9-8,-2-5-16,3 17 16,-2-13-64,1 13 24,-1-4 8,-1-13 16,1 13-24,1-1 80,-1 1-56,1-1 8,-2-12-8,0 11-96,0-7-88,1 10-264,1-9-400,-2-5 848,1 4-1296,3 7-81,10-11-31,-9 3-3345,-5-3 4753,0 0 0</inkml:trace>
  <inkml:trace contextRef="#ctx0" brushRef="#br0" timeOffset="4">1928 266 7265,'0'0'0,"3"-6"832,1-9-136,-4 15-696,3-12 785,-3 1 15,0 7-96,-3-8-120,3 12-584,-11-3 464,7-1-144,-13 1-48,4 2-40,13 1-232,-14 0 208,-2 0 72,0 4-16,-2 8-16,18-12-248,-17 4 273,0 9-57,1-9-56,2 12 24,14-16-184,-11 4 128,6 14-8,1-5-40,0 0-56,4-13-24,-3 13 32,3-1 0,0 0-8,0 2 40,0-14-64,1 11 56,2 2-24,1-9 32,8 8-8,-12-12-56,4 3 56,12 0 48,-5-1-64,0-2 32,-11 0-72,12 0 48,-1 0-64,1-1-16,-7-3-64,-5 4 96,14-12-152,-9 7-24,6-12-56,-7 5-152,-4 12 384,12-15-448,-8-2-33,0-1 9,8 0 144,-12 18 328,3-17-192,-1 0 80,3 3 64,-4 8 40,-1 6 8,1-14-40,-1 11 72,0 0-8,0 2 8,0 1-32,-4 0 48,0 0-48,0 2 120,-1 10 32,5-12-152,-4 3 192,0 11 32,0-10-16,1 12-32,3-16-176,-3 11 128,3 1-23,0 0-33,0 0-40,0-12-32,0 11 40,0-7 0,0 12-40,0-5 0,0-11 0,0 5-144,1-1-377,1 7-535,3-11-616,-5 0 1672,13 5-1721,-13-24-3864,0 19 5585</inkml:trace>
  <inkml:trace contextRef="#ctx0" brushRef="#br0" timeOffset="5">2048 262 8505,'0'0'0,"0"0"0,0 0 1001,-5 0-265,1 0 32,0 0 200,4 0-968,0 0 984,0 0-160,0 0-159,1 0-265,-1 0-400,5 0 232,9 3-88,-9-1-32,13 3-24,-18-5-88,12 4 16,3 0 8,-1 1-8,-1-1 16,-13-4-32,12 4 32,0 0-32,2-1-256,-3 0-400,-11-3 656,13 3-1113,-2 0-495,1 0-200,-6-1 175,-6-2 1633,12 0-5369,-12 0 5369</inkml:trace>
  <inkml:trace contextRef="#ctx0" brushRef="#br0" timeOffset="6">2227 219 9394,'0'0'0,"0"0"648,-3 0-248,-1 0 80,4 0-480,-13 3 648,10 0 160,-1 0-16,-10 1-88,14-4-704,-5 4 561,-6 8-177,7-8-104,-8 14-56,12-18-224,-4 13 208,-9 6-40,9-1-24,-12 3-64,16-21-80,-11 23 104,7 0-104,-12-2 72,12 0 24,4-21-96,-12 22 16,10-2 24,-1-2-56,3-2-64,0-16 80,-3 11-200,3 1-240,0-10-256,1 3-353,-1-5 1049,5 4-1552,6-4-352,3 13-225,-8-15-3320,-6 2 5449,0 0 0</inkml:trace>
  <inkml:trace contextRef="#ctx0" brushRef="#br0" timeOffset="7">2413 54 11314,'0'0'0,"1"0"904,-1 0-904,2 0 120,1 0 56,0 0 240,-2 3 176,-1-3-592,0 3 697,0 0-65,0 1-232,1 7-128,-1-11-272,2 5 168,-1 9-104,1-3 0,-1-6 32,-1-5-96,1 17 32,-1-6 80,0 0-80,0-6 16,0-5-48,0 15 72,0-12-16,-2 1 64,-1 1-8,3-5-112,-3 2 120,0 1 24,-1-3-32,1 0 0,3 0-112,-4-1 72,1-5-16,0-7-40,3 2-32,0 11 16,0-13-72,0-1-120,0-2-48,0-2-80,0 18 320,0-19-312,3 2 80,0 2 64,1 2 88,-4 13 80,4-6-64,2-7 8,5 11 24,-6-3-32,-5 5 64,11-1-56,-5-1 24,8 0-64,-8 0 40,-6 2 56,14 0-56,-9 0 16,8 3 16,-7 1-8,-6-4 32,11 5-24,-6 9-16,0-11-24,1 11-24,-6-14 88,6 4-64,-2 12 24,-1-5 0,-2-7 40,-1-4 0,0 16 0,0-12 0,0 9 48,-3-10 0,3-3-48,-3 3 72,-1 0 0,0-1 8,0-2 0,4 0-80,-5 0 72,1-1 0,1-2-40,0-1-24,3 4-8,-2-6 24,2-5-32,0 7 8,0-9-24,0 13 24,2-12-64,3 1-48,6-2-152,-5 0-32,-6 13 296,15-5-296,0-9 71,-1 11 105,3-2 48,-17 5 72,18-2-72,-1 0-16,2 2 72,-2 3 48,-17-3-32,16 4 80,-2 9-16,0-9-16,-1 12-24,-13-16-24,13 11-16,-8 2 16,10 0 24,-11 1 8,-4-14-32,11 16 8,-7 1 16,1 0-56,-4 3-216,-1-20 248,0 20-1040,0 2-856,-4 0-4690,4-22 6586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02T05:44:21.588"/>
    </inkml:context>
    <inkml:brush xml:id="br0">
      <inkml:brushProperty name="width" value="0.025" units="cm"/>
      <inkml:brushProperty name="height" value="0.025" units="cm"/>
      <inkml:brushProperty name="color" value="#E71224"/>
    </inkml:brush>
  </inkml:definitions>
  <inkml:trace contextRef="#ctx0" brushRef="#br0">66 83 6065,'0'0'0,"0"-4"1496,0 4-1496,0-6 488,0-5 224,-3 6 169,3 0 79,0 5-960,0-6 856,0 0-176,0 0-168,0 2-88,0 4-424,0-4 368,-3 1-24,3 2-15,0-1-25,0 2-304,0-1 248,0 1-120,0 0-88,-2 0 16,2 0-56,-3 4 32,0 9 48,0-9 48,-1 12 0,4-16-128,-4 11 136,1 3 0,-2 1-32,3 2-16,2-17-88,0 15 80,0 1-16,0 2-8,0-2-8,0-16-48,2 16 56,4-4 8,6 1 16,-8-1 8,-4-12-88,13 4 64,-9 7-16,9-11 8,-8 3 40,-5-3-96,13 3 136,-7-3-16,8-1 0,-8-4-32,-6 5-88,11-11 56,-7 5-56,1-9-40,-3 2-136,-2 13 176,2-14-264,-2-3-40,-3-2-80,-11-2 8,14 21 376,-12-22-360,0 3 56,-3 1 128,3 3 88,12 15 88,-13-13-32,0 7 40,2-6 8,-2 7-48,13 5 32,-4-4 8,-12 0-8,13-1-24,-1 3 24,4 2 0,-4-2-16,1 1-48,3-1-64,0 2-24,0 0 152,1 0-153,2 0-39,8 3-24,1 0-224,-12-3 440,14 3-768,2 0-280,2 0-296,5-3 119,-23 0 1225,23 2-1008,2-2 80,-2 0-3313,-23 0 4241</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topLeftCell="A12" zoomScale="90" zoomScaleNormal="90" workbookViewId="0">
      <selection activeCell="Q15" sqref="Q15"/>
    </sheetView>
  </sheetViews>
  <sheetFormatPr defaultRowHeight="15"/>
  <cols>
    <col min="1" max="1" width="44.5703125" customWidth="1"/>
  </cols>
  <sheetData>
    <row r="1" spans="1:5">
      <c r="A1" t="s">
        <v>0</v>
      </c>
      <c r="C1">
        <v>970</v>
      </c>
      <c r="D1" t="s">
        <v>1</v>
      </c>
    </row>
    <row r="2" spans="1:5">
      <c r="A2" t="s">
        <v>0</v>
      </c>
      <c r="C2">
        <f>1.5*C1</f>
        <v>1455</v>
      </c>
      <c r="D2" t="s">
        <v>1</v>
      </c>
    </row>
    <row r="3" spans="1:5">
      <c r="A3" t="s">
        <v>0</v>
      </c>
    </row>
    <row r="4" spans="1:5">
      <c r="A4" t="s">
        <v>0</v>
      </c>
    </row>
    <row r="5" spans="1:5">
      <c r="A5" t="s">
        <v>0</v>
      </c>
      <c r="C5">
        <v>0.8</v>
      </c>
    </row>
    <row r="6" spans="1:5">
      <c r="A6" t="s">
        <v>0</v>
      </c>
      <c r="C6">
        <v>4</v>
      </c>
      <c r="D6" t="s">
        <v>2</v>
      </c>
    </row>
    <row r="7" spans="1:5">
      <c r="A7" t="s">
        <v>0</v>
      </c>
      <c r="C7">
        <f>C5*C6</f>
        <v>3.2</v>
      </c>
      <c r="D7" t="s">
        <v>2</v>
      </c>
    </row>
    <row r="8" spans="1:5">
      <c r="A8" t="s">
        <v>0</v>
      </c>
    </row>
    <row r="9" spans="1:5">
      <c r="A9" t="s">
        <v>0</v>
      </c>
    </row>
    <row r="10" spans="1:5">
      <c r="A10" t="s">
        <v>0</v>
      </c>
    </row>
    <row r="11" spans="1:5">
      <c r="A11" t="s">
        <v>0</v>
      </c>
      <c r="C11">
        <v>80</v>
      </c>
      <c r="D11" t="s">
        <v>3</v>
      </c>
      <c r="E11" t="s">
        <v>4</v>
      </c>
    </row>
    <row r="12" spans="1:5" ht="17.25">
      <c r="A12" t="s">
        <v>0</v>
      </c>
      <c r="C12">
        <f>C2*1000/C11</f>
        <v>18187.5</v>
      </c>
      <c r="D12" t="s">
        <v>5</v>
      </c>
    </row>
    <row r="13" spans="1:5">
      <c r="A13" t="s">
        <v>0</v>
      </c>
    </row>
    <row r="14" spans="1:5">
      <c r="A14" t="s">
        <v>0</v>
      </c>
    </row>
    <row r="15" spans="1:5">
      <c r="A15" t="s">
        <v>0</v>
      </c>
      <c r="C15">
        <v>3970</v>
      </c>
      <c r="D15" t="s">
        <v>6</v>
      </c>
    </row>
    <row r="16" spans="1:5">
      <c r="A16" t="s">
        <v>0</v>
      </c>
      <c r="C16">
        <v>225</v>
      </c>
      <c r="D16" t="s">
        <v>7</v>
      </c>
    </row>
    <row r="17" spans="1:12">
      <c r="A17" t="s">
        <v>0</v>
      </c>
      <c r="C17">
        <v>93.1</v>
      </c>
      <c r="D17" t="s">
        <v>7</v>
      </c>
      <c r="E17" t="s">
        <v>8</v>
      </c>
      <c r="F17" s="2">
        <f>C7/C17*1000</f>
        <v>34.371643394199793</v>
      </c>
      <c r="H17">
        <v>30</v>
      </c>
      <c r="I17">
        <v>220</v>
      </c>
      <c r="J17">
        <v>40</v>
      </c>
      <c r="K17">
        <v>213</v>
      </c>
      <c r="L17" s="1">
        <f>I17-(I17-K17)/(J17-H17)*(F17-H17)</f>
        <v>216.93984962406014</v>
      </c>
    </row>
    <row r="18" spans="1:12">
      <c r="A18" t="s">
        <v>0</v>
      </c>
      <c r="C18">
        <v>23.4</v>
      </c>
      <c r="D18" t="s">
        <v>7</v>
      </c>
      <c r="E18" t="s">
        <v>9</v>
      </c>
      <c r="F18" s="2">
        <f>C7/C18*1000</f>
        <v>136.75213675213678</v>
      </c>
      <c r="H18">
        <v>130</v>
      </c>
      <c r="I18">
        <v>81</v>
      </c>
      <c r="J18">
        <v>140</v>
      </c>
      <c r="K18">
        <v>71.8</v>
      </c>
      <c r="L18" s="1">
        <f>I18-(I18-K18)/(J18-H18)*(F18-H18)</f>
        <v>74.78803418803416</v>
      </c>
    </row>
    <row r="19" spans="1:12">
      <c r="A19" t="s">
        <v>0</v>
      </c>
      <c r="C19">
        <v>110</v>
      </c>
      <c r="D19" t="s">
        <v>7</v>
      </c>
    </row>
    <row r="20" spans="1:12">
      <c r="A20" t="s">
        <v>0</v>
      </c>
      <c r="C20">
        <v>11.8</v>
      </c>
      <c r="D20" t="s">
        <v>7</v>
      </c>
      <c r="E20" t="s">
        <v>10</v>
      </c>
      <c r="F20">
        <v>40</v>
      </c>
      <c r="G20" t="s">
        <v>7</v>
      </c>
      <c r="H20" t="b">
        <f>C20&lt;F20</f>
        <v>1</v>
      </c>
    </row>
    <row r="21" spans="1:12">
      <c r="A21" t="s">
        <v>0</v>
      </c>
      <c r="C21" s="1">
        <f>C16/C19</f>
        <v>2.0454545454545454</v>
      </c>
      <c r="E21" t="s">
        <v>11</v>
      </c>
      <c r="F21">
        <v>1.2</v>
      </c>
      <c r="H21" t="b">
        <f>C21&gt;F21</f>
        <v>1</v>
      </c>
    </row>
    <row r="22" spans="1:12">
      <c r="A22" t="s">
        <v>0</v>
      </c>
      <c r="C22" s="1">
        <f>L18</f>
        <v>74.78803418803416</v>
      </c>
    </row>
    <row r="23" spans="1:12">
      <c r="A23" t="s">
        <v>0</v>
      </c>
      <c r="C23" s="1">
        <f>C22*C15/1000</f>
        <v>296.90849572649563</v>
      </c>
      <c r="D23" t="s">
        <v>1</v>
      </c>
      <c r="E23" t="s">
        <v>10</v>
      </c>
      <c r="F23">
        <f>C2</f>
        <v>1455</v>
      </c>
      <c r="G23" t="s">
        <v>1</v>
      </c>
      <c r="H23" t="b">
        <f>C23&gt;F23</f>
        <v>0</v>
      </c>
    </row>
    <row r="24" spans="1:12">
      <c r="A24" t="s">
        <v>0</v>
      </c>
    </row>
    <row r="25" spans="1:12">
      <c r="A25" t="s">
        <v>0</v>
      </c>
    </row>
    <row r="26" spans="1:12">
      <c r="A26" t="s">
        <v>0</v>
      </c>
    </row>
    <row r="27" spans="1:12">
      <c r="A27" t="s">
        <v>0</v>
      </c>
    </row>
    <row r="28" spans="1:12">
      <c r="A28" t="s">
        <v>0</v>
      </c>
      <c r="C28">
        <v>4750</v>
      </c>
      <c r="D28" t="s">
        <v>6</v>
      </c>
    </row>
    <row r="29" spans="1:12">
      <c r="A29" t="s">
        <v>0</v>
      </c>
      <c r="C29">
        <v>250</v>
      </c>
      <c r="D29" t="s">
        <v>7</v>
      </c>
    </row>
    <row r="30" spans="1:12">
      <c r="A30" t="s">
        <v>0</v>
      </c>
      <c r="C30">
        <v>104</v>
      </c>
      <c r="D30" t="s">
        <v>7</v>
      </c>
      <c r="E30" t="s">
        <v>8</v>
      </c>
      <c r="F30" s="2">
        <f>C7/C30*1000</f>
        <v>30.76923076923077</v>
      </c>
      <c r="H30">
        <v>30</v>
      </c>
      <c r="I30">
        <v>220</v>
      </c>
      <c r="J30">
        <v>40</v>
      </c>
      <c r="K30">
        <v>213</v>
      </c>
      <c r="L30" s="1">
        <f>I30-(I30-K30)/(J30-H30)*(F30-H30)</f>
        <v>219.46153846153845</v>
      </c>
    </row>
    <row r="31" spans="1:12">
      <c r="A31" t="s">
        <v>0</v>
      </c>
      <c r="C31">
        <v>26.5</v>
      </c>
      <c r="D31" t="s">
        <v>7</v>
      </c>
      <c r="E31" t="s">
        <v>9</v>
      </c>
      <c r="F31" s="2">
        <f>C7/C31*1000</f>
        <v>120.75471698113208</v>
      </c>
      <c r="H31">
        <v>120</v>
      </c>
      <c r="I31">
        <v>91.7</v>
      </c>
      <c r="J31">
        <v>130</v>
      </c>
      <c r="K31">
        <v>81</v>
      </c>
      <c r="L31" s="1">
        <f>I31-(I31-K31)/(J31-H31)*(F31-H31)</f>
        <v>90.892452830188674</v>
      </c>
    </row>
    <row r="32" spans="1:12">
      <c r="A32" t="s">
        <v>0</v>
      </c>
      <c r="C32">
        <v>125</v>
      </c>
      <c r="D32" t="s">
        <v>7</v>
      </c>
    </row>
    <row r="33" spans="1:8">
      <c r="A33" t="s">
        <v>0</v>
      </c>
      <c r="C33">
        <v>12.5</v>
      </c>
      <c r="D33" t="s">
        <v>7</v>
      </c>
      <c r="E33" t="s">
        <v>10</v>
      </c>
      <c r="F33">
        <v>40</v>
      </c>
      <c r="G33" t="s">
        <v>7</v>
      </c>
      <c r="H33" t="b">
        <f>C33&lt;F33</f>
        <v>1</v>
      </c>
    </row>
    <row r="34" spans="1:8">
      <c r="A34" t="s">
        <v>0</v>
      </c>
      <c r="C34" s="1">
        <f>C29/C32</f>
        <v>2</v>
      </c>
      <c r="E34" t="s">
        <v>11</v>
      </c>
      <c r="F34">
        <v>1.2</v>
      </c>
      <c r="H34" t="b">
        <f>C34&gt;F34</f>
        <v>1</v>
      </c>
    </row>
    <row r="35" spans="1:8">
      <c r="A35" t="s">
        <v>0</v>
      </c>
      <c r="C35" s="1">
        <f>L31</f>
        <v>90.892452830188674</v>
      </c>
    </row>
    <row r="36" spans="1:8" s="3" customFormat="1">
      <c r="A36" t="s">
        <v>0</v>
      </c>
      <c r="C36" s="4">
        <f>C35*C28/1000</f>
        <v>431.73915094339623</v>
      </c>
      <c r="D36" s="3" t="s">
        <v>1</v>
      </c>
      <c r="E36" s="3" t="s">
        <v>11</v>
      </c>
      <c r="F36" s="3">
        <f>C2</f>
        <v>1455</v>
      </c>
      <c r="G36" s="3" t="s">
        <v>1</v>
      </c>
      <c r="H36" s="3" t="b">
        <f>C36&gt;F36</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3"/>
  <sheetViews>
    <sheetView tabSelected="1" topLeftCell="A57" zoomScale="90" zoomScaleNormal="90" workbookViewId="0">
      <selection activeCell="G69" sqref="G69"/>
    </sheetView>
  </sheetViews>
  <sheetFormatPr defaultRowHeight="15"/>
  <cols>
    <col min="1" max="1" width="28.28515625" customWidth="1"/>
    <col min="2" max="2" width="16.85546875" customWidth="1"/>
    <col min="3" max="3" width="10" bestFit="1" customWidth="1"/>
  </cols>
  <sheetData>
    <row r="1" spans="1:11" ht="59.45" customHeight="1" thickBot="1">
      <c r="A1" s="19" t="s">
        <v>12</v>
      </c>
      <c r="B1" s="20"/>
      <c r="C1" s="20"/>
      <c r="D1" s="20"/>
      <c r="E1" s="20"/>
      <c r="F1" s="20"/>
      <c r="G1" s="20"/>
      <c r="H1" s="20"/>
      <c r="I1" s="20"/>
      <c r="J1" s="21"/>
    </row>
    <row r="2" spans="1:11">
      <c r="A2" t="s">
        <v>13</v>
      </c>
    </row>
    <row r="3" spans="1:11">
      <c r="A3" t="s">
        <v>14</v>
      </c>
      <c r="C3">
        <v>1000</v>
      </c>
      <c r="D3" t="s">
        <v>1</v>
      </c>
    </row>
    <row r="4" spans="1:11">
      <c r="A4" t="s">
        <v>15</v>
      </c>
      <c r="C4">
        <f>1.5*C3</f>
        <v>1500</v>
      </c>
      <c r="D4" t="s">
        <v>1</v>
      </c>
    </row>
    <row r="5" spans="1:11">
      <c r="A5" t="s">
        <v>16</v>
      </c>
    </row>
    <row r="6" spans="1:11">
      <c r="A6" t="s">
        <v>17</v>
      </c>
    </row>
    <row r="7" spans="1:11">
      <c r="A7" t="s">
        <v>18</v>
      </c>
      <c r="C7">
        <v>3</v>
      </c>
      <c r="D7" t="s">
        <v>2</v>
      </c>
    </row>
    <row r="8" spans="1:11">
      <c r="A8" t="s">
        <v>19</v>
      </c>
      <c r="C8">
        <v>1</v>
      </c>
    </row>
    <row r="9" spans="1:11">
      <c r="A9" s="3" t="s">
        <v>20</v>
      </c>
      <c r="B9" s="3"/>
      <c r="C9" s="3">
        <f>C8*C7</f>
        <v>3</v>
      </c>
      <c r="D9" t="s">
        <v>2</v>
      </c>
      <c r="G9" s="3"/>
    </row>
    <row r="12" spans="1:11">
      <c r="A12" t="s">
        <v>21</v>
      </c>
      <c r="C12">
        <v>200</v>
      </c>
      <c r="D12" t="s">
        <v>22</v>
      </c>
    </row>
    <row r="13" spans="1:11">
      <c r="A13" t="s">
        <v>23</v>
      </c>
      <c r="C13">
        <f>C4/C12*1000</f>
        <v>7500</v>
      </c>
      <c r="D13" t="s">
        <v>6</v>
      </c>
    </row>
    <row r="14" spans="1:11">
      <c r="C14">
        <f>C13/2</f>
        <v>3750</v>
      </c>
    </row>
    <row r="15" spans="1:11">
      <c r="A15" t="s">
        <v>24</v>
      </c>
      <c r="G15" t="s">
        <v>25</v>
      </c>
      <c r="J15" s="5" t="s">
        <v>26</v>
      </c>
      <c r="K15" s="5"/>
    </row>
    <row r="16" spans="1:11">
      <c r="A16" t="s">
        <v>27</v>
      </c>
      <c r="C16">
        <v>5440</v>
      </c>
      <c r="D16" t="s">
        <v>6</v>
      </c>
      <c r="G16">
        <v>4630</v>
      </c>
      <c r="J16" s="5">
        <v>3900</v>
      </c>
      <c r="K16" s="5" t="s">
        <v>6</v>
      </c>
    </row>
    <row r="17" spans="1:13">
      <c r="A17" t="s">
        <v>28</v>
      </c>
      <c r="C17">
        <v>136</v>
      </c>
      <c r="D17" t="s">
        <v>7</v>
      </c>
      <c r="G17">
        <v>118</v>
      </c>
      <c r="J17" s="5">
        <v>99.2</v>
      </c>
      <c r="K17" s="5" t="s">
        <v>7</v>
      </c>
    </row>
    <row r="18" spans="1:13">
      <c r="A18" t="s">
        <v>29</v>
      </c>
      <c r="C18">
        <v>28.2</v>
      </c>
      <c r="J18" s="5">
        <v>23.7</v>
      </c>
      <c r="K18" s="5" t="s">
        <v>7</v>
      </c>
    </row>
    <row r="19" spans="1:13">
      <c r="A19" t="s">
        <v>30</v>
      </c>
      <c r="C19">
        <v>24.4</v>
      </c>
      <c r="D19" t="s">
        <v>7</v>
      </c>
      <c r="J19" s="5">
        <v>23</v>
      </c>
      <c r="K19" s="5" t="s">
        <v>7</v>
      </c>
    </row>
    <row r="20" spans="1:13">
      <c r="A20" t="s">
        <v>31</v>
      </c>
      <c r="C20">
        <v>100</v>
      </c>
      <c r="D20" t="s">
        <v>7</v>
      </c>
      <c r="J20" s="5">
        <v>80</v>
      </c>
      <c r="K20" s="5" t="s">
        <v>7</v>
      </c>
    </row>
    <row r="21" spans="1:13">
      <c r="A21" t="s">
        <v>32</v>
      </c>
      <c r="C21">
        <v>350</v>
      </c>
      <c r="D21" t="s">
        <v>7</v>
      </c>
      <c r="J21" s="5">
        <v>250</v>
      </c>
      <c r="K21" s="5" t="s">
        <v>7</v>
      </c>
    </row>
    <row r="22" spans="1:13">
      <c r="A22" t="s">
        <v>33</v>
      </c>
      <c r="C22">
        <v>8.3000000000000007</v>
      </c>
      <c r="D22" t="s">
        <v>7</v>
      </c>
      <c r="J22" s="5">
        <v>7.2</v>
      </c>
      <c r="K22" s="5" t="s">
        <v>7</v>
      </c>
    </row>
    <row r="23" spans="1:13">
      <c r="A23" t="s">
        <v>34</v>
      </c>
      <c r="C23">
        <v>13.5</v>
      </c>
      <c r="D23" t="s">
        <v>7</v>
      </c>
      <c r="J23" s="5">
        <v>13.1</v>
      </c>
      <c r="K23" s="5" t="s">
        <v>7</v>
      </c>
    </row>
    <row r="24" spans="1:13">
      <c r="A24" t="s">
        <v>35</v>
      </c>
      <c r="C24">
        <v>10000</v>
      </c>
      <c r="D24" t="s">
        <v>36</v>
      </c>
      <c r="G24">
        <v>6420</v>
      </c>
      <c r="J24" s="5">
        <v>3880</v>
      </c>
      <c r="K24" s="5" t="s">
        <v>36</v>
      </c>
    </row>
    <row r="25" spans="1:13">
      <c r="A25" t="s">
        <v>37</v>
      </c>
      <c r="C25">
        <f>434</f>
        <v>434</v>
      </c>
      <c r="D25" t="s">
        <v>36</v>
      </c>
      <c r="J25" s="5">
        <v>211</v>
      </c>
      <c r="K25" s="5" t="s">
        <v>36</v>
      </c>
    </row>
    <row r="26" spans="1:13">
      <c r="A26" t="s">
        <v>38</v>
      </c>
      <c r="C26" s="1">
        <f>C9/C17*1000*1.05</f>
        <v>23.161764705882355</v>
      </c>
      <c r="G26" s="1">
        <f>C9/G17*1000*1.05</f>
        <v>26.694915254237294</v>
      </c>
      <c r="J26" s="6">
        <f>C9/J17*1000*1.05</f>
        <v>31.754032258064512</v>
      </c>
      <c r="K26" s="5"/>
    </row>
    <row r="27" spans="1:13">
      <c r="J27" s="5"/>
      <c r="K27" s="5"/>
    </row>
    <row r="28" spans="1:13">
      <c r="A28" t="s">
        <v>39</v>
      </c>
      <c r="C28">
        <f>D32</f>
        <v>224.10294117647058</v>
      </c>
      <c r="D28" t="s">
        <v>3</v>
      </c>
      <c r="G28">
        <f>I32</f>
        <v>221.98305084745763</v>
      </c>
      <c r="J28" s="5">
        <f>L32</f>
        <v>208.71975806451613</v>
      </c>
      <c r="K28" s="5"/>
    </row>
    <row r="29" spans="1:13">
      <c r="A29" t="s">
        <v>40</v>
      </c>
      <c r="C29" s="15">
        <f>C28*C16*2/1000</f>
        <v>2438.2399999999998</v>
      </c>
      <c r="D29" s="15" t="s">
        <v>1</v>
      </c>
      <c r="E29" s="15" t="s">
        <v>41</v>
      </c>
      <c r="F29" s="15"/>
      <c r="G29" s="15">
        <f>G28*G16*2/1000</f>
        <v>2055.5630508474578</v>
      </c>
      <c r="H29" s="15" t="s">
        <v>1</v>
      </c>
      <c r="I29" t="s">
        <v>42</v>
      </c>
      <c r="J29" s="5">
        <f>J28*J16*2/1000</f>
        <v>1628.0141129032256</v>
      </c>
      <c r="K29" s="5" t="s">
        <v>1</v>
      </c>
      <c r="L29" t="s">
        <v>11</v>
      </c>
      <c r="M29">
        <v>1500</v>
      </c>
    </row>
    <row r="30" spans="1:13">
      <c r="J30" s="5"/>
      <c r="K30" s="5"/>
    </row>
    <row r="31" spans="1:13">
      <c r="B31">
        <v>20</v>
      </c>
      <c r="C31">
        <v>226</v>
      </c>
      <c r="G31">
        <v>20</v>
      </c>
      <c r="H31">
        <v>226</v>
      </c>
      <c r="J31">
        <v>30</v>
      </c>
      <c r="K31">
        <v>211</v>
      </c>
    </row>
    <row r="32" spans="1:13">
      <c r="B32">
        <v>30</v>
      </c>
      <c r="C32">
        <v>220</v>
      </c>
      <c r="D32" s="15">
        <f>C31-(C31-C32)/(B32-B31)*(C26-B31)</f>
        <v>224.10294117647058</v>
      </c>
      <c r="G32">
        <v>30</v>
      </c>
      <c r="H32">
        <v>220</v>
      </c>
      <c r="I32">
        <f>H31-(H31-H32)/(G32-G31)*(G26-G31)</f>
        <v>221.98305084745763</v>
      </c>
      <c r="J32">
        <v>40</v>
      </c>
      <c r="K32">
        <v>198</v>
      </c>
      <c r="L32">
        <f>K31-(K31-K32)/(J32-J31)*(J26-J31)</f>
        <v>208.71975806451613</v>
      </c>
    </row>
    <row r="34" spans="1:16">
      <c r="A34" t="s">
        <v>43</v>
      </c>
      <c r="C34">
        <f>2*J24*10^4</f>
        <v>77600000</v>
      </c>
    </row>
    <row r="35" spans="1:16">
      <c r="A35" t="s">
        <v>44</v>
      </c>
      <c r="C35">
        <f>2*(SQRT(((J24-J25)*10^4)/(J16))-J19)</f>
        <v>147.98651816755006</v>
      </c>
      <c r="D35" t="s">
        <v>7</v>
      </c>
    </row>
    <row r="36" spans="1:16" ht="21.75">
      <c r="A36" t="s">
        <v>45</v>
      </c>
      <c r="M36" s="7"/>
    </row>
    <row r="37" spans="1:16" ht="21.75">
      <c r="A37" t="s">
        <v>46</v>
      </c>
      <c r="C37">
        <v>150</v>
      </c>
      <c r="D37" t="s">
        <v>7</v>
      </c>
      <c r="M37" s="7"/>
    </row>
    <row r="38" spans="1:16" ht="21.75">
      <c r="A38" t="s">
        <v>47</v>
      </c>
      <c r="C38">
        <v>45</v>
      </c>
      <c r="D38" t="s">
        <v>7</v>
      </c>
      <c r="M38" s="7"/>
    </row>
    <row r="39" spans="1:16" ht="21.75">
      <c r="A39" t="s">
        <v>48</v>
      </c>
      <c r="M39" s="7"/>
    </row>
    <row r="40" spans="1:16" ht="21.75">
      <c r="M40" s="7"/>
    </row>
    <row r="41" spans="1:16" ht="21.75">
      <c r="A41" t="s">
        <v>49</v>
      </c>
      <c r="C41">
        <f>2*C38+C37</f>
        <v>240</v>
      </c>
      <c r="D41" t="s">
        <v>7</v>
      </c>
      <c r="P41" s="7"/>
    </row>
    <row r="42" spans="1:16" ht="21.75">
      <c r="A42" t="s">
        <v>50</v>
      </c>
      <c r="C42">
        <v>45</v>
      </c>
      <c r="D42" t="s">
        <v>51</v>
      </c>
      <c r="E42" t="s">
        <v>52</v>
      </c>
      <c r="P42" s="7"/>
    </row>
    <row r="43" spans="1:16" ht="21.75">
      <c r="A43" t="s">
        <v>53</v>
      </c>
      <c r="C43" s="1">
        <f>SQRT(2)*C41</f>
        <v>339.41125496954282</v>
      </c>
      <c r="D43" t="s">
        <v>7</v>
      </c>
      <c r="N43" s="7"/>
    </row>
    <row r="44" spans="1:16" ht="21.75">
      <c r="A44" t="s">
        <v>54</v>
      </c>
      <c r="C44" s="1"/>
      <c r="M44" s="7"/>
      <c r="N44" s="7"/>
    </row>
    <row r="45" spans="1:16" ht="21.75">
      <c r="A45" t="s">
        <v>55</v>
      </c>
      <c r="C45" s="1">
        <f>0.7*J26</f>
        <v>22.227822580645157</v>
      </c>
      <c r="D45" t="s">
        <v>56</v>
      </c>
      <c r="E45">
        <v>50</v>
      </c>
      <c r="M45" s="7"/>
      <c r="N45" s="7"/>
    </row>
    <row r="46" spans="1:16" ht="21.75">
      <c r="C46" s="1">
        <f>MIN(C45,E45)</f>
        <v>22.227822580645157</v>
      </c>
      <c r="M46" s="7"/>
      <c r="N46" s="7"/>
    </row>
    <row r="47" spans="1:16" ht="21.75">
      <c r="C47" s="18">
        <f>C43*SQRT(2)</f>
        <v>480.00000000000006</v>
      </c>
      <c r="N47" s="7"/>
    </row>
    <row r="48" spans="1:16" ht="21.75">
      <c r="A48" t="s">
        <v>57</v>
      </c>
      <c r="C48" s="1">
        <f>C47/J18</f>
        <v>20.253164556962027</v>
      </c>
      <c r="D48" t="s">
        <v>10</v>
      </c>
      <c r="E48" s="1">
        <f>C46</f>
        <v>22.227822580645157</v>
      </c>
      <c r="F48" t="b">
        <f>C48&lt;E48</f>
        <v>1</v>
      </c>
      <c r="N48" s="7"/>
    </row>
    <row r="49" spans="1:11">
      <c r="A49" t="s">
        <v>58</v>
      </c>
      <c r="C49">
        <v>16</v>
      </c>
      <c r="D49" t="s">
        <v>7</v>
      </c>
    </row>
    <row r="50" spans="1:11">
      <c r="A50" t="s">
        <v>59</v>
      </c>
      <c r="C50">
        <f>C49+2</f>
        <v>18</v>
      </c>
      <c r="D50" t="s">
        <v>7</v>
      </c>
    </row>
    <row r="51" spans="1:11">
      <c r="A51" t="s">
        <v>60</v>
      </c>
      <c r="C51">
        <f>C50*3</f>
        <v>54</v>
      </c>
      <c r="D51" t="s">
        <v>7</v>
      </c>
      <c r="E51" t="s">
        <v>61</v>
      </c>
    </row>
    <row r="52" spans="1:11" ht="21.75">
      <c r="A52" t="s">
        <v>62</v>
      </c>
      <c r="C52">
        <v>60</v>
      </c>
      <c r="D52" t="s">
        <v>7</v>
      </c>
      <c r="K52" s="7"/>
    </row>
    <row r="53" spans="1:11">
      <c r="A53" t="s">
        <v>63</v>
      </c>
      <c r="C53" s="1">
        <f>C43/40</f>
        <v>8.4852813742385713</v>
      </c>
      <c r="D53" t="s">
        <v>7</v>
      </c>
    </row>
    <row r="54" spans="1:11">
      <c r="A54" t="s">
        <v>64</v>
      </c>
      <c r="C54">
        <v>10</v>
      </c>
      <c r="D54" t="s">
        <v>7</v>
      </c>
    </row>
    <row r="55" spans="1:11">
      <c r="A55" t="s">
        <v>65</v>
      </c>
    </row>
    <row r="56" spans="1:11">
      <c r="A56" t="s">
        <v>66</v>
      </c>
    </row>
    <row r="57" spans="1:11">
      <c r="A57" t="s">
        <v>67</v>
      </c>
      <c r="C57" s="2">
        <f>C54/SQRT(12)</f>
        <v>2.8867513459481291</v>
      </c>
      <c r="E57" t="s">
        <v>68</v>
      </c>
    </row>
    <row r="58" spans="1:11">
      <c r="A58" t="s">
        <v>69</v>
      </c>
      <c r="C58" s="1">
        <f>C43/C57</f>
        <v>117.57550765359254</v>
      </c>
      <c r="E58" t="s">
        <v>70</v>
      </c>
      <c r="F58" s="22">
        <v>145</v>
      </c>
    </row>
    <row r="59" spans="1:11">
      <c r="C59">
        <v>110</v>
      </c>
      <c r="D59">
        <v>94.6</v>
      </c>
    </row>
    <row r="60" spans="1:11">
      <c r="C60">
        <v>120</v>
      </c>
      <c r="D60">
        <v>83.7</v>
      </c>
      <c r="E60" s="2">
        <f>D59-(D59-D60)/(C60-C59)*(C58-C59)</f>
        <v>86.342696657584128</v>
      </c>
      <c r="F60" t="s">
        <v>71</v>
      </c>
    </row>
    <row r="61" spans="1:11">
      <c r="A61" t="s">
        <v>39</v>
      </c>
      <c r="C61" s="2">
        <f>E60</f>
        <v>86.342696657584128</v>
      </c>
      <c r="D61" t="s">
        <v>71</v>
      </c>
    </row>
    <row r="62" spans="1:11">
      <c r="A62" t="s">
        <v>72</v>
      </c>
      <c r="C62" s="1">
        <f>C54*C52*C61/1000</f>
        <v>51.805617994550474</v>
      </c>
      <c r="D62" t="s">
        <v>1</v>
      </c>
    </row>
    <row r="63" spans="1:11">
      <c r="A63" t="s">
        <v>73</v>
      </c>
      <c r="C63">
        <f>2.5%*C4</f>
        <v>37.5</v>
      </c>
      <c r="D63" t="s">
        <v>1</v>
      </c>
    </row>
    <row r="64" spans="1:11">
      <c r="A64" t="s">
        <v>74</v>
      </c>
      <c r="C64">
        <f>C63/2</f>
        <v>18.75</v>
      </c>
      <c r="D64" t="s">
        <v>1</v>
      </c>
    </row>
    <row r="65" spans="1:7">
      <c r="A65" t="s">
        <v>75</v>
      </c>
      <c r="C65" s="2">
        <f>C64/(1/SQRT(2))</f>
        <v>26.516504294495533</v>
      </c>
      <c r="D65" t="s">
        <v>1</v>
      </c>
      <c r="E65" t="s">
        <v>10</v>
      </c>
      <c r="F65" s="1">
        <f>C62</f>
        <v>51.805617994550474</v>
      </c>
      <c r="G65" t="b">
        <f>C65&lt;F65</f>
        <v>1</v>
      </c>
    </row>
    <row r="66" spans="1:7">
      <c r="A66" s="14" t="s">
        <v>76</v>
      </c>
    </row>
    <row r="67" spans="1:7">
      <c r="A67" s="9" t="s">
        <v>77</v>
      </c>
      <c r="C67">
        <v>400</v>
      </c>
      <c r="D67" t="s">
        <v>3</v>
      </c>
    </row>
    <row r="68" spans="1:7">
      <c r="A68" s="9" t="s">
        <v>78</v>
      </c>
      <c r="C68" s="15">
        <v>16</v>
      </c>
      <c r="D68" t="s">
        <v>7</v>
      </c>
      <c r="G68" t="s">
        <v>79</v>
      </c>
    </row>
    <row r="69" spans="1:7" ht="18">
      <c r="A69" s="9" t="s">
        <v>80</v>
      </c>
      <c r="C69">
        <f>C68+2</f>
        <v>18</v>
      </c>
      <c r="D69" t="s">
        <v>7</v>
      </c>
    </row>
    <row r="70" spans="1:7">
      <c r="A70" s="9" t="s">
        <v>81</v>
      </c>
      <c r="C70">
        <f>C52</f>
        <v>60</v>
      </c>
      <c r="D70" t="s">
        <v>7</v>
      </c>
    </row>
    <row r="71" spans="1:7">
      <c r="A71" s="9" t="s">
        <v>82</v>
      </c>
      <c r="C71">
        <f>C54</f>
        <v>10</v>
      </c>
      <c r="D71" t="s">
        <v>7</v>
      </c>
    </row>
    <row r="72" spans="1:7">
      <c r="A72" s="9" t="s">
        <v>83</v>
      </c>
      <c r="C72">
        <v>250</v>
      </c>
      <c r="D72" t="s">
        <v>22</v>
      </c>
    </row>
    <row r="73" spans="1:7">
      <c r="A73" s="9" t="s">
        <v>84</v>
      </c>
      <c r="C73">
        <v>410</v>
      </c>
      <c r="D73" t="s">
        <v>22</v>
      </c>
    </row>
    <row r="74" spans="1:7">
      <c r="A74" s="9"/>
    </row>
    <row r="75" spans="1:7">
      <c r="A75" s="9"/>
    </row>
    <row r="76" spans="1:7">
      <c r="A76" s="8" t="s">
        <v>85</v>
      </c>
    </row>
    <row r="77" spans="1:7" ht="18">
      <c r="A77" s="9" t="s">
        <v>86</v>
      </c>
      <c r="C77">
        <f>1.5*C69</f>
        <v>27</v>
      </c>
      <c r="D77" t="s">
        <v>7</v>
      </c>
    </row>
    <row r="78" spans="1:7" ht="17.25">
      <c r="A78" s="9" t="s">
        <v>87</v>
      </c>
      <c r="C78">
        <f>12*C71*(250/C72)^0.5</f>
        <v>120</v>
      </c>
      <c r="D78" t="s">
        <v>7</v>
      </c>
      <c r="F78" s="12" t="s">
        <v>88</v>
      </c>
      <c r="G78" s="12"/>
    </row>
    <row r="79" spans="1:7">
      <c r="A79" s="9" t="s">
        <v>89</v>
      </c>
      <c r="C79">
        <v>30</v>
      </c>
      <c r="D79" t="s">
        <v>7</v>
      </c>
      <c r="F79" s="12" t="s">
        <v>90</v>
      </c>
      <c r="G79" s="12"/>
    </row>
    <row r="80" spans="1:7">
      <c r="A80" s="9"/>
      <c r="F80" t="s">
        <v>91</v>
      </c>
    </row>
    <row r="81" spans="1:8">
      <c r="A81" s="9"/>
    </row>
    <row r="82" spans="1:8">
      <c r="A82" s="8" t="s">
        <v>92</v>
      </c>
    </row>
    <row r="83" spans="1:8">
      <c r="A83" s="9" t="s">
        <v>93</v>
      </c>
    </row>
    <row r="84" spans="1:8" ht="18">
      <c r="A84" s="9" t="s">
        <v>94</v>
      </c>
      <c r="C84" s="2">
        <f>(0.9*C73/1.25)*G84/1000</f>
        <v>123.98399999999999</v>
      </c>
      <c r="D84" t="s">
        <v>1</v>
      </c>
      <c r="F84" t="s">
        <v>95</v>
      </c>
      <c r="G84">
        <f>(C70-C69)*C71</f>
        <v>420</v>
      </c>
      <c r="H84" t="s">
        <v>6</v>
      </c>
    </row>
    <row r="85" spans="1:8">
      <c r="A85" s="9"/>
      <c r="C85" s="2">
        <f>0.9*C73/1.25*G85/1000</f>
        <v>0</v>
      </c>
      <c r="D85" t="s">
        <v>1</v>
      </c>
    </row>
    <row r="86" spans="1:8">
      <c r="A86" s="9" t="s">
        <v>96</v>
      </c>
    </row>
    <row r="87" spans="1:8" ht="18">
      <c r="A87" s="9" t="s">
        <v>97</v>
      </c>
      <c r="C87" s="2">
        <f>C72/1.1*G87/1000</f>
        <v>136.36363636363635</v>
      </c>
      <c r="D87" t="s">
        <v>1</v>
      </c>
      <c r="F87" t="s">
        <v>98</v>
      </c>
      <c r="G87">
        <f>C70*C71</f>
        <v>600</v>
      </c>
      <c r="H87" t="s">
        <v>6</v>
      </c>
    </row>
    <row r="88" spans="1:8">
      <c r="A88" s="9"/>
    </row>
    <row r="89" spans="1:8">
      <c r="A89" s="9" t="s">
        <v>99</v>
      </c>
      <c r="C89" s="2">
        <f>MIN(C84,C87)</f>
        <v>123.98399999999999</v>
      </c>
      <c r="D89" t="s">
        <v>1</v>
      </c>
      <c r="E89" t="s">
        <v>11</v>
      </c>
      <c r="F89">
        <f>C65</f>
        <v>26.516504294495533</v>
      </c>
      <c r="G89" t="s">
        <v>1</v>
      </c>
      <c r="H89" t="b">
        <f>C89&gt;F89</f>
        <v>1</v>
      </c>
    </row>
    <row r="90" spans="1:8">
      <c r="A90" s="9"/>
    </row>
    <row r="91" spans="1:8">
      <c r="A91" s="8" t="s">
        <v>100</v>
      </c>
    </row>
    <row r="92" spans="1:8">
      <c r="A92" s="9" t="s">
        <v>101</v>
      </c>
    </row>
    <row r="93" spans="1:8" ht="18">
      <c r="A93" s="9" t="s">
        <v>102</v>
      </c>
      <c r="B93" t="s">
        <v>103</v>
      </c>
      <c r="C93" s="2">
        <f>C67/3^0.5*(F93*F95+F94*F96)/1000</f>
        <v>36.257596905108507</v>
      </c>
      <c r="D93" t="s">
        <v>1</v>
      </c>
      <c r="E93" t="s">
        <v>104</v>
      </c>
      <c r="F93">
        <v>1</v>
      </c>
    </row>
    <row r="94" spans="1:8">
      <c r="A94" s="9"/>
      <c r="B94" t="s">
        <v>105</v>
      </c>
      <c r="C94" s="2">
        <f>C93/1.25</f>
        <v>29.006077524086805</v>
      </c>
      <c r="D94" t="s">
        <v>1</v>
      </c>
      <c r="E94" t="s">
        <v>106</v>
      </c>
      <c r="F94">
        <v>0</v>
      </c>
    </row>
    <row r="95" spans="1:8">
      <c r="A95" s="9"/>
      <c r="E95" t="s">
        <v>107</v>
      </c>
      <c r="F95">
        <v>157</v>
      </c>
    </row>
    <row r="96" spans="1:8" ht="18">
      <c r="A96" s="9" t="s">
        <v>108</v>
      </c>
      <c r="B96" t="s">
        <v>109</v>
      </c>
      <c r="C96" s="1">
        <f>2.5*G97*C73*C68*C71/1000</f>
        <v>91.111111111111114</v>
      </c>
      <c r="D96" t="s">
        <v>1</v>
      </c>
      <c r="E96" t="s">
        <v>110</v>
      </c>
      <c r="F96">
        <v>201</v>
      </c>
    </row>
    <row r="97" spans="1:8">
      <c r="A97" s="9"/>
      <c r="B97" t="s">
        <v>111</v>
      </c>
      <c r="C97" s="1">
        <f>C96/1.25</f>
        <v>72.888888888888886</v>
      </c>
      <c r="D97" t="s">
        <v>1</v>
      </c>
      <c r="F97" s="3" t="s">
        <v>112</v>
      </c>
      <c r="G97" s="16">
        <f>MIN(G98:G101)</f>
        <v>0.55555555555555558</v>
      </c>
    </row>
    <row r="98" spans="1:8">
      <c r="A98" s="9"/>
      <c r="F98" t="s">
        <v>113</v>
      </c>
      <c r="G98" s="10">
        <f>C79/(3*C69)</f>
        <v>0.55555555555555558</v>
      </c>
    </row>
    <row r="99" spans="1:8">
      <c r="A99" s="9" t="s">
        <v>114</v>
      </c>
      <c r="C99" s="11">
        <f>C94</f>
        <v>29.006077524086805</v>
      </c>
      <c r="D99" s="3" t="s">
        <v>1</v>
      </c>
      <c r="F99" t="s">
        <v>115</v>
      </c>
      <c r="G99" s="17">
        <v>1</v>
      </c>
    </row>
    <row r="100" spans="1:8">
      <c r="A100" s="9"/>
      <c r="F100" t="s">
        <v>116</v>
      </c>
      <c r="G100" s="10">
        <f>400/410</f>
        <v>0.97560975609756095</v>
      </c>
    </row>
    <row r="101" spans="1:8">
      <c r="A101" s="9"/>
      <c r="F101">
        <v>1</v>
      </c>
      <c r="G101" s="10">
        <v>1</v>
      </c>
    </row>
    <row r="102" spans="1:8">
      <c r="A102" s="9" t="s">
        <v>117</v>
      </c>
      <c r="C102" s="4">
        <f>MIN(C99,C89)</f>
        <v>29.006077524086805</v>
      </c>
      <c r="D102" s="13" t="s">
        <v>1</v>
      </c>
      <c r="E102" t="s">
        <v>11</v>
      </c>
      <c r="F102">
        <f>C65</f>
        <v>26.516504294495533</v>
      </c>
      <c r="G102" t="s">
        <v>1</v>
      </c>
      <c r="H102" t="b">
        <f>C102&gt;F102</f>
        <v>1</v>
      </c>
    </row>
    <row r="103" spans="1:8">
      <c r="A103" s="9"/>
    </row>
  </sheetData>
  <mergeCells count="1">
    <mergeCell ref="A1:J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50DDA-C35D-304D-A8AE-2443F1A5BE07}">
  <dimension ref="A1"/>
  <sheetViews>
    <sheetView zoomScaleNormal="60" zoomScaleSheetLayoutView="100"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4F7D68E061D1438D093AB6CE092698" ma:contentTypeVersion="3" ma:contentTypeDescription="Create a new document." ma:contentTypeScope="" ma:versionID="a6b26c21f2ca0d5f855555422c75eb53">
  <xsd:schema xmlns:xsd="http://www.w3.org/2001/XMLSchema" xmlns:xs="http://www.w3.org/2001/XMLSchema" xmlns:p="http://schemas.microsoft.com/office/2006/metadata/properties" xmlns:ns2="66e06080-d105-4d13-b16c-2a5f973decd2" targetNamespace="http://schemas.microsoft.com/office/2006/metadata/properties" ma:root="true" ma:fieldsID="d5ec23fefa2f84ff8f049c3dac126d90" ns2:_="">
    <xsd:import namespace="66e06080-d105-4d13-b16c-2a5f973de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e06080-d105-4d13-b16c-2a5f973dec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88E0A4-624F-40AF-B6D9-09183B8DDB28}"/>
</file>

<file path=customXml/itemProps2.xml><?xml version="1.0" encoding="utf-8"?>
<ds:datastoreItem xmlns:ds="http://schemas.openxmlformats.org/officeDocument/2006/customXml" ds:itemID="{4C55BEB7-4969-4086-BFC9-7144ADFEE13F}"/>
</file>

<file path=customXml/itemProps3.xml><?xml version="1.0" encoding="utf-8"?>
<ds:datastoreItem xmlns:ds="http://schemas.openxmlformats.org/officeDocument/2006/customXml" ds:itemID="{965CF1DE-E75D-453D-BD63-FB468BF732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Supratic Gupta</cp:lastModifiedBy>
  <cp:revision/>
  <dcterms:created xsi:type="dcterms:W3CDTF">2006-09-16T00:00:00Z</dcterms:created>
  <dcterms:modified xsi:type="dcterms:W3CDTF">2024-01-16T04:01:30Z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0x010100A34F7D68E061D1438D093AB6CE092698</vt:lpwstr>
  </property>
</Properties>
</file>