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3895" windowHeight="12780"/>
  </bookViews>
  <sheets>
    <sheet name="All boards" sheetId="1" r:id="rId1"/>
    <sheet name="Sheet1" sheetId="2" r:id="rId2"/>
  </sheets>
  <definedNames>
    <definedName name="BRXB_no">'All boards'!$L$4</definedName>
    <definedName name="BRXO_no">'All boards'!$K$4</definedName>
    <definedName name="BTX_no">'All boards'!$I$4</definedName>
    <definedName name="PDD_no">'All boards'!$M$4</definedName>
    <definedName name="TUD_no">'All boards'!$J$4</definedName>
  </definedNames>
  <calcPr calcId="124519"/>
</workbook>
</file>

<file path=xl/calcChain.xml><?xml version="1.0" encoding="utf-8"?>
<calcChain xmlns="http://schemas.openxmlformats.org/spreadsheetml/2006/main">
  <c r="N12" i="1"/>
  <c r="N17"/>
  <c r="N26"/>
  <c r="N27"/>
  <c r="N22"/>
  <c r="N37"/>
  <c r="N25"/>
  <c r="N48"/>
  <c r="N10"/>
  <c r="N18"/>
  <c r="N11"/>
  <c r="N13"/>
  <c r="N14"/>
  <c r="N15"/>
  <c r="N16"/>
  <c r="N19"/>
  <c r="N20"/>
  <c r="N21"/>
  <c r="N23"/>
  <c r="N24"/>
  <c r="N28"/>
  <c r="N29"/>
  <c r="N30"/>
  <c r="N31"/>
  <c r="N32"/>
  <c r="N33"/>
  <c r="N34"/>
  <c r="N35"/>
  <c r="N36"/>
  <c r="N38"/>
  <c r="N39"/>
  <c r="N40"/>
  <c r="N41"/>
  <c r="N42"/>
  <c r="N43"/>
  <c r="N44"/>
  <c r="N45"/>
  <c r="N46"/>
  <c r="N47"/>
  <c r="N49"/>
  <c r="N50"/>
  <c r="N51"/>
  <c r="N52"/>
  <c r="N53"/>
  <c r="N54"/>
  <c r="N55"/>
  <c r="N56"/>
  <c r="N57"/>
  <c r="N58"/>
  <c r="N59"/>
  <c r="N60"/>
  <c r="N61"/>
  <c r="N62"/>
  <c r="M4"/>
  <c r="J29" s="1"/>
  <c r="P29" s="1"/>
  <c r="J25" l="1"/>
  <c r="Q25" s="1"/>
  <c r="J22"/>
  <c r="J12"/>
  <c r="J37"/>
  <c r="P37" s="1"/>
  <c r="J17"/>
  <c r="R17" s="1"/>
  <c r="J26"/>
  <c r="J27"/>
  <c r="R25"/>
  <c r="P25"/>
  <c r="R29"/>
  <c r="J19"/>
  <c r="P19" s="1"/>
  <c r="J48"/>
  <c r="R48" s="1"/>
  <c r="Q29"/>
  <c r="J52"/>
  <c r="R52" s="1"/>
  <c r="J13"/>
  <c r="R13" s="1"/>
  <c r="J46"/>
  <c r="R46" s="1"/>
  <c r="J53"/>
  <c r="R53" s="1"/>
  <c r="J36"/>
  <c r="R36" s="1"/>
  <c r="J14"/>
  <c r="R14" s="1"/>
  <c r="J58"/>
  <c r="R58" s="1"/>
  <c r="J33"/>
  <c r="R33" s="1"/>
  <c r="J18"/>
  <c r="R18" s="1"/>
  <c r="J40"/>
  <c r="R40" s="1"/>
  <c r="J61"/>
  <c r="R61" s="1"/>
  <c r="J42"/>
  <c r="R42" s="1"/>
  <c r="J44"/>
  <c r="R44" s="1"/>
  <c r="J31"/>
  <c r="R31" s="1"/>
  <c r="J10"/>
  <c r="R10" s="1"/>
  <c r="J54"/>
  <c r="R54" s="1"/>
  <c r="J50"/>
  <c r="R50" s="1"/>
  <c r="J62"/>
  <c r="R62" s="1"/>
  <c r="J60"/>
  <c r="R60" s="1"/>
  <c r="J32"/>
  <c r="R32" s="1"/>
  <c r="J34"/>
  <c r="R34" s="1"/>
  <c r="J21"/>
  <c r="R21" s="1"/>
  <c r="J39"/>
  <c r="R39" s="1"/>
  <c r="J45"/>
  <c r="R45" s="1"/>
  <c r="J23"/>
  <c r="R23" s="1"/>
  <c r="J28"/>
  <c r="R28" s="1"/>
  <c r="J49"/>
  <c r="R49" s="1"/>
  <c r="J57"/>
  <c r="R57" s="1"/>
  <c r="J35"/>
  <c r="R35" s="1"/>
  <c r="J55"/>
  <c r="R55" s="1"/>
  <c r="J41"/>
  <c r="R41" s="1"/>
  <c r="J11"/>
  <c r="R11" s="1"/>
  <c r="J30"/>
  <c r="R30" s="1"/>
  <c r="J16"/>
  <c r="R16" s="1"/>
  <c r="J24"/>
  <c r="R24" s="1"/>
  <c r="J56"/>
  <c r="R56" s="1"/>
  <c r="J15"/>
  <c r="R15" s="1"/>
  <c r="J43"/>
  <c r="R43" s="1"/>
  <c r="J38"/>
  <c r="R38" s="1"/>
  <c r="J20"/>
  <c r="R20" s="1"/>
  <c r="J51"/>
  <c r="R51" s="1"/>
  <c r="J59"/>
  <c r="R59" s="1"/>
  <c r="J47"/>
  <c r="R47" s="1"/>
  <c r="Q27" l="1"/>
  <c r="P27"/>
  <c r="R27"/>
  <c r="P12"/>
  <c r="R12"/>
  <c r="Q12"/>
  <c r="Q37"/>
  <c r="R37"/>
  <c r="Q17"/>
  <c r="P17"/>
  <c r="Q26"/>
  <c r="R26"/>
  <c r="P26"/>
  <c r="P22"/>
  <c r="Q22"/>
  <c r="R22"/>
  <c r="Q19"/>
  <c r="R19"/>
  <c r="Q24"/>
  <c r="P24"/>
  <c r="P34"/>
  <c r="Q34"/>
  <c r="P38"/>
  <c r="Q38"/>
  <c r="Q21"/>
  <c r="P21"/>
  <c r="P42"/>
  <c r="Q42"/>
  <c r="P36"/>
  <c r="Q36"/>
  <c r="P48"/>
  <c r="Q48"/>
  <c r="P56"/>
  <c r="Q56"/>
  <c r="P30"/>
  <c r="Q30"/>
  <c r="Q55"/>
  <c r="P55"/>
  <c r="P39"/>
  <c r="Q39"/>
  <c r="Q60"/>
  <c r="P60"/>
  <c r="P10"/>
  <c r="Q10"/>
  <c r="P44"/>
  <c r="Q44"/>
  <c r="P14"/>
  <c r="Q14"/>
  <c r="Q46"/>
  <c r="P46"/>
  <c r="P47"/>
  <c r="Q47"/>
  <c r="P20"/>
  <c r="Q20"/>
  <c r="P15"/>
  <c r="Q15"/>
  <c r="Q16"/>
  <c r="P16"/>
  <c r="Q41"/>
  <c r="P41"/>
  <c r="Q49"/>
  <c r="P49"/>
  <c r="P45"/>
  <c r="Q45"/>
  <c r="P32"/>
  <c r="Q32"/>
  <c r="Q54"/>
  <c r="P54"/>
  <c r="P31"/>
  <c r="Q31"/>
  <c r="P40"/>
  <c r="Q40"/>
  <c r="P58"/>
  <c r="Q58"/>
  <c r="P43"/>
  <c r="Q43"/>
  <c r="Q23"/>
  <c r="P23"/>
  <c r="P61"/>
  <c r="Q61"/>
  <c r="P33"/>
  <c r="Q33"/>
  <c r="P53"/>
  <c r="Q53"/>
  <c r="Q52"/>
  <c r="P52"/>
  <c r="P51"/>
  <c r="Q51"/>
  <c r="P57"/>
  <c r="Q57"/>
  <c r="P59"/>
  <c r="Q59"/>
  <c r="Q35"/>
  <c r="P35"/>
  <c r="P62"/>
  <c r="Q62"/>
  <c r="P18"/>
  <c r="Q18"/>
  <c r="Q13"/>
  <c r="P13"/>
  <c r="P11"/>
  <c r="Q11"/>
  <c r="P50"/>
  <c r="Q50"/>
  <c r="P28"/>
  <c r="Q28"/>
  <c r="P63" l="1"/>
  <c r="P64" s="1"/>
  <c r="P66" s="1"/>
  <c r="Q63"/>
  <c r="Q64" s="1"/>
  <c r="Q66" s="1"/>
</calcChain>
</file>

<file path=xl/sharedStrings.xml><?xml version="1.0" encoding="utf-8"?>
<sst xmlns="http://schemas.openxmlformats.org/spreadsheetml/2006/main" count="301" uniqueCount="177">
  <si>
    <t>Device</t>
  </si>
  <si>
    <t>Capacitor</t>
  </si>
  <si>
    <t>Bill-Of-Materials</t>
  </si>
  <si>
    <t>Trimmer</t>
  </si>
  <si>
    <t>Photodiode</t>
  </si>
  <si>
    <t>Farnell</t>
  </si>
  <si>
    <t>Stock</t>
  </si>
  <si>
    <t>Supply</t>
  </si>
  <si>
    <t>VAT</t>
  </si>
  <si>
    <t>Shipping</t>
  </si>
  <si>
    <t>Grand Total</t>
  </si>
  <si>
    <t>Number of boards</t>
  </si>
  <si>
    <t>PANASONIC_C</t>
  </si>
  <si>
    <t>1.2nH</t>
  </si>
  <si>
    <t>FDC6333C</t>
  </si>
  <si>
    <t>SN74LVC2G08DCU</t>
  </si>
  <si>
    <t>SOD-523</t>
  </si>
  <si>
    <t>10uH</t>
  </si>
  <si>
    <t>MCSDC0503-221KU</t>
  </si>
  <si>
    <t>LT3467A</t>
  </si>
  <si>
    <t>TSOT-23</t>
  </si>
  <si>
    <t>LSM330DL</t>
  </si>
  <si>
    <t>LLGA-28</t>
  </si>
  <si>
    <t>TL7709AC</t>
  </si>
  <si>
    <t>SOD-323</t>
  </si>
  <si>
    <t>Diode</t>
  </si>
  <si>
    <t>BSS138</t>
  </si>
  <si>
    <t>PIC16F1825</t>
  </si>
  <si>
    <t>Laser Beacon V3.0</t>
  </si>
  <si>
    <t>Not included:</t>
  </si>
  <si>
    <t>- Standard 2.54mm or 2.0mm male headers</t>
  </si>
  <si>
    <t>[BTX]</t>
  </si>
  <si>
    <t>[TUD]</t>
  </si>
  <si>
    <t>[BRX]-O</t>
  </si>
  <si>
    <t>[BRX]-B</t>
  </si>
  <si>
    <t>[PDD]</t>
  </si>
  <si>
    <t>Quantities</t>
  </si>
  <si>
    <t>Category</t>
  </si>
  <si>
    <t>Passive</t>
  </si>
  <si>
    <t>5-1814400-1</t>
  </si>
  <si>
    <t>SMA Right Angle</t>
  </si>
  <si>
    <t>PM5.08/2/90 BLK</t>
  </si>
  <si>
    <t>2 Ways 5.08mm Header</t>
  </si>
  <si>
    <t>Screw Terminal Bloc</t>
  </si>
  <si>
    <t>Mini-USB</t>
  </si>
  <si>
    <t>10033526-N3212MLF</t>
  </si>
  <si>
    <t>SMD Type B Mini-USB</t>
  </si>
  <si>
    <t>Inductor</t>
  </si>
  <si>
    <t>Supply Ref.</t>
  </si>
  <si>
    <t>220uH</t>
  </si>
  <si>
    <t>MCSDC0503-100MU</t>
  </si>
  <si>
    <t>Low-VT FAST N/P MOSFET 30V/2A</t>
  </si>
  <si>
    <t>SSOT-6</t>
  </si>
  <si>
    <t>3.3V CAN Transciever</t>
  </si>
  <si>
    <t>SOIC-8</t>
  </si>
  <si>
    <t>Sample TI</t>
  </si>
  <si>
    <t>Dual AND2 logic gates</t>
  </si>
  <si>
    <t>DCU-8</t>
  </si>
  <si>
    <t>QFN-44</t>
  </si>
  <si>
    <t>dsPIC33F Microcontroller</t>
  </si>
  <si>
    <t>Sample MC</t>
  </si>
  <si>
    <t>PIC16F Microcontroller</t>
  </si>
  <si>
    <t>Power IC</t>
  </si>
  <si>
    <t>SOT-223</t>
  </si>
  <si>
    <t>VQFN-20</t>
  </si>
  <si>
    <t>2.4GHz RF Transciever</t>
  </si>
  <si>
    <t>FT232RL</t>
  </si>
  <si>
    <t>USB to UART Data converter</t>
  </si>
  <si>
    <t>Crystal</t>
  </si>
  <si>
    <t>3.3V LDO Regulator 800mA</t>
  </si>
  <si>
    <t>Adjustable LDO Regulator 800mA</t>
  </si>
  <si>
    <t>DC/DC 2.1MHz / 1.1A</t>
  </si>
  <si>
    <t>A6E3104</t>
  </si>
  <si>
    <t>DIL-3</t>
  </si>
  <si>
    <t>3 Ways Raised DIL Switch</t>
  </si>
  <si>
    <t>6 DOF Digital Accelero/Gyro</t>
  </si>
  <si>
    <t>SSOP-28</t>
  </si>
  <si>
    <t>Value / Description</t>
  </si>
  <si>
    <t>Package / Ref.</t>
  </si>
  <si>
    <t>Connector</t>
  </si>
  <si>
    <t>Switch</t>
  </si>
  <si>
    <t>SPDT Slider</t>
  </si>
  <si>
    <t>450302014072</t>
  </si>
  <si>
    <t>Right Angle SPDT 12V/500mA</t>
  </si>
  <si>
    <t>7,6V Voltage Supervisor</t>
  </si>
  <si>
    <t>Analog IC</t>
  </si>
  <si>
    <t>Digital IC</t>
  </si>
  <si>
    <t>VBPW34S</t>
  </si>
  <si>
    <t>7mm², 65°, 940nm</t>
  </si>
  <si>
    <t>PVZ2A104C04B00</t>
  </si>
  <si>
    <r>
      <t>100k</t>
    </r>
    <r>
      <rPr>
        <sz val="10"/>
        <color theme="1"/>
        <rFont val="Calibri"/>
        <family val="2"/>
      </rPr>
      <t>Ω</t>
    </r>
  </si>
  <si>
    <t>-36V, -200mA LN Regulator</t>
  </si>
  <si>
    <t>+36V, +150mA LN Regulator</t>
  </si>
  <si>
    <t>MSOP-8</t>
  </si>
  <si>
    <t>SSOP-8</t>
  </si>
  <si>
    <t>High-Speed Transimpedance OPA</t>
  </si>
  <si>
    <t>SOIC-14</t>
  </si>
  <si>
    <t>High-Speed Difference OPA</t>
  </si>
  <si>
    <t>High-Speed Comparator OPA</t>
  </si>
  <si>
    <t>OPA2380AIDGKT</t>
  </si>
  <si>
    <t>INA2143U</t>
  </si>
  <si>
    <t>TLV3502AID</t>
  </si>
  <si>
    <t>TPS7A3001DGNR</t>
  </si>
  <si>
    <t>TPS7A4901DGNR</t>
  </si>
  <si>
    <t>CC2500RTKR</t>
  </si>
  <si>
    <t>SN65HVD233D</t>
  </si>
  <si>
    <t>TLV1117-33CDCYR</t>
  </si>
  <si>
    <t>TLV1117CDCYR</t>
  </si>
  <si>
    <t>SOT-23</t>
  </si>
  <si>
    <t>N Channel MOSFET 50V/0,2A</t>
  </si>
  <si>
    <t>Schottky Diode</t>
  </si>
  <si>
    <t>PMEG2005EB</t>
  </si>
  <si>
    <t>PMEG4005AEA - 40V</t>
  </si>
  <si>
    <t>1N4148 - 100V</t>
  </si>
  <si>
    <t>Zener Diode</t>
  </si>
  <si>
    <t>BZT52C15S - Vz = 15V</t>
  </si>
  <si>
    <t>BZT52C3V3S-7-F - Vz = 3.3V</t>
  </si>
  <si>
    <t>2.2uF, 100V, Ceramic X7R</t>
  </si>
  <si>
    <t>1uF, 50V, Ceramic X7R</t>
  </si>
  <si>
    <t>10uF, 6.3V, Ceramic X5R</t>
  </si>
  <si>
    <t>47nF, 16V, Ceramic X7R</t>
  </si>
  <si>
    <t>4.7uF, 50V, Electrolytic</t>
  </si>
  <si>
    <t>10uF, 35V, Electrolytic</t>
  </si>
  <si>
    <t>1692400RL</t>
  </si>
  <si>
    <t>100nF, 25V, Ceramic X7R</t>
  </si>
  <si>
    <t>1nF, 25V, Ceramic X7R</t>
  </si>
  <si>
    <t>1856347RL</t>
  </si>
  <si>
    <t>Rem.</t>
  </si>
  <si>
    <t>Prices</t>
  </si>
  <si>
    <t>Unit</t>
  </si>
  <si>
    <t>Total Qty.</t>
  </si>
  <si>
    <t>Total Price</t>
  </si>
  <si>
    <t>Sub-total tax free</t>
  </si>
  <si>
    <t>Link</t>
  </si>
  <si>
    <t>3.3uF, 35V, ESR 1.3Ω, Tantalum</t>
  </si>
  <si>
    <t>- Ceramic 402 / 603 / 805 Resistors, Capacitor (X5R, X7R, NP0 - 6.3V) E24 serie</t>
  </si>
  <si>
    <t>- Ceramic 603, Through hole 3mm and 5mm LEDs</t>
  </si>
  <si>
    <t>QFN-16</t>
  </si>
  <si>
    <t>DSPIC33FJ128MC804-x/ML</t>
  </si>
  <si>
    <t>RN-SMA-S-RP</t>
  </si>
  <si>
    <t>Antenna</t>
  </si>
  <si>
    <t>2.4GHz , 1 inch SMA Antenna</t>
  </si>
  <si>
    <t>-</t>
  </si>
  <si>
    <t>8MHz - No availability!</t>
  </si>
  <si>
    <t>26MHz  - No availability!</t>
  </si>
  <si>
    <t>Ebay</t>
  </si>
  <si>
    <t>Sample LT</t>
  </si>
  <si>
    <r>
      <t>10uF, 16V, Low ESR</t>
    </r>
    <r>
      <rPr>
        <sz val="10"/>
        <color theme="1"/>
        <rFont val="Calibri"/>
        <family val="2"/>
      </rPr>
      <t xml:space="preserve">, Tantalum </t>
    </r>
  </si>
  <si>
    <t>310527710797</t>
  </si>
  <si>
    <t>330844078182</t>
  </si>
  <si>
    <t>Mechanical</t>
  </si>
  <si>
    <t>Ø3 X 5mm spacer</t>
  </si>
  <si>
    <t>R30F6700594</t>
  </si>
  <si>
    <t>666877</t>
  </si>
  <si>
    <t>Ø4 X 5mm spacer</t>
  </si>
  <si>
    <t>R40F6710594</t>
  </si>
  <si>
    <t>666920</t>
  </si>
  <si>
    <t>Plastic spacer</t>
  </si>
  <si>
    <t xml:space="preserve">05.13.401  </t>
  </si>
  <si>
    <t xml:space="preserve">05.13.253  </t>
  </si>
  <si>
    <t>05.14.203</t>
  </si>
  <si>
    <t>05.14.153</t>
  </si>
  <si>
    <t>05.14.303</t>
  </si>
  <si>
    <t>M3 X 25mm Hex6 spacer</t>
  </si>
  <si>
    <t>M3 X 40mm Hex6 spacer</t>
  </si>
  <si>
    <t>M4 X 15mm Hex6 spacer</t>
  </si>
  <si>
    <t>M4 X 20mm Hex6 spacer</t>
  </si>
  <si>
    <t>M4 X 30mm Hex6 spacer</t>
  </si>
  <si>
    <t>Aluminium Hex6 spacer</t>
  </si>
  <si>
    <t>1466796</t>
  </si>
  <si>
    <t xml:space="preserve">1466856 </t>
  </si>
  <si>
    <t>1466807</t>
  </si>
  <si>
    <t>1467030</t>
  </si>
  <si>
    <t xml:space="preserve">1466848 </t>
  </si>
  <si>
    <t>5.08mm square SMA connector</t>
  </si>
  <si>
    <t>ABS10 (2pads 4.8 x 1.8 mm)</t>
  </si>
  <si>
    <t>Sample VS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</si>
</sst>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208EE"/>
      <name val="Wingdings"/>
      <charset val="2"/>
    </font>
    <font>
      <sz val="10"/>
      <color theme="0" tint="-0.49998474074526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0" fontId="13" fillId="33" borderId="0" xfId="0" applyFont="1" applyFill="1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right"/>
    </xf>
    <xf numFmtId="0" fontId="26" fillId="0" borderId="0" xfId="0" quotePrefix="1" applyFont="1"/>
    <xf numFmtId="0" fontId="26" fillId="0" borderId="0" xfId="0" applyFont="1"/>
    <xf numFmtId="0" fontId="28" fillId="0" borderId="0" xfId="0" applyFont="1" applyAlignment="1">
      <alignment horizontal="center"/>
    </xf>
    <xf numFmtId="0" fontId="20" fillId="0" borderId="0" xfId="0" applyFont="1" applyAlignment="1">
      <alignment wrapText="1"/>
    </xf>
    <xf numFmtId="49" fontId="20" fillId="0" borderId="0" xfId="0" applyNumberFormat="1" applyFont="1"/>
    <xf numFmtId="0" fontId="20" fillId="0" borderId="0" xfId="0" quotePrefix="1" applyFont="1"/>
    <xf numFmtId="0" fontId="24" fillId="0" borderId="0" xfId="0" applyFont="1" applyBorder="1"/>
    <xf numFmtId="0" fontId="26" fillId="0" borderId="0" xfId="0" applyFont="1" applyBorder="1"/>
    <xf numFmtId="0" fontId="0" fillId="0" borderId="0" xfId="0" applyBorder="1"/>
    <xf numFmtId="0" fontId="27" fillId="0" borderId="0" xfId="0" applyFont="1" applyBorder="1" applyAlignment="1">
      <alignment horizontal="center"/>
    </xf>
    <xf numFmtId="0" fontId="30" fillId="34" borderId="10" xfId="0" applyFont="1" applyFill="1" applyBorder="1" applyAlignment="1">
      <alignment horizontal="center" vertical="center"/>
    </xf>
    <xf numFmtId="0" fontId="20" fillId="35" borderId="0" xfId="0" applyFont="1" applyFill="1"/>
    <xf numFmtId="0" fontId="28" fillId="35" borderId="0" xfId="0" applyFont="1" applyFill="1" applyAlignment="1">
      <alignment horizontal="center"/>
    </xf>
    <xf numFmtId="0" fontId="27" fillId="0" borderId="0" xfId="0" applyNumberFormat="1" applyFont="1" applyAlignment="1">
      <alignment horizontal="center"/>
    </xf>
    <xf numFmtId="0" fontId="27" fillId="35" borderId="0" xfId="0" applyNumberFormat="1" applyFont="1" applyFill="1" applyAlignment="1">
      <alignment horizontal="center"/>
    </xf>
    <xf numFmtId="164" fontId="22" fillId="0" borderId="0" xfId="0" applyNumberFormat="1" applyFont="1" applyAlignment="1">
      <alignment horizontal="right"/>
    </xf>
    <xf numFmtId="164" fontId="20" fillId="0" borderId="0" xfId="0" applyNumberFormat="1" applyFont="1" applyAlignment="1">
      <alignment horizontal="right"/>
    </xf>
    <xf numFmtId="164" fontId="20" fillId="35" borderId="0" xfId="0" applyNumberFormat="1" applyFont="1" applyFill="1" applyAlignment="1">
      <alignment horizontal="right"/>
    </xf>
    <xf numFmtId="164" fontId="22" fillId="35" borderId="0" xfId="0" applyNumberFormat="1" applyFont="1" applyFill="1" applyAlignment="1">
      <alignment horizontal="right"/>
    </xf>
    <xf numFmtId="0" fontId="0" fillId="37" borderId="0" xfId="0" applyFill="1"/>
    <xf numFmtId="164" fontId="22" fillId="37" borderId="0" xfId="0" applyNumberFormat="1" applyFont="1" applyFill="1" applyAlignment="1">
      <alignment horizontal="right"/>
    </xf>
    <xf numFmtId="0" fontId="0" fillId="37" borderId="10" xfId="0" applyFill="1" applyBorder="1"/>
    <xf numFmtId="164" fontId="22" fillId="37" borderId="10" xfId="0" applyNumberFormat="1" applyFont="1" applyFill="1" applyBorder="1" applyAlignment="1">
      <alignment horizontal="right"/>
    </xf>
    <xf numFmtId="0" fontId="0" fillId="36" borderId="12" xfId="0" applyFill="1" applyBorder="1"/>
    <xf numFmtId="164" fontId="31" fillId="36" borderId="12" xfId="0" applyNumberFormat="1" applyFont="1" applyFill="1" applyBorder="1"/>
    <xf numFmtId="0" fontId="32" fillId="0" borderId="0" xfId="0" applyNumberFormat="1" applyFont="1" applyAlignment="1">
      <alignment horizontal="center"/>
    </xf>
    <xf numFmtId="0" fontId="32" fillId="35" borderId="0" xfId="0" applyNumberFormat="1" applyFont="1" applyFill="1" applyAlignment="1">
      <alignment horizontal="center"/>
    </xf>
    <xf numFmtId="0" fontId="33" fillId="0" borderId="0" xfId="0" applyNumberFormat="1" applyFont="1" applyAlignment="1">
      <alignment horizontal="right"/>
    </xf>
    <xf numFmtId="0" fontId="13" fillId="33" borderId="0" xfId="0" quotePrefix="1" applyFont="1" applyFill="1"/>
    <xf numFmtId="164" fontId="0" fillId="0" borderId="0" xfId="0" applyNumberFormat="1"/>
    <xf numFmtId="49" fontId="20" fillId="0" borderId="0" xfId="0" applyNumberFormat="1" applyFont="1" applyAlignment="1">
      <alignment horizontal="right"/>
    </xf>
    <xf numFmtId="49" fontId="26" fillId="0" borderId="0" xfId="0" applyNumberFormat="1" applyFont="1" applyAlignment="1">
      <alignment horizontal="right"/>
    </xf>
    <xf numFmtId="49" fontId="34" fillId="0" borderId="0" xfId="0" applyNumberFormat="1" applyFont="1" applyAlignment="1">
      <alignment horizontal="right"/>
    </xf>
    <xf numFmtId="49" fontId="20" fillId="35" borderId="0" xfId="0" applyNumberFormat="1" applyFont="1" applyFill="1" applyAlignment="1">
      <alignment horizontal="right"/>
    </xf>
    <xf numFmtId="0" fontId="20" fillId="37" borderId="10" xfId="0" applyFont="1" applyFill="1" applyBorder="1" applyAlignment="1">
      <alignment horizontal="right"/>
    </xf>
    <xf numFmtId="0" fontId="22" fillId="36" borderId="12" xfId="0" applyFont="1" applyFill="1" applyBorder="1" applyAlignment="1">
      <alignment horizontal="right"/>
    </xf>
    <xf numFmtId="0" fontId="30" fillId="34" borderId="0" xfId="0" applyFont="1" applyFill="1" applyBorder="1" applyAlignment="1">
      <alignment horizontal="right"/>
    </xf>
    <xf numFmtId="0" fontId="30" fillId="34" borderId="11" xfId="0" applyFont="1" applyFill="1" applyBorder="1" applyAlignment="1">
      <alignment horizontal="right"/>
    </xf>
    <xf numFmtId="0" fontId="13" fillId="33" borderId="0" xfId="0" applyFont="1" applyFill="1" applyAlignment="1">
      <alignment horizontal="center"/>
    </xf>
    <xf numFmtId="0" fontId="20" fillId="37" borderId="0" xfId="0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\ &quot;€&quot;"/>
      <alignment horizontal="center" vertical="bottom" textRotation="0" wrapText="0" indent="0" relativeIndent="0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\ &quot;€&quot;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\ &quot;€&quot;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\ &quot;€&quot;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\ &quot;€&quot;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208EE"/>
        <name val="Wingdings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Calibri"/>
        <scheme val="minor"/>
      </font>
      <numFmt numFmtId="0" formatCode="General"/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Calibri"/>
        <scheme val="minor"/>
      </font>
      <numFmt numFmtId="0" formatCode="General"/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3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9" defaultPivotStyle="PivotStyleLight16"/>
  <colors>
    <mruColors>
      <color rgb="FF0208E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BOM" displayName="BOM" ref="A9:R62" headerRowDxfId="34" dataDxfId="33">
  <autoFilter ref="A9:R62">
    <filterColumn colId="0"/>
    <filterColumn colId="3"/>
    <filterColumn colId="5"/>
    <filterColumn colId="6"/>
    <filterColumn colId="7"/>
    <filterColumn colId="8"/>
    <filterColumn colId="9"/>
    <filterColumn colId="10"/>
    <filterColumn colId="12"/>
    <filterColumn colId="13"/>
    <filterColumn colId="14"/>
    <filterColumn colId="15"/>
    <filterColumn colId="16"/>
    <filterColumn colId="17"/>
  </autoFilter>
  <sortState ref="A10:R62">
    <sortCondition descending="1" ref="Q9:Q62"/>
  </sortState>
  <tableColumns count="18">
    <tableColumn id="15" name="Category" totalsRowLabel="Total" dataDxfId="32" totalsRowDxfId="31"/>
    <tableColumn id="1" name="Device" dataDxfId="30" totalsRowDxfId="29"/>
    <tableColumn id="2" name="Package / Ref." dataDxfId="28" totalsRowDxfId="27"/>
    <tableColumn id="17" name="Value / Description" dataDxfId="26" totalsRowDxfId="25"/>
    <tableColumn id="3" name="[BTX]" dataDxfId="24" totalsRowDxfId="23"/>
    <tableColumn id="12" name="[TUD]" dataDxfId="22" totalsRowDxfId="21"/>
    <tableColumn id="11" name="[BRX]-O" dataDxfId="20" totalsRowDxfId="19"/>
    <tableColumn id="13" name="[BRX]-B" dataDxfId="18" totalsRowDxfId="17"/>
    <tableColumn id="10" name="[PDD]" dataDxfId="16" totalsRowDxfId="15"/>
    <tableColumn id="14" name="Total Qty." dataDxfId="14" totalsRowDxfId="13">
      <calculatedColumnFormula>BOM[[#This Row],['[BTX']]]*BTX_no+BOM[[#This Row],['[TUD']]]*TUD_no+BOM[[#This Row],['[BRX']-O]]*BRXO_no+BOM[[#This Row],['[BRX']-B]]*BRXB_no+BOM[[#This Row],['[PDD']]]*PDD_no</calculatedColumnFormula>
    </tableColumn>
    <tableColumn id="19" name="Stock" dataDxfId="12"/>
    <tableColumn id="7" name="Supply" dataDxfId="11" totalsRowDxfId="10"/>
    <tableColumn id="18" name="Supply Ref." dataDxfId="9" totalsRowDxfId="8"/>
    <tableColumn id="21" name="Link" dataDxfId="7">
      <calculatedColumnFormula>IF(BOM[[#This Row],[Supply]]="Farnell",HYPERLINK(CONCATENATE("http://fr.farnell.com/",BOM[[#This Row],[Supply Ref.]]),"ì"),IF(BOM[[#This Row],[Supply]]="Ebay",HYPERLINK(CONCATENATE("http://www.ebay.com/itm/",BOM[[#This Row],[Supply Ref.]]),"ì"),""))</calculatedColumnFormula>
    </tableColumn>
    <tableColumn id="8" name="Unit" totalsRowLabel="Sub-total tax free" dataDxfId="6" totalsRowDxfId="5"/>
    <tableColumn id="20" name="Rem." totalsRowFunction="sum" dataDxfId="4" totalsRowDxfId="3">
      <calculatedColumnFormula>(BOM[[#This Row],[Total Qty.]]-BOM[[#This Row],[Stock]])*BOM[[#This Row],[Unit]]</calculatedColumnFormula>
    </tableColumn>
    <tableColumn id="9" name="Total Price" totalsRowFunction="sum" dataDxfId="2" totalsRowDxfId="1">
      <calculatedColumnFormula>BOM[[#This Row],[Total Qty.]]*BOM[[#This Row],[Unit]]</calculatedColumnFormula>
    </tableColumn>
    <tableColumn id="4" name="-" dataDxfId="0">
      <calculatedColumnFormula>MAX(0,BOM[[#This Row],[Total Qty.]]-BOM[[#This Row],[Stock]])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7"/>
  <sheetViews>
    <sheetView showGridLines="0" tabSelected="1" workbookViewId="0">
      <pane ySplit="9" topLeftCell="A10" activePane="bottomLeft" state="frozenSplit"/>
      <selection activeCell="G33" sqref="G33"/>
      <selection pane="bottomLeft" activeCell="S10" sqref="S10"/>
    </sheetView>
  </sheetViews>
  <sheetFormatPr defaultRowHeight="15"/>
  <cols>
    <col min="1" max="1" width="12.85546875" customWidth="1"/>
    <col min="2" max="2" width="23.7109375" customWidth="1"/>
    <col min="3" max="3" width="23.140625" customWidth="1"/>
    <col min="4" max="4" width="27.5703125" customWidth="1"/>
    <col min="5" max="5" width="7.5703125" customWidth="1"/>
    <col min="6" max="6" width="8.140625" customWidth="1"/>
    <col min="7" max="7" width="9.85546875" customWidth="1"/>
    <col min="8" max="8" width="10.140625" customWidth="1"/>
    <col min="9" max="9" width="8" customWidth="1"/>
    <col min="10" max="10" width="7.42578125" customWidth="1"/>
    <col min="11" max="11" width="8" customWidth="1"/>
    <col min="12" max="12" width="9.7109375" bestFit="1" customWidth="1"/>
    <col min="13" max="13" width="13.28515625" bestFit="1" customWidth="1"/>
    <col min="14" max="14" width="6.85546875" bestFit="1" customWidth="1"/>
    <col min="15" max="15" width="8" customWidth="1"/>
    <col min="16" max="16" width="8.7109375" customWidth="1"/>
    <col min="17" max="17" width="7.7109375" customWidth="1"/>
    <col min="18" max="18" width="2.5703125" customWidth="1"/>
  </cols>
  <sheetData>
    <row r="1" spans="1:19" ht="15.75">
      <c r="A1" s="2" t="s">
        <v>28</v>
      </c>
      <c r="B1" s="2"/>
    </row>
    <row r="2" spans="1:19" ht="15.75">
      <c r="A2" s="3" t="s">
        <v>2</v>
      </c>
      <c r="B2" s="3"/>
      <c r="G2" s="19"/>
      <c r="H2" s="19"/>
      <c r="I2" s="19"/>
      <c r="J2" s="19"/>
      <c r="K2" s="19"/>
      <c r="L2" s="19"/>
      <c r="M2" s="19"/>
    </row>
    <row r="3" spans="1:19" s="9" customFormat="1" ht="15.75">
      <c r="A3" s="8"/>
      <c r="B3" s="8"/>
      <c r="G3" s="17"/>
      <c r="H3" s="18"/>
      <c r="I3" s="21" t="s">
        <v>31</v>
      </c>
      <c r="J3" s="21" t="s">
        <v>32</v>
      </c>
      <c r="K3" s="21" t="s">
        <v>33</v>
      </c>
      <c r="L3" s="21" t="s">
        <v>34</v>
      </c>
      <c r="M3" s="21" t="s">
        <v>35</v>
      </c>
    </row>
    <row r="4" spans="1:19" s="9" customFormat="1">
      <c r="A4" s="10" t="s">
        <v>29</v>
      </c>
      <c r="B4" s="11" t="s">
        <v>135</v>
      </c>
      <c r="E4" s="12"/>
      <c r="F4" s="12"/>
      <c r="G4" s="47" t="s">
        <v>11</v>
      </c>
      <c r="H4" s="48"/>
      <c r="I4" s="20">
        <v>1</v>
      </c>
      <c r="J4" s="20">
        <v>1</v>
      </c>
      <c r="K4" s="20">
        <v>2</v>
      </c>
      <c r="L4" s="20">
        <v>3</v>
      </c>
      <c r="M4" s="20">
        <f>4*K4+3*L4</f>
        <v>17</v>
      </c>
    </row>
    <row r="5" spans="1:19" s="9" customFormat="1">
      <c r="A5" s="12"/>
      <c r="B5" s="11" t="s">
        <v>136</v>
      </c>
      <c r="E5" s="12"/>
      <c r="F5" s="12"/>
      <c r="G5" s="12"/>
      <c r="H5" s="12"/>
      <c r="I5" s="12"/>
      <c r="J5" s="12"/>
      <c r="K5" s="7"/>
      <c r="L5" s="6"/>
    </row>
    <row r="6" spans="1:19" s="9" customFormat="1">
      <c r="A6" s="12"/>
      <c r="B6" s="11" t="s">
        <v>30</v>
      </c>
      <c r="C6" s="11"/>
      <c r="D6" s="11"/>
      <c r="E6" s="12"/>
      <c r="F6" s="12"/>
      <c r="G6" s="12"/>
      <c r="H6" s="12"/>
      <c r="I6" s="12"/>
      <c r="J6" s="12"/>
      <c r="K6" s="7"/>
      <c r="L6" s="6"/>
    </row>
    <row r="7" spans="1:19" ht="15.75">
      <c r="A7" s="3"/>
      <c r="B7" s="3"/>
      <c r="K7" s="7"/>
      <c r="L7" s="6"/>
    </row>
    <row r="8" spans="1:19">
      <c r="E8" s="49" t="s">
        <v>36</v>
      </c>
      <c r="F8" s="49"/>
      <c r="G8" s="49"/>
      <c r="H8" s="49"/>
      <c r="I8" s="49"/>
      <c r="J8" s="49"/>
      <c r="K8" s="49"/>
      <c r="O8" s="49" t="s">
        <v>128</v>
      </c>
      <c r="P8" s="49"/>
      <c r="Q8" s="49"/>
    </row>
    <row r="9" spans="1:19">
      <c r="A9" s="1" t="s">
        <v>37</v>
      </c>
      <c r="B9" s="1" t="s">
        <v>0</v>
      </c>
      <c r="C9" s="1" t="s">
        <v>78</v>
      </c>
      <c r="D9" s="1" t="s">
        <v>77</v>
      </c>
      <c r="E9" s="1" t="s">
        <v>31</v>
      </c>
      <c r="F9" s="1" t="s">
        <v>32</v>
      </c>
      <c r="G9" s="1" t="s">
        <v>33</v>
      </c>
      <c r="H9" s="1" t="s">
        <v>34</v>
      </c>
      <c r="I9" s="1" t="s">
        <v>35</v>
      </c>
      <c r="J9" s="1" t="s">
        <v>130</v>
      </c>
      <c r="K9" s="1" t="s">
        <v>6</v>
      </c>
      <c r="L9" s="1" t="s">
        <v>7</v>
      </c>
      <c r="M9" s="1" t="s">
        <v>48</v>
      </c>
      <c r="N9" s="1" t="s">
        <v>133</v>
      </c>
      <c r="O9" s="1" t="s">
        <v>129</v>
      </c>
      <c r="P9" s="1" t="s">
        <v>127</v>
      </c>
      <c r="Q9" s="1" t="s">
        <v>131</v>
      </c>
      <c r="R9" s="39" t="s">
        <v>142</v>
      </c>
    </row>
    <row r="10" spans="1:19">
      <c r="A10" s="5" t="s">
        <v>86</v>
      </c>
      <c r="B10" s="5" t="s">
        <v>21</v>
      </c>
      <c r="C10" s="5" t="s">
        <v>22</v>
      </c>
      <c r="D10" s="5" t="s">
        <v>75</v>
      </c>
      <c r="E10" s="13"/>
      <c r="F10" s="13"/>
      <c r="G10" s="13">
        <v>1</v>
      </c>
      <c r="H10" s="13"/>
      <c r="I10" s="13"/>
      <c r="J10" s="24">
        <f>BOM[[#This Row],['[BTX']]]*BTX_no+BOM[[#This Row],['[TUD']]]*TUD_no+BOM[[#This Row],['[BRX']-O]]*BRXO_no+BOM[[#This Row],['[BRX']-B]]*BRXB_no+BOM[[#This Row],['[PDD']]]*PDD_no</f>
        <v>2</v>
      </c>
      <c r="K10" s="24"/>
      <c r="L10" s="5" t="s">
        <v>5</v>
      </c>
      <c r="M10" s="41">
        <v>2056736</v>
      </c>
      <c r="N10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10" s="27">
        <v>9.02</v>
      </c>
      <c r="P10" s="27">
        <f>(BOM[[#This Row],[Total Qty.]]-BOM[[#This Row],[Stock]])*BOM[[#This Row],[Unit]]</f>
        <v>18.04</v>
      </c>
      <c r="Q10" s="26">
        <f>BOM[[#This Row],[Total Qty.]]*BOM[[#This Row],[Unit]]</f>
        <v>18.04</v>
      </c>
      <c r="R10" s="26">
        <f>MAX(0,BOM[[#This Row],[Total Qty.]]-BOM[[#This Row],[Stock]])</f>
        <v>2</v>
      </c>
    </row>
    <row r="11" spans="1:19">
      <c r="A11" s="5" t="s">
        <v>79</v>
      </c>
      <c r="B11" s="5" t="s">
        <v>40</v>
      </c>
      <c r="C11" s="5" t="s">
        <v>39</v>
      </c>
      <c r="D11" s="5" t="s">
        <v>174</v>
      </c>
      <c r="E11" s="13">
        <v>1</v>
      </c>
      <c r="F11" s="13"/>
      <c r="G11" s="13">
        <v>1</v>
      </c>
      <c r="H11" s="13">
        <v>1</v>
      </c>
      <c r="I11" s="13"/>
      <c r="J11" s="24">
        <f>BOM[[#This Row],['[BTX']]]*BTX_no+BOM[[#This Row],['[TUD']]]*TUD_no+BOM[[#This Row],['[BRX']-O]]*BRXO_no+BOM[[#This Row],['[BRX']-B]]*BRXB_no+BOM[[#This Row],['[PDD']]]*PDD_no</f>
        <v>6</v>
      </c>
      <c r="K11" s="24"/>
      <c r="L11" s="5" t="s">
        <v>5</v>
      </c>
      <c r="M11" s="41">
        <v>1248989</v>
      </c>
      <c r="N11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11" s="27">
        <v>2.2400000000000002</v>
      </c>
      <c r="P11" s="27">
        <f>(BOM[[#This Row],[Total Qty.]]-BOM[[#This Row],[Stock]])*BOM[[#This Row],[Unit]]</f>
        <v>13.440000000000001</v>
      </c>
      <c r="Q11" s="26">
        <f>BOM[[#This Row],[Total Qty.]]*BOM[[#This Row],[Unit]]</f>
        <v>13.440000000000001</v>
      </c>
      <c r="R11" s="26">
        <f>MAX(0,BOM[[#This Row],[Total Qty.]]-BOM[[#This Row],[Stock]])</f>
        <v>6</v>
      </c>
    </row>
    <row r="12" spans="1:19">
      <c r="A12" s="5" t="s">
        <v>150</v>
      </c>
      <c r="B12" s="5" t="s">
        <v>163</v>
      </c>
      <c r="C12" s="5" t="s">
        <v>159</v>
      </c>
      <c r="D12" s="5" t="s">
        <v>168</v>
      </c>
      <c r="E12" s="13"/>
      <c r="F12" s="13"/>
      <c r="G12" s="13">
        <v>8</v>
      </c>
      <c r="H12" s="13">
        <v>4</v>
      </c>
      <c r="I12" s="13"/>
      <c r="J12" s="24">
        <f>BOM[[#This Row],['[BTX']]]*BTX_no+BOM[[#This Row],['[TUD']]]*TUD_no+BOM[[#This Row],['[BRX']-O]]*BRXO_no+BOM[[#This Row],['[BRX']-B]]*BRXB_no+BOM[[#This Row],['[PDD']]]*PDD_no</f>
        <v>28</v>
      </c>
      <c r="K12" s="24"/>
      <c r="L12" s="5" t="s">
        <v>5</v>
      </c>
      <c r="M12" s="41" t="s">
        <v>169</v>
      </c>
      <c r="N12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12" s="27">
        <v>0.4</v>
      </c>
      <c r="P12" s="27">
        <f>(BOM[[#This Row],[Total Qty.]]-BOM[[#This Row],[Stock]])*BOM[[#This Row],[Unit]]</f>
        <v>11.200000000000001</v>
      </c>
      <c r="Q12" s="26">
        <f>BOM[[#This Row],[Total Qty.]]*BOM[[#This Row],[Unit]]</f>
        <v>11.200000000000001</v>
      </c>
      <c r="R12" s="38">
        <f>MAX(0,BOM[[#This Row],[Total Qty.]]-BOM[[#This Row],[Stock]])</f>
        <v>28</v>
      </c>
    </row>
    <row r="13" spans="1:19">
      <c r="A13" s="5" t="s">
        <v>80</v>
      </c>
      <c r="B13" s="5" t="s">
        <v>73</v>
      </c>
      <c r="C13" s="5" t="s">
        <v>72</v>
      </c>
      <c r="D13" s="5" t="s">
        <v>74</v>
      </c>
      <c r="E13" s="13"/>
      <c r="F13" s="13"/>
      <c r="G13" s="13">
        <v>1</v>
      </c>
      <c r="H13" s="13">
        <v>1</v>
      </c>
      <c r="I13" s="13"/>
      <c r="J13" s="24">
        <f>BOM[[#This Row],['[BTX']]]*BTX_no+BOM[[#This Row],['[TUD']]]*TUD_no+BOM[[#This Row],['[BRX']-O]]*BRXO_no+BOM[[#This Row],['[BRX']-B]]*BRXB_no+BOM[[#This Row],['[PDD']]]*PDD_no</f>
        <v>5</v>
      </c>
      <c r="K13" s="24"/>
      <c r="L13" s="5" t="s">
        <v>5</v>
      </c>
      <c r="M13" s="41">
        <v>1960869</v>
      </c>
      <c r="N13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13" s="27">
        <v>1.98</v>
      </c>
      <c r="P13" s="27">
        <f>(BOM[[#This Row],[Total Qty.]]-BOM[[#This Row],[Stock]])*BOM[[#This Row],[Unit]]</f>
        <v>9.9</v>
      </c>
      <c r="Q13" s="26">
        <f>BOM[[#This Row],[Total Qty.]]*BOM[[#This Row],[Unit]]</f>
        <v>9.9</v>
      </c>
      <c r="R13" s="26">
        <f>MAX(0,BOM[[#This Row],[Total Qty.]]-BOM[[#This Row],[Stock]])</f>
        <v>5</v>
      </c>
    </row>
    <row r="14" spans="1:19">
      <c r="A14" s="5" t="s">
        <v>80</v>
      </c>
      <c r="B14" s="5" t="s">
        <v>81</v>
      </c>
      <c r="C14" s="15" t="s">
        <v>82</v>
      </c>
      <c r="D14" s="5" t="s">
        <v>83</v>
      </c>
      <c r="E14" s="13"/>
      <c r="F14" s="13"/>
      <c r="G14" s="13">
        <v>1</v>
      </c>
      <c r="H14" s="13">
        <v>1</v>
      </c>
      <c r="I14" s="13"/>
      <c r="J14" s="24">
        <f>BOM[[#This Row],['[BTX']]]*BTX_no+BOM[[#This Row],['[TUD']]]*TUD_no+BOM[[#This Row],['[BRX']-O]]*BRXO_no+BOM[[#This Row],['[BRX']-B]]*BRXB_no+BOM[[#This Row],['[PDD']]]*PDD_no</f>
        <v>5</v>
      </c>
      <c r="K14" s="24"/>
      <c r="L14" s="5" t="s">
        <v>5</v>
      </c>
      <c r="M14" s="41">
        <v>2134453</v>
      </c>
      <c r="N14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14" s="27">
        <v>1.97</v>
      </c>
      <c r="P14" s="27">
        <f>(BOM[[#This Row],[Total Qty.]]-BOM[[#This Row],[Stock]])*BOM[[#This Row],[Unit]]</f>
        <v>9.85</v>
      </c>
      <c r="Q14" s="26">
        <f>BOM[[#This Row],[Total Qty.]]*BOM[[#This Row],[Unit]]</f>
        <v>9.85</v>
      </c>
      <c r="R14" s="26">
        <f>MAX(0,BOM[[#This Row],[Total Qty.]]-BOM[[#This Row],[Stock]])</f>
        <v>5</v>
      </c>
    </row>
    <row r="15" spans="1:19">
      <c r="A15" s="5" t="s">
        <v>62</v>
      </c>
      <c r="B15" s="5" t="s">
        <v>23</v>
      </c>
      <c r="C15" s="5" t="s">
        <v>54</v>
      </c>
      <c r="D15" s="5" t="s">
        <v>84</v>
      </c>
      <c r="E15" s="13"/>
      <c r="F15" s="13"/>
      <c r="G15" s="13">
        <v>1</v>
      </c>
      <c r="H15" s="13">
        <v>1</v>
      </c>
      <c r="I15" s="13"/>
      <c r="J15" s="24">
        <f>BOM[[#This Row],['[BTX']]]*BTX_no+BOM[[#This Row],['[TUD']]]*TUD_no+BOM[[#This Row],['[BRX']-O]]*BRXO_no+BOM[[#This Row],['[BRX']-B]]*BRXB_no+BOM[[#This Row],['[PDD']]]*PDD_no</f>
        <v>5</v>
      </c>
      <c r="K15" s="24"/>
      <c r="L15" s="5" t="s">
        <v>5</v>
      </c>
      <c r="M15" s="41">
        <v>1648653</v>
      </c>
      <c r="N15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15" s="27">
        <v>1.76</v>
      </c>
      <c r="P15" s="27">
        <f>(BOM[[#This Row],[Total Qty.]]-BOM[[#This Row],[Stock]])*BOM[[#This Row],[Unit]]</f>
        <v>8.8000000000000007</v>
      </c>
      <c r="Q15" s="26">
        <f>BOM[[#This Row],[Total Qty.]]*BOM[[#This Row],[Unit]]</f>
        <v>8.8000000000000007</v>
      </c>
      <c r="R15" s="26">
        <f>MAX(0,BOM[[#This Row],[Total Qty.]]-BOM[[#This Row],[Stock]])</f>
        <v>5</v>
      </c>
      <c r="S15" s="40"/>
    </row>
    <row r="16" spans="1:19">
      <c r="A16" s="5" t="s">
        <v>38</v>
      </c>
      <c r="B16" s="5" t="s">
        <v>110</v>
      </c>
      <c r="C16" s="5" t="s">
        <v>16</v>
      </c>
      <c r="D16" s="5" t="s">
        <v>111</v>
      </c>
      <c r="E16" s="13"/>
      <c r="F16" s="13"/>
      <c r="G16" s="13">
        <v>4</v>
      </c>
      <c r="H16" s="13">
        <v>4</v>
      </c>
      <c r="I16" s="13"/>
      <c r="J16" s="24">
        <f>BOM[[#This Row],['[BTX']]]*BTX_no+BOM[[#This Row],['[TUD']]]*TUD_no+BOM[[#This Row],['[BRX']-O]]*BRXO_no+BOM[[#This Row],['[BRX']-B]]*BRXB_no+BOM[[#This Row],['[PDD']]]*PDD_no</f>
        <v>20</v>
      </c>
      <c r="K16" s="24"/>
      <c r="L16" s="5" t="s">
        <v>5</v>
      </c>
      <c r="M16" s="41">
        <v>8737860</v>
      </c>
      <c r="N16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16" s="27">
        <v>0.36</v>
      </c>
      <c r="P16" s="27">
        <f>(BOM[[#This Row],[Total Qty.]]-BOM[[#This Row],[Stock]])*BOM[[#This Row],[Unit]]</f>
        <v>7.1999999999999993</v>
      </c>
      <c r="Q16" s="26">
        <f>BOM[[#This Row],[Total Qty.]]*BOM[[#This Row],[Unit]]</f>
        <v>7.1999999999999993</v>
      </c>
      <c r="R16" s="26">
        <f>MAX(0,BOM[[#This Row],[Total Qty.]]-BOM[[#This Row],[Stock]])</f>
        <v>20</v>
      </c>
    </row>
    <row r="17" spans="1:18">
      <c r="A17" s="5" t="s">
        <v>150</v>
      </c>
      <c r="B17" s="5" t="s">
        <v>164</v>
      </c>
      <c r="C17" s="5" t="s">
        <v>158</v>
      </c>
      <c r="D17" s="5" t="s">
        <v>168</v>
      </c>
      <c r="E17" s="13"/>
      <c r="F17" s="13"/>
      <c r="G17" s="13"/>
      <c r="H17" s="13">
        <v>4</v>
      </c>
      <c r="I17" s="13"/>
      <c r="J17" s="24">
        <f>BOM[[#This Row],['[BTX']]]*BTX_no+BOM[[#This Row],['[TUD']]]*TUD_no+BOM[[#This Row],['[BRX']-O]]*BRXO_no+BOM[[#This Row],['[BRX']-B]]*BRXB_no+BOM[[#This Row],['[PDD']]]*PDD_no</f>
        <v>12</v>
      </c>
      <c r="K17" s="24"/>
      <c r="L17" s="5" t="s">
        <v>5</v>
      </c>
      <c r="M17" s="41" t="s">
        <v>170</v>
      </c>
      <c r="N17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17" s="27">
        <v>0.6</v>
      </c>
      <c r="P17" s="27">
        <f>(BOM[[#This Row],[Total Qty.]]-BOM[[#This Row],[Stock]])*BOM[[#This Row],[Unit]]</f>
        <v>7.1999999999999993</v>
      </c>
      <c r="Q17" s="26">
        <f>BOM[[#This Row],[Total Qty.]]*BOM[[#This Row],[Unit]]</f>
        <v>7.1999999999999993</v>
      </c>
      <c r="R17" s="38">
        <f>MAX(0,BOM[[#This Row],[Total Qty.]]-BOM[[#This Row],[Stock]])</f>
        <v>12</v>
      </c>
    </row>
    <row r="18" spans="1:18">
      <c r="A18" s="5" t="s">
        <v>38</v>
      </c>
      <c r="B18" s="5" t="s">
        <v>1</v>
      </c>
      <c r="C18" s="4">
        <v>1411</v>
      </c>
      <c r="D18" s="5" t="s">
        <v>147</v>
      </c>
      <c r="E18" s="13"/>
      <c r="F18" s="13"/>
      <c r="G18" s="13"/>
      <c r="H18" s="13"/>
      <c r="I18" s="13">
        <v>4</v>
      </c>
      <c r="J18" s="24">
        <f>BOM[[#This Row],['[BTX']]]*BTX_no+BOM[[#This Row],['[TUD']]]*TUD_no+BOM[[#This Row],['[BRX']-O]]*BRXO_no+BOM[[#This Row],['[BRX']-B]]*BRXB_no+BOM[[#This Row],['[PDD']]]*PDD_no</f>
        <v>68</v>
      </c>
      <c r="K18" s="24"/>
      <c r="L18" s="5" t="s">
        <v>145</v>
      </c>
      <c r="M18" s="41" t="s">
        <v>148</v>
      </c>
      <c r="N18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18" s="27">
        <v>0.1</v>
      </c>
      <c r="P18" s="27">
        <f>(BOM[[#This Row],[Total Qty.]]-BOM[[#This Row],[Stock]])*BOM[[#This Row],[Unit]]</f>
        <v>6.8000000000000007</v>
      </c>
      <c r="Q18" s="26">
        <f>BOM[[#This Row],[Total Qty.]]*BOM[[#This Row],[Unit]]</f>
        <v>6.8000000000000007</v>
      </c>
      <c r="R18" s="26">
        <f>MAX(0,BOM[[#This Row],[Total Qty.]]-BOM[[#This Row],[Stock]])</f>
        <v>68</v>
      </c>
    </row>
    <row r="19" spans="1:18">
      <c r="A19" s="5" t="s">
        <v>79</v>
      </c>
      <c r="B19" s="5" t="s">
        <v>140</v>
      </c>
      <c r="C19" s="4" t="s">
        <v>139</v>
      </c>
      <c r="D19" s="5" t="s">
        <v>141</v>
      </c>
      <c r="E19" s="13">
        <v>1</v>
      </c>
      <c r="F19" s="13"/>
      <c r="G19" s="13">
        <v>1</v>
      </c>
      <c r="H19" s="13">
        <v>1</v>
      </c>
      <c r="I19" s="13"/>
      <c r="J19" s="24">
        <f>BOM[[#This Row],['[BTX']]]*BTX_no+BOM[[#This Row],['[TUD']]]*TUD_no+BOM[[#This Row],['[BRX']-O]]*BRXO_no+BOM[[#This Row],['[BRX']-B]]*BRXB_no+BOM[[#This Row],['[PDD']]]*PDD_no</f>
        <v>6</v>
      </c>
      <c r="K19" s="24"/>
      <c r="L19" s="5" t="s">
        <v>145</v>
      </c>
      <c r="M19" s="42" t="s">
        <v>149</v>
      </c>
      <c r="N19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19" s="27">
        <v>1</v>
      </c>
      <c r="P19" s="27">
        <f>(BOM[[#This Row],[Total Qty.]]-BOM[[#This Row],[Stock]])*BOM[[#This Row],[Unit]]</f>
        <v>6</v>
      </c>
      <c r="Q19" s="26">
        <f>BOM[[#This Row],[Total Qty.]]*BOM[[#This Row],[Unit]]</f>
        <v>6</v>
      </c>
      <c r="R19" s="26">
        <f>MAX(0,BOM[[#This Row],[Total Qty.]]-BOM[[#This Row],[Stock]])</f>
        <v>6</v>
      </c>
    </row>
    <row r="20" spans="1:18">
      <c r="A20" s="5" t="s">
        <v>86</v>
      </c>
      <c r="B20" s="5" t="s">
        <v>66</v>
      </c>
      <c r="C20" s="5" t="s">
        <v>76</v>
      </c>
      <c r="D20" s="5" t="s">
        <v>67</v>
      </c>
      <c r="E20" s="13">
        <v>1</v>
      </c>
      <c r="F20" s="13"/>
      <c r="G20" s="13">
        <v>0</v>
      </c>
      <c r="H20" s="13">
        <v>0</v>
      </c>
      <c r="I20" s="13"/>
      <c r="J20" s="24">
        <f>BOM[[#This Row],['[BTX']]]*BTX_no+BOM[[#This Row],['[TUD']]]*TUD_no+BOM[[#This Row],['[BRX']-O]]*BRXO_no+BOM[[#This Row],['[BRX']-B]]*BRXB_no+BOM[[#This Row],['[PDD']]]*PDD_no</f>
        <v>1</v>
      </c>
      <c r="K20" s="24"/>
      <c r="L20" s="5" t="s">
        <v>5</v>
      </c>
      <c r="M20" s="41">
        <v>1146032</v>
      </c>
      <c r="N20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20" s="27">
        <v>5.45</v>
      </c>
      <c r="P20" s="27">
        <f>(BOM[[#This Row],[Total Qty.]]-BOM[[#This Row],[Stock]])*BOM[[#This Row],[Unit]]</f>
        <v>5.45</v>
      </c>
      <c r="Q20" s="26">
        <f>BOM[[#This Row],[Total Qty.]]*BOM[[#This Row],[Unit]]</f>
        <v>5.45</v>
      </c>
      <c r="R20" s="26">
        <f>MAX(0,BOM[[#This Row],[Total Qty.]]-BOM[[#This Row],[Stock]])</f>
        <v>1</v>
      </c>
    </row>
    <row r="21" spans="1:18">
      <c r="A21" s="5" t="s">
        <v>38</v>
      </c>
      <c r="B21" s="5" t="s">
        <v>3</v>
      </c>
      <c r="C21" s="5" t="s">
        <v>89</v>
      </c>
      <c r="D21" s="5" t="s">
        <v>90</v>
      </c>
      <c r="E21" s="13"/>
      <c r="F21" s="13"/>
      <c r="G21" s="13"/>
      <c r="H21" s="13"/>
      <c r="I21" s="13">
        <v>1</v>
      </c>
      <c r="J21" s="24">
        <f>BOM[[#This Row],['[BTX']]]*BTX_no+BOM[[#This Row],['[TUD']]]*TUD_no+BOM[[#This Row],['[BRX']-O]]*BRXO_no+BOM[[#This Row],['[BRX']-B]]*BRXB_no+BOM[[#This Row],['[PDD']]]*PDD_no</f>
        <v>17</v>
      </c>
      <c r="K21" s="24"/>
      <c r="L21" s="5" t="s">
        <v>5</v>
      </c>
      <c r="M21" s="41">
        <v>1771728</v>
      </c>
      <c r="N21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21" s="27">
        <v>0.22</v>
      </c>
      <c r="P21" s="27">
        <f>(BOM[[#This Row],[Total Qty.]]-BOM[[#This Row],[Stock]])*BOM[[#This Row],[Unit]]</f>
        <v>3.74</v>
      </c>
      <c r="Q21" s="26">
        <f>BOM[[#This Row],[Total Qty.]]*BOM[[#This Row],[Unit]]</f>
        <v>3.74</v>
      </c>
      <c r="R21" s="26">
        <f>MAX(0,BOM[[#This Row],[Total Qty.]]-BOM[[#This Row],[Stock]])</f>
        <v>17</v>
      </c>
    </row>
    <row r="22" spans="1:18">
      <c r="A22" s="5" t="s">
        <v>150</v>
      </c>
      <c r="B22" s="5" t="s">
        <v>167</v>
      </c>
      <c r="C22" s="5" t="s">
        <v>162</v>
      </c>
      <c r="D22" s="5" t="s">
        <v>168</v>
      </c>
      <c r="E22" s="13">
        <v>4</v>
      </c>
      <c r="F22" s="13"/>
      <c r="G22" s="13"/>
      <c r="H22" s="13"/>
      <c r="I22" s="13"/>
      <c r="J22" s="24">
        <f>BOM[[#This Row],['[BTX']]]*BTX_no+BOM[[#This Row],['[TUD']]]*TUD_no+BOM[[#This Row],['[BRX']-O]]*BRXO_no+BOM[[#This Row],['[BRX']-B]]*BRXB_no+BOM[[#This Row],['[PDD']]]*PDD_no</f>
        <v>4</v>
      </c>
      <c r="K22" s="24"/>
      <c r="L22" s="5" t="s">
        <v>5</v>
      </c>
      <c r="M22" s="41" t="s">
        <v>173</v>
      </c>
      <c r="N22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22" s="27">
        <v>0.8</v>
      </c>
      <c r="P22" s="27">
        <f>(BOM[[#This Row],[Total Qty.]]-BOM[[#This Row],[Stock]])*BOM[[#This Row],[Unit]]</f>
        <v>3.2</v>
      </c>
      <c r="Q22" s="26">
        <f>BOM[[#This Row],[Total Qty.]]*BOM[[#This Row],[Unit]]</f>
        <v>3.2</v>
      </c>
      <c r="R22" s="38">
        <f>MAX(0,BOM[[#This Row],[Total Qty.]]-BOM[[#This Row],[Stock]])</f>
        <v>4</v>
      </c>
    </row>
    <row r="23" spans="1:18">
      <c r="A23" s="5" t="s">
        <v>38</v>
      </c>
      <c r="B23" s="5" t="s">
        <v>1</v>
      </c>
      <c r="C23" s="4">
        <v>1210</v>
      </c>
      <c r="D23" s="5" t="s">
        <v>117</v>
      </c>
      <c r="E23" s="13"/>
      <c r="F23" s="13"/>
      <c r="G23" s="13">
        <v>2</v>
      </c>
      <c r="H23" s="13">
        <v>2</v>
      </c>
      <c r="I23" s="13"/>
      <c r="J23" s="24">
        <f>BOM[[#This Row],['[BTX']]]*BTX_no+BOM[[#This Row],['[TUD']]]*TUD_no+BOM[[#This Row],['[BRX']-O]]*BRXO_no+BOM[[#This Row],['[BRX']-B]]*BRXB_no+BOM[[#This Row],['[PDD']]]*PDD_no</f>
        <v>10</v>
      </c>
      <c r="K23" s="24"/>
      <c r="L23" s="5" t="s">
        <v>5</v>
      </c>
      <c r="M23" s="41">
        <v>2112727</v>
      </c>
      <c r="N23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23" s="27">
        <v>0.28999999999999998</v>
      </c>
      <c r="P23" s="27">
        <f>(BOM[[#This Row],[Total Qty.]]-BOM[[#This Row],[Stock]])*BOM[[#This Row],[Unit]]</f>
        <v>2.9</v>
      </c>
      <c r="Q23" s="26">
        <f>BOM[[#This Row],[Total Qty.]]*BOM[[#This Row],[Unit]]</f>
        <v>2.9</v>
      </c>
      <c r="R23" s="26">
        <f>MAX(0,BOM[[#This Row],[Total Qty.]]-BOM[[#This Row],[Stock]])</f>
        <v>10</v>
      </c>
    </row>
    <row r="24" spans="1:18">
      <c r="A24" s="5" t="s">
        <v>38</v>
      </c>
      <c r="B24" s="5" t="s">
        <v>1</v>
      </c>
      <c r="C24" s="4">
        <v>1210</v>
      </c>
      <c r="D24" s="5" t="s">
        <v>118</v>
      </c>
      <c r="E24" s="13"/>
      <c r="F24" s="13"/>
      <c r="G24" s="13">
        <v>3</v>
      </c>
      <c r="H24" s="13">
        <v>3</v>
      </c>
      <c r="I24" s="13"/>
      <c r="J24" s="24">
        <f>BOM[[#This Row],['[BTX']]]*BTX_no+BOM[[#This Row],['[TUD']]]*TUD_no+BOM[[#This Row],['[BRX']-O]]*BRXO_no+BOM[[#This Row],['[BRX']-B]]*BRXB_no+BOM[[#This Row],['[PDD']]]*PDD_no</f>
        <v>15</v>
      </c>
      <c r="K24" s="24"/>
      <c r="L24" s="5" t="s">
        <v>5</v>
      </c>
      <c r="M24" s="41">
        <v>2070523</v>
      </c>
      <c r="N24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24" s="27">
        <v>0.16</v>
      </c>
      <c r="P24" s="27">
        <f>(BOM[[#This Row],[Total Qty.]]-BOM[[#This Row],[Stock]])*BOM[[#This Row],[Unit]]</f>
        <v>2.4</v>
      </c>
      <c r="Q24" s="26">
        <f>BOM[[#This Row],[Total Qty.]]*BOM[[#This Row],[Unit]]</f>
        <v>2.4</v>
      </c>
      <c r="R24" s="26">
        <f>MAX(0,BOM[[#This Row],[Total Qty.]]-BOM[[#This Row],[Stock]])</f>
        <v>15</v>
      </c>
    </row>
    <row r="25" spans="1:18">
      <c r="A25" s="5" t="s">
        <v>150</v>
      </c>
      <c r="B25" s="5" t="s">
        <v>151</v>
      </c>
      <c r="C25" s="5" t="s">
        <v>152</v>
      </c>
      <c r="D25" s="5" t="s">
        <v>157</v>
      </c>
      <c r="E25" s="13"/>
      <c r="F25" s="13"/>
      <c r="G25" s="13">
        <v>4</v>
      </c>
      <c r="H25" s="13">
        <v>4</v>
      </c>
      <c r="I25" s="13"/>
      <c r="J25" s="24">
        <f>BOM[[#This Row],['[BTX']]]*BTX_no+BOM[[#This Row],['[TUD']]]*TUD_no+BOM[[#This Row],['[BRX']-O]]*BRXO_no+BOM[[#This Row],['[BRX']-B]]*BRXB_no+BOM[[#This Row],['[PDD']]]*PDD_no</f>
        <v>20</v>
      </c>
      <c r="K25" s="24"/>
      <c r="L25" s="5" t="s">
        <v>5</v>
      </c>
      <c r="M25" s="41" t="s">
        <v>153</v>
      </c>
      <c r="N25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25" s="27">
        <v>0.1</v>
      </c>
      <c r="P25" s="27">
        <f>(BOM[[#This Row],[Total Qty.]]-BOM[[#This Row],[Stock]])*BOM[[#This Row],[Unit]]</f>
        <v>2</v>
      </c>
      <c r="Q25" s="26">
        <f>BOM[[#This Row],[Total Qty.]]*BOM[[#This Row],[Unit]]</f>
        <v>2</v>
      </c>
      <c r="R25" s="38">
        <f>MAX(0,BOM[[#This Row],[Total Qty.]]-BOM[[#This Row],[Stock]])</f>
        <v>20</v>
      </c>
    </row>
    <row r="26" spans="1:18">
      <c r="A26" s="5" t="s">
        <v>150</v>
      </c>
      <c r="B26" s="5" t="s">
        <v>165</v>
      </c>
      <c r="C26" s="5" t="s">
        <v>161</v>
      </c>
      <c r="D26" s="5" t="s">
        <v>168</v>
      </c>
      <c r="E26" s="13">
        <v>4</v>
      </c>
      <c r="F26" s="13"/>
      <c r="G26" s="13"/>
      <c r="H26" s="13"/>
      <c r="I26" s="13"/>
      <c r="J26" s="24">
        <f>BOM[[#This Row],['[BTX']]]*BTX_no+BOM[[#This Row],['[TUD']]]*TUD_no+BOM[[#This Row],['[BRX']-O]]*BRXO_no+BOM[[#This Row],['[BRX']-B]]*BRXB_no+BOM[[#This Row],['[PDD']]]*PDD_no</f>
        <v>4</v>
      </c>
      <c r="K26" s="24"/>
      <c r="L26" s="5" t="s">
        <v>5</v>
      </c>
      <c r="M26" s="41" t="s">
        <v>171</v>
      </c>
      <c r="N26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26" s="27">
        <v>0.4</v>
      </c>
      <c r="P26" s="27">
        <f>(BOM[[#This Row],[Total Qty.]]-BOM[[#This Row],[Stock]])*BOM[[#This Row],[Unit]]</f>
        <v>1.6</v>
      </c>
      <c r="Q26" s="26">
        <f>BOM[[#This Row],[Total Qty.]]*BOM[[#This Row],[Unit]]</f>
        <v>1.6</v>
      </c>
      <c r="R26" s="38">
        <f>MAX(0,BOM[[#This Row],[Total Qty.]]-BOM[[#This Row],[Stock]])</f>
        <v>4</v>
      </c>
    </row>
    <row r="27" spans="1:18">
      <c r="A27" s="5" t="s">
        <v>150</v>
      </c>
      <c r="B27" s="5" t="s">
        <v>166</v>
      </c>
      <c r="C27" s="5" t="s">
        <v>160</v>
      </c>
      <c r="D27" s="5" t="s">
        <v>168</v>
      </c>
      <c r="E27" s="13">
        <v>4</v>
      </c>
      <c r="F27" s="13"/>
      <c r="G27" s="13"/>
      <c r="H27" s="13"/>
      <c r="I27" s="13"/>
      <c r="J27" s="24">
        <f>BOM[[#This Row],['[BTX']]]*BTX_no+BOM[[#This Row],['[TUD']]]*TUD_no+BOM[[#This Row],['[BRX']-O]]*BRXO_no+BOM[[#This Row],['[BRX']-B]]*BRXB_no+BOM[[#This Row],['[PDD']]]*PDD_no</f>
        <v>4</v>
      </c>
      <c r="K27" s="24"/>
      <c r="L27" s="5" t="s">
        <v>5</v>
      </c>
      <c r="M27" s="41" t="s">
        <v>172</v>
      </c>
      <c r="N27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27" s="27">
        <v>0.4</v>
      </c>
      <c r="P27" s="27">
        <f>(BOM[[#This Row],[Total Qty.]]-BOM[[#This Row],[Stock]])*BOM[[#This Row],[Unit]]</f>
        <v>1.6</v>
      </c>
      <c r="Q27" s="26">
        <f>BOM[[#This Row],[Total Qty.]]*BOM[[#This Row],[Unit]]</f>
        <v>1.6</v>
      </c>
      <c r="R27" s="38">
        <f>MAX(0,BOM[[#This Row],[Total Qty.]]-BOM[[#This Row],[Stock]])</f>
        <v>4</v>
      </c>
    </row>
    <row r="28" spans="1:18">
      <c r="A28" s="5" t="s">
        <v>38</v>
      </c>
      <c r="B28" s="5" t="s">
        <v>1</v>
      </c>
      <c r="C28" s="5" t="s">
        <v>12</v>
      </c>
      <c r="D28" s="5" t="s">
        <v>121</v>
      </c>
      <c r="E28" s="13"/>
      <c r="F28" s="13"/>
      <c r="G28" s="13">
        <v>1</v>
      </c>
      <c r="H28" s="13">
        <v>1</v>
      </c>
      <c r="I28" s="13"/>
      <c r="J28" s="24">
        <f>BOM[[#This Row],['[BTX']]]*BTX_no+BOM[[#This Row],['[TUD']]]*TUD_no+BOM[[#This Row],['[BRX']-O]]*BRXO_no+BOM[[#This Row],['[BRX']-B]]*BRXB_no+BOM[[#This Row],['[PDD']]]*PDD_no</f>
        <v>5</v>
      </c>
      <c r="K28" s="24"/>
      <c r="L28" s="5" t="s">
        <v>5</v>
      </c>
      <c r="M28" s="41">
        <v>9697098</v>
      </c>
      <c r="N28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28" s="27">
        <v>0.27</v>
      </c>
      <c r="P28" s="27">
        <f>(BOM[[#This Row],[Total Qty.]]-BOM[[#This Row],[Stock]])*BOM[[#This Row],[Unit]]</f>
        <v>1.35</v>
      </c>
      <c r="Q28" s="26">
        <f>BOM[[#This Row],[Total Qty.]]*BOM[[#This Row],[Unit]]</f>
        <v>1.35</v>
      </c>
      <c r="R28" s="26">
        <f>MAX(0,BOM[[#This Row],[Total Qty.]]-BOM[[#This Row],[Stock]])</f>
        <v>5</v>
      </c>
    </row>
    <row r="29" spans="1:18">
      <c r="A29" s="5" t="s">
        <v>38</v>
      </c>
      <c r="B29" s="5" t="s">
        <v>1</v>
      </c>
      <c r="C29" s="4">
        <v>1411</v>
      </c>
      <c r="D29" s="5" t="s">
        <v>134</v>
      </c>
      <c r="E29" s="13"/>
      <c r="F29" s="13">
        <v>1</v>
      </c>
      <c r="G29" s="13"/>
      <c r="H29" s="13"/>
      <c r="I29" s="13"/>
      <c r="J29" s="24">
        <f>BOM[[#This Row],['[BTX']]]*BTX_no+BOM[[#This Row],['[TUD']]]*TUD_no+BOM[[#This Row],['[BRX']-O]]*BRXO_no+BOM[[#This Row],['[BRX']-B]]*BRXB_no+BOM[[#This Row],['[PDD']]]*PDD_no</f>
        <v>1</v>
      </c>
      <c r="K29" s="24"/>
      <c r="L29" s="5" t="s">
        <v>5</v>
      </c>
      <c r="M29" s="41" t="s">
        <v>123</v>
      </c>
      <c r="N29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29" s="27">
        <v>1.23</v>
      </c>
      <c r="P29" s="27">
        <f>(BOM[[#This Row],[Total Qty.]]-BOM[[#This Row],[Stock]])*BOM[[#This Row],[Unit]]</f>
        <v>1.23</v>
      </c>
      <c r="Q29" s="26">
        <f>BOM[[#This Row],[Total Qty.]]*BOM[[#This Row],[Unit]]</f>
        <v>1.23</v>
      </c>
      <c r="R29" s="26">
        <f>MAX(0,BOM[[#This Row],[Total Qty.]]-BOM[[#This Row],[Stock]])</f>
        <v>1</v>
      </c>
    </row>
    <row r="30" spans="1:18">
      <c r="A30" s="5" t="s">
        <v>85</v>
      </c>
      <c r="B30" s="5" t="s">
        <v>14</v>
      </c>
      <c r="C30" s="5" t="s">
        <v>52</v>
      </c>
      <c r="D30" s="5" t="s">
        <v>51</v>
      </c>
      <c r="E30" s="13">
        <v>2</v>
      </c>
      <c r="F30" s="13"/>
      <c r="G30" s="13"/>
      <c r="H30" s="13"/>
      <c r="I30" s="13"/>
      <c r="J30" s="24">
        <f>BOM[[#This Row],['[BTX']]]*BTX_no+BOM[[#This Row],['[TUD']]]*TUD_no+BOM[[#This Row],['[BRX']-O]]*BRXO_no+BOM[[#This Row],['[BRX']-B]]*BRXB_no+BOM[[#This Row],['[PDD']]]*PDD_no</f>
        <v>2</v>
      </c>
      <c r="K30" s="24"/>
      <c r="L30" s="5" t="s">
        <v>5</v>
      </c>
      <c r="M30" s="41">
        <v>1700671</v>
      </c>
      <c r="N30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30" s="27">
        <v>0.5</v>
      </c>
      <c r="P30" s="27">
        <f>(BOM[[#This Row],[Total Qty.]]-BOM[[#This Row],[Stock]])*BOM[[#This Row],[Unit]]</f>
        <v>1</v>
      </c>
      <c r="Q30" s="26">
        <f>BOM[[#This Row],[Total Qty.]]*BOM[[#This Row],[Unit]]</f>
        <v>1</v>
      </c>
      <c r="R30" s="26">
        <f>MAX(0,BOM[[#This Row],[Total Qty.]]-BOM[[#This Row],[Stock]])</f>
        <v>2</v>
      </c>
    </row>
    <row r="31" spans="1:18">
      <c r="A31" s="5" t="s">
        <v>38</v>
      </c>
      <c r="B31" s="5" t="s">
        <v>47</v>
      </c>
      <c r="C31" s="4" t="s">
        <v>50</v>
      </c>
      <c r="D31" s="5" t="s">
        <v>17</v>
      </c>
      <c r="E31" s="13"/>
      <c r="F31" s="13"/>
      <c r="G31" s="13">
        <v>1</v>
      </c>
      <c r="H31" s="13">
        <v>1</v>
      </c>
      <c r="I31" s="13"/>
      <c r="J31" s="24">
        <f>BOM[[#This Row],['[BTX']]]*BTX_no+BOM[[#This Row],['[TUD']]]*TUD_no+BOM[[#This Row],['[BRX']-O]]*BRXO_no+BOM[[#This Row],['[BRX']-B]]*BRXB_no+BOM[[#This Row],['[PDD']]]*PDD_no</f>
        <v>5</v>
      </c>
      <c r="K31" s="24"/>
      <c r="L31" s="5" t="s">
        <v>5</v>
      </c>
      <c r="M31" s="41">
        <v>1864079</v>
      </c>
      <c r="N31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31" s="27">
        <v>0.16</v>
      </c>
      <c r="P31" s="27">
        <f>(BOM[[#This Row],[Total Qty.]]-BOM[[#This Row],[Stock]])*BOM[[#This Row],[Unit]]</f>
        <v>0.8</v>
      </c>
      <c r="Q31" s="26">
        <f>BOM[[#This Row],[Total Qty.]]*BOM[[#This Row],[Unit]]</f>
        <v>0.8</v>
      </c>
      <c r="R31" s="26">
        <f>MAX(0,BOM[[#This Row],[Total Qty.]]-BOM[[#This Row],[Stock]])</f>
        <v>5</v>
      </c>
    </row>
    <row r="32" spans="1:18">
      <c r="A32" s="5" t="s">
        <v>79</v>
      </c>
      <c r="B32" s="5" t="s">
        <v>44</v>
      </c>
      <c r="C32" s="5" t="s">
        <v>45</v>
      </c>
      <c r="D32" s="5" t="s">
        <v>46</v>
      </c>
      <c r="E32" s="13">
        <v>1</v>
      </c>
      <c r="F32" s="13"/>
      <c r="G32" s="13"/>
      <c r="H32" s="13"/>
      <c r="I32" s="13"/>
      <c r="J32" s="24">
        <f>BOM[[#This Row],['[BTX']]]*BTX_no+BOM[[#This Row],['[TUD']]]*TUD_no+BOM[[#This Row],['[BRX']-O]]*BRXO_no+BOM[[#This Row],['[BRX']-B]]*BRXB_no+BOM[[#This Row],['[PDD']]]*PDD_no</f>
        <v>1</v>
      </c>
      <c r="K32" s="24"/>
      <c r="L32" s="5" t="s">
        <v>5</v>
      </c>
      <c r="M32" s="41">
        <v>2112367</v>
      </c>
      <c r="N32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32" s="27">
        <v>0.73</v>
      </c>
      <c r="P32" s="27">
        <f>(BOM[[#This Row],[Total Qty.]]-BOM[[#This Row],[Stock]])*BOM[[#This Row],[Unit]]</f>
        <v>0.73</v>
      </c>
      <c r="Q32" s="26">
        <f>BOM[[#This Row],[Total Qty.]]*BOM[[#This Row],[Unit]]</f>
        <v>0.73</v>
      </c>
      <c r="R32" s="26">
        <f>MAX(0,BOM[[#This Row],[Total Qty.]]-BOM[[#This Row],[Stock]])</f>
        <v>1</v>
      </c>
    </row>
    <row r="33" spans="1:18">
      <c r="A33" s="5" t="s">
        <v>38</v>
      </c>
      <c r="B33" s="5" t="s">
        <v>47</v>
      </c>
      <c r="C33" s="4">
        <v>402</v>
      </c>
      <c r="D33" s="5" t="s">
        <v>13</v>
      </c>
      <c r="E33" s="13">
        <v>3</v>
      </c>
      <c r="F33" s="13"/>
      <c r="G33" s="13">
        <v>3</v>
      </c>
      <c r="H33" s="13">
        <v>3</v>
      </c>
      <c r="I33" s="13"/>
      <c r="J33" s="24">
        <f>BOM[[#This Row],['[BTX']]]*BTX_no+BOM[[#This Row],['[TUD']]]*TUD_no+BOM[[#This Row],['[BRX']-O]]*BRXO_no+BOM[[#This Row],['[BRX']-B]]*BRXB_no+BOM[[#This Row],['[PDD']]]*PDD_no</f>
        <v>18</v>
      </c>
      <c r="K33" s="24"/>
      <c r="L33" s="5" t="s">
        <v>5</v>
      </c>
      <c r="M33" s="41">
        <v>2103058</v>
      </c>
      <c r="N33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33" s="27">
        <v>0.04</v>
      </c>
      <c r="P33" s="27">
        <f>(BOM[[#This Row],[Total Qty.]]-BOM[[#This Row],[Stock]])*BOM[[#This Row],[Unit]]</f>
        <v>0.72</v>
      </c>
      <c r="Q33" s="26">
        <f>BOM[[#This Row],[Total Qty.]]*BOM[[#This Row],[Unit]]</f>
        <v>0.72</v>
      </c>
      <c r="R33" s="26">
        <f>MAX(0,BOM[[#This Row],[Total Qty.]]-BOM[[#This Row],[Stock]])</f>
        <v>18</v>
      </c>
    </row>
    <row r="34" spans="1:18">
      <c r="A34" s="5" t="s">
        <v>38</v>
      </c>
      <c r="B34" s="5" t="s">
        <v>114</v>
      </c>
      <c r="C34" s="5" t="s">
        <v>24</v>
      </c>
      <c r="D34" s="5" t="s">
        <v>115</v>
      </c>
      <c r="E34" s="13"/>
      <c r="F34" s="13">
        <v>2</v>
      </c>
      <c r="G34" s="13"/>
      <c r="H34" s="13"/>
      <c r="I34" s="13"/>
      <c r="J34" s="24">
        <f>BOM[[#This Row],['[BTX']]]*BTX_no+BOM[[#This Row],['[TUD']]]*TUD_no+BOM[[#This Row],['[BRX']-O]]*BRXO_no+BOM[[#This Row],['[BRX']-B]]*BRXB_no+BOM[[#This Row],['[PDD']]]*PDD_no</f>
        <v>2</v>
      </c>
      <c r="K34" s="24"/>
      <c r="L34" s="5" t="s">
        <v>5</v>
      </c>
      <c r="M34" s="41">
        <v>1902429</v>
      </c>
      <c r="N34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34" s="27">
        <v>0.32</v>
      </c>
      <c r="P34" s="27">
        <f>(BOM[[#This Row],[Total Qty.]]-BOM[[#This Row],[Stock]])*BOM[[#This Row],[Unit]]</f>
        <v>0.64</v>
      </c>
      <c r="Q34" s="26">
        <f>BOM[[#This Row],[Total Qty.]]*BOM[[#This Row],[Unit]]</f>
        <v>0.64</v>
      </c>
      <c r="R34" s="26">
        <f>MAX(0,BOM[[#This Row],[Total Qty.]]-BOM[[#This Row],[Stock]])</f>
        <v>2</v>
      </c>
    </row>
    <row r="35" spans="1:18">
      <c r="A35" s="5" t="s">
        <v>38</v>
      </c>
      <c r="B35" s="5" t="s">
        <v>1</v>
      </c>
      <c r="C35" s="5" t="s">
        <v>12</v>
      </c>
      <c r="D35" s="5" t="s">
        <v>122</v>
      </c>
      <c r="E35" s="13">
        <v>2</v>
      </c>
      <c r="F35" s="13"/>
      <c r="G35" s="13"/>
      <c r="H35" s="13"/>
      <c r="I35" s="13"/>
      <c r="J35" s="24">
        <f>BOM[[#This Row],['[BTX']]]*BTX_no+BOM[[#This Row],['[TUD']]]*TUD_no+BOM[[#This Row],['[BRX']-O]]*BRXO_no+BOM[[#This Row],['[BRX']-B]]*BRXB_no+BOM[[#This Row],['[PDD']]]*PDD_no</f>
        <v>2</v>
      </c>
      <c r="K35" s="24"/>
      <c r="L35" s="5" t="s">
        <v>5</v>
      </c>
      <c r="M35" s="41">
        <v>9697012</v>
      </c>
      <c r="N35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35" s="27">
        <v>0.27</v>
      </c>
      <c r="P35" s="27">
        <f>(BOM[[#This Row],[Total Qty.]]-BOM[[#This Row],[Stock]])*BOM[[#This Row],[Unit]]</f>
        <v>0.54</v>
      </c>
      <c r="Q35" s="26">
        <f>BOM[[#This Row],[Total Qty.]]*BOM[[#This Row],[Unit]]</f>
        <v>0.54</v>
      </c>
      <c r="R35" s="26">
        <f>MAX(0,BOM[[#This Row],[Total Qty.]]-BOM[[#This Row],[Stock]])</f>
        <v>2</v>
      </c>
    </row>
    <row r="36" spans="1:18">
      <c r="A36" s="5" t="s">
        <v>85</v>
      </c>
      <c r="B36" s="5" t="s">
        <v>26</v>
      </c>
      <c r="C36" s="5" t="s">
        <v>108</v>
      </c>
      <c r="D36" s="5" t="s">
        <v>109</v>
      </c>
      <c r="E36" s="13"/>
      <c r="F36" s="13">
        <v>8</v>
      </c>
      <c r="G36" s="13"/>
      <c r="H36" s="13"/>
      <c r="I36" s="13"/>
      <c r="J36" s="24">
        <f>BOM[[#This Row],['[BTX']]]*BTX_no+BOM[[#This Row],['[TUD']]]*TUD_no+BOM[[#This Row],['[BRX']-O]]*BRXO_no+BOM[[#This Row],['[BRX']-B]]*BRXB_no+BOM[[#This Row],['[PDD']]]*PDD_no</f>
        <v>8</v>
      </c>
      <c r="K36" s="24"/>
      <c r="L36" s="5" t="s">
        <v>5</v>
      </c>
      <c r="M36" s="41">
        <v>1859849</v>
      </c>
      <c r="N36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36" s="27">
        <v>0.06</v>
      </c>
      <c r="P36" s="27">
        <f>(BOM[[#This Row],[Total Qty.]]-BOM[[#This Row],[Stock]])*BOM[[#This Row],[Unit]]</f>
        <v>0.48</v>
      </c>
      <c r="Q36" s="26">
        <f>BOM[[#This Row],[Total Qty.]]*BOM[[#This Row],[Unit]]</f>
        <v>0.48</v>
      </c>
      <c r="R36" s="26">
        <f>MAX(0,BOM[[#This Row],[Total Qty.]]-BOM[[#This Row],[Stock]])</f>
        <v>8</v>
      </c>
    </row>
    <row r="37" spans="1:18">
      <c r="A37" s="5" t="s">
        <v>150</v>
      </c>
      <c r="B37" s="5" t="s">
        <v>154</v>
      </c>
      <c r="C37" s="5" t="s">
        <v>155</v>
      </c>
      <c r="D37" s="5" t="s">
        <v>157</v>
      </c>
      <c r="E37" s="13">
        <v>4</v>
      </c>
      <c r="F37" s="13"/>
      <c r="G37" s="13"/>
      <c r="H37" s="13"/>
      <c r="I37" s="13"/>
      <c r="J37" s="24">
        <f>BOM[[#This Row],['[BTX']]]*BTX_no+BOM[[#This Row],['[TUD']]]*TUD_no+BOM[[#This Row],['[BRX']-O]]*BRXO_no+BOM[[#This Row],['[BRX']-B]]*BRXB_no+BOM[[#This Row],['[PDD']]]*PDD_no</f>
        <v>4</v>
      </c>
      <c r="K37" s="24"/>
      <c r="L37" s="5" t="s">
        <v>5</v>
      </c>
      <c r="M37" s="41" t="s">
        <v>156</v>
      </c>
      <c r="N37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37" s="27">
        <v>0.1</v>
      </c>
      <c r="P37" s="27">
        <f>(BOM[[#This Row],[Total Qty.]]-BOM[[#This Row],[Stock]])*BOM[[#This Row],[Unit]]</f>
        <v>0.4</v>
      </c>
      <c r="Q37" s="26">
        <f>BOM[[#This Row],[Total Qty.]]*BOM[[#This Row],[Unit]]</f>
        <v>0.4</v>
      </c>
      <c r="R37" s="38">
        <f>MAX(0,BOM[[#This Row],[Total Qty.]]-BOM[[#This Row],[Stock]])</f>
        <v>4</v>
      </c>
    </row>
    <row r="38" spans="1:18">
      <c r="A38" s="5" t="s">
        <v>38</v>
      </c>
      <c r="B38" s="5" t="s">
        <v>1</v>
      </c>
      <c r="C38" s="4">
        <v>1206</v>
      </c>
      <c r="D38" s="5" t="s">
        <v>119</v>
      </c>
      <c r="E38" s="13">
        <v>1</v>
      </c>
      <c r="F38" s="13"/>
      <c r="G38" s="13">
        <v>1</v>
      </c>
      <c r="H38" s="13">
        <v>1</v>
      </c>
      <c r="I38" s="13"/>
      <c r="J38" s="24">
        <f>BOM[[#This Row],['[BTX']]]*BTX_no+BOM[[#This Row],['[TUD']]]*TUD_no+BOM[[#This Row],['[BRX']-O]]*BRXO_no+BOM[[#This Row],['[BRX']-B]]*BRXB_no+BOM[[#This Row],['[PDD']]]*PDD_no</f>
        <v>6</v>
      </c>
      <c r="K38" s="24"/>
      <c r="L38" s="5" t="s">
        <v>5</v>
      </c>
      <c r="M38" s="41">
        <v>1759483</v>
      </c>
      <c r="N38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38" s="27">
        <v>0.06</v>
      </c>
      <c r="P38" s="27">
        <f>(BOM[[#This Row],[Total Qty.]]-BOM[[#This Row],[Stock]])*BOM[[#This Row],[Unit]]</f>
        <v>0.36</v>
      </c>
      <c r="Q38" s="26">
        <f>BOM[[#This Row],[Total Qty.]]*BOM[[#This Row],[Unit]]</f>
        <v>0.36</v>
      </c>
      <c r="R38" s="26">
        <f>MAX(0,BOM[[#This Row],[Total Qty.]]-BOM[[#This Row],[Stock]])</f>
        <v>6</v>
      </c>
    </row>
    <row r="39" spans="1:18">
      <c r="A39" s="5" t="s">
        <v>38</v>
      </c>
      <c r="B39" s="5" t="s">
        <v>47</v>
      </c>
      <c r="C39" s="5" t="s">
        <v>18</v>
      </c>
      <c r="D39" s="5" t="s">
        <v>49</v>
      </c>
      <c r="E39" s="13"/>
      <c r="F39" s="13">
        <v>1</v>
      </c>
      <c r="G39" s="13"/>
      <c r="H39" s="13"/>
      <c r="I39" s="13"/>
      <c r="J39" s="24">
        <f>BOM[[#This Row],['[BTX']]]*BTX_no+BOM[[#This Row],['[TUD']]]*TUD_no+BOM[[#This Row],['[BRX']-O]]*BRXO_no+BOM[[#This Row],['[BRX']-B]]*BRXB_no+BOM[[#This Row],['[PDD']]]*PDD_no</f>
        <v>1</v>
      </c>
      <c r="K39" s="24"/>
      <c r="L39" s="5" t="s">
        <v>5</v>
      </c>
      <c r="M39" s="41">
        <v>1864084</v>
      </c>
      <c r="N39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39" s="27">
        <v>0.34</v>
      </c>
      <c r="P39" s="27">
        <f>(BOM[[#This Row],[Total Qty.]]-BOM[[#This Row],[Stock]])*BOM[[#This Row],[Unit]]</f>
        <v>0.34</v>
      </c>
      <c r="Q39" s="26">
        <f>BOM[[#This Row],[Total Qty.]]*BOM[[#This Row],[Unit]]</f>
        <v>0.34</v>
      </c>
      <c r="R39" s="26">
        <f>MAX(0,BOM[[#This Row],[Total Qty.]]-BOM[[#This Row],[Stock]])</f>
        <v>1</v>
      </c>
    </row>
    <row r="40" spans="1:18">
      <c r="A40" s="5" t="s">
        <v>86</v>
      </c>
      <c r="B40" s="5" t="s">
        <v>15</v>
      </c>
      <c r="C40" s="5" t="s">
        <v>57</v>
      </c>
      <c r="D40" s="5" t="s">
        <v>56</v>
      </c>
      <c r="E40" s="13">
        <v>1</v>
      </c>
      <c r="F40" s="13"/>
      <c r="G40" s="13"/>
      <c r="H40" s="13"/>
      <c r="I40" s="13"/>
      <c r="J40" s="24">
        <f>BOM[[#This Row],['[BTX']]]*BTX_no+BOM[[#This Row],['[TUD']]]*TUD_no+BOM[[#This Row],['[BRX']-O]]*BRXO_no+BOM[[#This Row],['[BRX']-B]]*BRXB_no+BOM[[#This Row],['[PDD']]]*PDD_no</f>
        <v>1</v>
      </c>
      <c r="K40" s="24"/>
      <c r="L40" s="5" t="s">
        <v>5</v>
      </c>
      <c r="M40" s="41">
        <v>1470869</v>
      </c>
      <c r="N40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40" s="27">
        <v>0.33</v>
      </c>
      <c r="P40" s="27">
        <f>(BOM[[#This Row],[Total Qty.]]-BOM[[#This Row],[Stock]])*BOM[[#This Row],[Unit]]</f>
        <v>0.33</v>
      </c>
      <c r="Q40" s="26">
        <f>BOM[[#This Row],[Total Qty.]]*BOM[[#This Row],[Unit]]</f>
        <v>0.33</v>
      </c>
      <c r="R40" s="26">
        <f>MAX(0,BOM[[#This Row],[Total Qty.]]-BOM[[#This Row],[Stock]])</f>
        <v>1</v>
      </c>
    </row>
    <row r="41" spans="1:18">
      <c r="A41" s="5" t="s">
        <v>38</v>
      </c>
      <c r="B41" s="5" t="s">
        <v>114</v>
      </c>
      <c r="C41" s="5" t="s">
        <v>24</v>
      </c>
      <c r="D41" s="5" t="s">
        <v>116</v>
      </c>
      <c r="E41" s="13"/>
      <c r="F41" s="13">
        <v>1</v>
      </c>
      <c r="G41" s="13"/>
      <c r="H41" s="13"/>
      <c r="I41" s="13"/>
      <c r="J41" s="24">
        <f>BOM[[#This Row],['[BTX']]]*BTX_no+BOM[[#This Row],['[TUD']]]*TUD_no+BOM[[#This Row],['[BRX']-O]]*BRXO_no+BOM[[#This Row],['[BRX']-B]]*BRXB_no+BOM[[#This Row],['[PDD']]]*PDD_no</f>
        <v>1</v>
      </c>
      <c r="K41" s="24"/>
      <c r="L41" s="5" t="s">
        <v>5</v>
      </c>
      <c r="M41" s="41">
        <v>2077918</v>
      </c>
      <c r="N41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41" s="27">
        <v>0.32</v>
      </c>
      <c r="P41" s="27">
        <f>(BOM[[#This Row],[Total Qty.]]-BOM[[#This Row],[Stock]])*BOM[[#This Row],[Unit]]</f>
        <v>0.32</v>
      </c>
      <c r="Q41" s="26">
        <f>BOM[[#This Row],[Total Qty.]]*BOM[[#This Row],[Unit]]</f>
        <v>0.32</v>
      </c>
      <c r="R41" s="26">
        <f>MAX(0,BOM[[#This Row],[Total Qty.]]-BOM[[#This Row],[Stock]])</f>
        <v>1</v>
      </c>
    </row>
    <row r="42" spans="1:18">
      <c r="A42" s="5" t="s">
        <v>79</v>
      </c>
      <c r="B42" s="5" t="s">
        <v>43</v>
      </c>
      <c r="C42" s="14" t="s">
        <v>41</v>
      </c>
      <c r="D42" s="5" t="s">
        <v>42</v>
      </c>
      <c r="E42" s="13">
        <v>1</v>
      </c>
      <c r="F42" s="13"/>
      <c r="G42" s="13"/>
      <c r="H42" s="13"/>
      <c r="I42" s="13"/>
      <c r="J42" s="24">
        <f>BOM[[#This Row],['[BTX']]]*BTX_no+BOM[[#This Row],['[TUD']]]*TUD_no+BOM[[#This Row],['[BRX']-O]]*BRXO_no+BOM[[#This Row],['[BRX']-B]]*BRXB_no+BOM[[#This Row],['[PDD']]]*PDD_no</f>
        <v>1</v>
      </c>
      <c r="K42" s="24"/>
      <c r="L42" s="5" t="s">
        <v>5</v>
      </c>
      <c r="M42" s="41">
        <v>1131855</v>
      </c>
      <c r="N42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42" s="27">
        <v>0.28000000000000003</v>
      </c>
      <c r="P42" s="27">
        <f>(BOM[[#This Row],[Total Qty.]]-BOM[[#This Row],[Stock]])*BOM[[#This Row],[Unit]]</f>
        <v>0.28000000000000003</v>
      </c>
      <c r="Q42" s="26">
        <f>BOM[[#This Row],[Total Qty.]]*BOM[[#This Row],[Unit]]</f>
        <v>0.28000000000000003</v>
      </c>
      <c r="R42" s="26">
        <f>MAX(0,BOM[[#This Row],[Total Qty.]]-BOM[[#This Row],[Stock]])</f>
        <v>1</v>
      </c>
    </row>
    <row r="43" spans="1:18">
      <c r="A43" s="5" t="s">
        <v>38</v>
      </c>
      <c r="B43" s="5" t="s">
        <v>110</v>
      </c>
      <c r="C43" s="5" t="s">
        <v>24</v>
      </c>
      <c r="D43" s="5" t="s">
        <v>112</v>
      </c>
      <c r="E43" s="13"/>
      <c r="F43" s="13">
        <v>2</v>
      </c>
      <c r="G43" s="13"/>
      <c r="H43" s="13"/>
      <c r="I43" s="13"/>
      <c r="J43" s="24">
        <f>BOM[[#This Row],['[BTX']]]*BTX_no+BOM[[#This Row],['[TUD']]]*TUD_no+BOM[[#This Row],['[BRX']-O]]*BRXO_no+BOM[[#This Row],['[BRX']-B]]*BRXB_no+BOM[[#This Row],['[PDD']]]*PDD_no</f>
        <v>2</v>
      </c>
      <c r="K43" s="24"/>
      <c r="L43" s="5" t="s">
        <v>5</v>
      </c>
      <c r="M43" s="41">
        <v>8738025</v>
      </c>
      <c r="N43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43" s="27">
        <v>0.09</v>
      </c>
      <c r="P43" s="27">
        <f>(BOM[[#This Row],[Total Qty.]]-BOM[[#This Row],[Stock]])*BOM[[#This Row],[Unit]]</f>
        <v>0.18</v>
      </c>
      <c r="Q43" s="26">
        <f>BOM[[#This Row],[Total Qty.]]*BOM[[#This Row],[Unit]]</f>
        <v>0.18</v>
      </c>
      <c r="R43" s="26">
        <f>MAX(0,BOM[[#This Row],[Total Qty.]]-BOM[[#This Row],[Stock]])</f>
        <v>2</v>
      </c>
    </row>
    <row r="44" spans="1:18">
      <c r="A44" s="5" t="s">
        <v>38</v>
      </c>
      <c r="B44" s="5" t="s">
        <v>25</v>
      </c>
      <c r="C44" s="5" t="s">
        <v>24</v>
      </c>
      <c r="D44" s="5" t="s">
        <v>113</v>
      </c>
      <c r="E44" s="13"/>
      <c r="F44" s="13">
        <v>1</v>
      </c>
      <c r="G44" s="13"/>
      <c r="H44" s="13"/>
      <c r="I44" s="13"/>
      <c r="J44" s="24">
        <f>BOM[[#This Row],['[BTX']]]*BTX_no+BOM[[#This Row],['[TUD']]]*TUD_no+BOM[[#This Row],['[BRX']-O]]*BRXO_no+BOM[[#This Row],['[BRX']-B]]*BRXB_no+BOM[[#This Row],['[PDD']]]*PDD_no</f>
        <v>1</v>
      </c>
      <c r="K44" s="24"/>
      <c r="L44" s="5" t="s">
        <v>5</v>
      </c>
      <c r="M44" s="41">
        <v>1612348</v>
      </c>
      <c r="N44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44" s="27">
        <v>0.11</v>
      </c>
      <c r="P44" s="27">
        <f>(BOM[[#This Row],[Total Qty.]]-BOM[[#This Row],[Stock]])*BOM[[#This Row],[Unit]]</f>
        <v>0.11</v>
      </c>
      <c r="Q44" s="26">
        <f>BOM[[#This Row],[Total Qty.]]*BOM[[#This Row],[Unit]]</f>
        <v>0.11</v>
      </c>
      <c r="R44" s="26">
        <f>MAX(0,BOM[[#This Row],[Total Qty.]]-BOM[[#This Row],[Stock]])</f>
        <v>1</v>
      </c>
    </row>
    <row r="45" spans="1:18">
      <c r="A45" s="5" t="s">
        <v>38</v>
      </c>
      <c r="B45" s="5" t="s">
        <v>1</v>
      </c>
      <c r="C45" s="4">
        <v>603</v>
      </c>
      <c r="D45" s="5" t="s">
        <v>120</v>
      </c>
      <c r="E45" s="13"/>
      <c r="F45" s="13"/>
      <c r="G45" s="13">
        <v>1</v>
      </c>
      <c r="H45" s="13">
        <v>1</v>
      </c>
      <c r="I45" s="13"/>
      <c r="J45" s="24">
        <f>BOM[[#This Row],['[BTX']]]*BTX_no+BOM[[#This Row],['[TUD']]]*TUD_no+BOM[[#This Row],['[BRX']-O]]*BRXO_no+BOM[[#This Row],['[BRX']-B]]*BRXB_no+BOM[[#This Row],['[PDD']]]*PDD_no</f>
        <v>5</v>
      </c>
      <c r="K45" s="24"/>
      <c r="L45" s="5" t="s">
        <v>5</v>
      </c>
      <c r="M45" s="41">
        <v>1759011</v>
      </c>
      <c r="N45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45" s="27">
        <v>0.01</v>
      </c>
      <c r="P45" s="27">
        <f>(BOM[[#This Row],[Total Qty.]]-BOM[[#This Row],[Stock]])*BOM[[#This Row],[Unit]]</f>
        <v>0.05</v>
      </c>
      <c r="Q45" s="26">
        <f>BOM[[#This Row],[Total Qty.]]*BOM[[#This Row],[Unit]]</f>
        <v>0.05</v>
      </c>
      <c r="R45" s="26">
        <f>MAX(0,BOM[[#This Row],[Total Qty.]]-BOM[[#This Row],[Stock]])</f>
        <v>5</v>
      </c>
    </row>
    <row r="46" spans="1:18">
      <c r="A46" s="5" t="s">
        <v>38</v>
      </c>
      <c r="B46" s="5" t="s">
        <v>1</v>
      </c>
      <c r="C46" s="4">
        <v>603</v>
      </c>
      <c r="D46" s="5" t="s">
        <v>125</v>
      </c>
      <c r="E46" s="13"/>
      <c r="F46" s="13">
        <v>1</v>
      </c>
      <c r="G46" s="13"/>
      <c r="H46" s="13"/>
      <c r="I46" s="13"/>
      <c r="J46" s="24">
        <f>BOM[[#This Row],['[BTX']]]*BTX_no+BOM[[#This Row],['[TUD']]]*TUD_no+BOM[[#This Row],['[BRX']-O]]*BRXO_no+BOM[[#This Row],['[BRX']-B]]*BRXB_no+BOM[[#This Row],['[PDD']]]*PDD_no</f>
        <v>1</v>
      </c>
      <c r="K46" s="24"/>
      <c r="L46" s="5" t="s">
        <v>5</v>
      </c>
      <c r="M46" s="41" t="s">
        <v>126</v>
      </c>
      <c r="N46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46" s="27">
        <v>0.03</v>
      </c>
      <c r="P46" s="27">
        <f>(BOM[[#This Row],[Total Qty.]]-BOM[[#This Row],[Stock]])*BOM[[#This Row],[Unit]]</f>
        <v>0.03</v>
      </c>
      <c r="Q46" s="26">
        <f>BOM[[#This Row],[Total Qty.]]*BOM[[#This Row],[Unit]]</f>
        <v>0.03</v>
      </c>
      <c r="R46" s="26">
        <f>MAX(0,BOM[[#This Row],[Total Qty.]]-BOM[[#This Row],[Stock]])</f>
        <v>1</v>
      </c>
    </row>
    <row r="47" spans="1:18">
      <c r="A47" s="5" t="s">
        <v>38</v>
      </c>
      <c r="B47" s="5" t="s">
        <v>1</v>
      </c>
      <c r="C47" s="4">
        <v>603</v>
      </c>
      <c r="D47" s="5" t="s">
        <v>124</v>
      </c>
      <c r="E47" s="13"/>
      <c r="F47" s="13">
        <v>1</v>
      </c>
      <c r="G47" s="13"/>
      <c r="H47" s="13"/>
      <c r="I47" s="13"/>
      <c r="J47" s="24">
        <f>BOM[[#This Row],['[BTX']]]*BTX_no+BOM[[#This Row],['[TUD']]]*TUD_no+BOM[[#This Row],['[BRX']-O]]*BRXO_no+BOM[[#This Row],['[BRX']-B]]*BRXB_no+BOM[[#This Row],['[PDD']]]*PDD_no</f>
        <v>1</v>
      </c>
      <c r="K47" s="24"/>
      <c r="L47" s="5" t="s">
        <v>5</v>
      </c>
      <c r="M47" s="41">
        <v>1759037</v>
      </c>
      <c r="N47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>ì</v>
      </c>
      <c r="O47" s="27">
        <v>0.01</v>
      </c>
      <c r="P47" s="27">
        <f>(BOM[[#This Row],[Total Qty.]]-BOM[[#This Row],[Stock]])*BOM[[#This Row],[Unit]]</f>
        <v>0.01</v>
      </c>
      <c r="Q47" s="26">
        <f>BOM[[#This Row],[Total Qty.]]*BOM[[#This Row],[Unit]]</f>
        <v>0.01</v>
      </c>
      <c r="R47" s="26">
        <f>MAX(0,BOM[[#This Row],[Total Qty.]]-BOM[[#This Row],[Stock]])</f>
        <v>1</v>
      </c>
    </row>
    <row r="48" spans="1:18">
      <c r="A48" s="5" t="s">
        <v>38</v>
      </c>
      <c r="B48" s="5" t="s">
        <v>4</v>
      </c>
      <c r="C48" s="5" t="s">
        <v>87</v>
      </c>
      <c r="D48" s="5" t="s">
        <v>88</v>
      </c>
      <c r="E48" s="13"/>
      <c r="F48" s="13"/>
      <c r="G48" s="13"/>
      <c r="H48" s="13"/>
      <c r="I48" s="13">
        <v>2</v>
      </c>
      <c r="J48" s="24">
        <f>BOM[[#This Row],['[BTX']]]*BTX_no+BOM[[#This Row],['[TUD']]]*TUD_no+BOM[[#This Row],['[BRX']-O]]*BRXO_no+BOM[[#This Row],['[BRX']-B]]*BRXB_no+BOM[[#This Row],['[PDD']]]*PDD_no</f>
        <v>34</v>
      </c>
      <c r="K48" s="24">
        <v>19</v>
      </c>
      <c r="L48" s="5" t="s">
        <v>176</v>
      </c>
      <c r="M48" s="41"/>
      <c r="N48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/>
      </c>
      <c r="O48" s="27">
        <v>0</v>
      </c>
      <c r="P48" s="27">
        <f>(BOM[[#This Row],[Total Qty.]]-BOM[[#This Row],[Stock]])*BOM[[#This Row],[Unit]]</f>
        <v>0</v>
      </c>
      <c r="Q48" s="26">
        <f>BOM[[#This Row],[Total Qty.]]*BOM[[#This Row],[Unit]]</f>
        <v>0</v>
      </c>
      <c r="R48" s="26">
        <f>MAX(0,BOM[[#This Row],[Total Qty.]]-BOM[[#This Row],[Stock]])</f>
        <v>15</v>
      </c>
    </row>
    <row r="49" spans="1:18">
      <c r="A49" s="5" t="s">
        <v>62</v>
      </c>
      <c r="B49" s="5" t="s">
        <v>19</v>
      </c>
      <c r="C49" s="5" t="s">
        <v>20</v>
      </c>
      <c r="D49" s="5" t="s">
        <v>71</v>
      </c>
      <c r="E49" s="13"/>
      <c r="F49" s="13"/>
      <c r="G49" s="13">
        <v>1</v>
      </c>
      <c r="H49" s="13">
        <v>1</v>
      </c>
      <c r="I49" s="13"/>
      <c r="J49" s="24">
        <f>BOM[[#This Row],['[BTX']]]*BTX_no+BOM[[#This Row],['[TUD']]]*TUD_no+BOM[[#This Row],['[BRX']-O]]*BRXO_no+BOM[[#This Row],['[BRX']-B]]*BRXB_no+BOM[[#This Row],['[PDD']]]*PDD_no</f>
        <v>5</v>
      </c>
      <c r="K49" s="24"/>
      <c r="L49" s="5" t="s">
        <v>146</v>
      </c>
      <c r="M49" s="43">
        <v>1663827</v>
      </c>
      <c r="N49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/>
      </c>
      <c r="O49" s="27">
        <v>0</v>
      </c>
      <c r="P49" s="27">
        <f>(BOM[[#This Row],[Total Qty.]]-BOM[[#This Row],[Stock]])*BOM[[#This Row],[Unit]]</f>
        <v>0</v>
      </c>
      <c r="Q49" s="26">
        <f>BOM[[#This Row],[Total Qty.]]*BOM[[#This Row],[Unit]]</f>
        <v>0</v>
      </c>
      <c r="R49" s="26">
        <f>MAX(0,BOM[[#This Row],[Total Qty.]]-BOM[[#This Row],[Stock]])</f>
        <v>5</v>
      </c>
    </row>
    <row r="50" spans="1:18">
      <c r="A50" s="5" t="s">
        <v>85</v>
      </c>
      <c r="B50" s="4" t="s">
        <v>100</v>
      </c>
      <c r="C50" s="5" t="s">
        <v>96</v>
      </c>
      <c r="D50" s="5" t="s">
        <v>97</v>
      </c>
      <c r="E50" s="13"/>
      <c r="F50" s="13"/>
      <c r="G50" s="13"/>
      <c r="H50" s="13"/>
      <c r="I50" s="13">
        <v>1</v>
      </c>
      <c r="J50" s="24">
        <f>BOM[[#This Row],['[BTX']]]*BTX_no+BOM[[#This Row],['[TUD']]]*TUD_no+BOM[[#This Row],['[BRX']-O]]*BRXO_no+BOM[[#This Row],['[BRX']-B]]*BRXB_no+BOM[[#This Row],['[PDD']]]*PDD_no</f>
        <v>17</v>
      </c>
      <c r="K50" s="24">
        <v>5</v>
      </c>
      <c r="L50" s="5" t="s">
        <v>55</v>
      </c>
      <c r="M50" s="41"/>
      <c r="N50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/>
      </c>
      <c r="O50" s="27">
        <v>0</v>
      </c>
      <c r="P50" s="27">
        <f>(BOM[[#This Row],[Total Qty.]]-BOM[[#This Row],[Stock]])*BOM[[#This Row],[Unit]]</f>
        <v>0</v>
      </c>
      <c r="Q50" s="26">
        <f>BOM[[#This Row],[Total Qty.]]*BOM[[#This Row],[Unit]]</f>
        <v>0</v>
      </c>
      <c r="R50" s="38">
        <f>MAX(0,BOM[[#This Row],[Total Qty.]]-BOM[[#This Row],[Stock]])</f>
        <v>12</v>
      </c>
    </row>
    <row r="51" spans="1:18">
      <c r="A51" s="5" t="s">
        <v>85</v>
      </c>
      <c r="B51" s="4" t="s">
        <v>99</v>
      </c>
      <c r="C51" s="5" t="s">
        <v>94</v>
      </c>
      <c r="D51" s="5" t="s">
        <v>95</v>
      </c>
      <c r="E51" s="13"/>
      <c r="F51" s="13"/>
      <c r="G51" s="13"/>
      <c r="H51" s="13"/>
      <c r="I51" s="13">
        <v>1</v>
      </c>
      <c r="J51" s="24">
        <f>BOM[[#This Row],['[BTX']]]*BTX_no+BOM[[#This Row],['[TUD']]]*TUD_no+BOM[[#This Row],['[BRX']-O]]*BRXO_no+BOM[[#This Row],['[BRX']-B]]*BRXB_no+BOM[[#This Row],['[PDD']]]*PDD_no</f>
        <v>17</v>
      </c>
      <c r="K51" s="24">
        <v>7</v>
      </c>
      <c r="L51" s="5" t="s">
        <v>55</v>
      </c>
      <c r="M51" s="41"/>
      <c r="N51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/>
      </c>
      <c r="O51" s="27">
        <v>0</v>
      </c>
      <c r="P51" s="27">
        <f>(BOM[[#This Row],[Total Qty.]]-BOM[[#This Row],[Stock]])*BOM[[#This Row],[Unit]]</f>
        <v>0</v>
      </c>
      <c r="Q51" s="26">
        <f>BOM[[#This Row],[Total Qty.]]*BOM[[#This Row],[Unit]]</f>
        <v>0</v>
      </c>
      <c r="R51" s="38">
        <f>MAX(0,BOM[[#This Row],[Total Qty.]]-BOM[[#This Row],[Stock]])</f>
        <v>10</v>
      </c>
    </row>
    <row r="52" spans="1:18">
      <c r="A52" s="5" t="s">
        <v>85</v>
      </c>
      <c r="B52" s="4" t="s">
        <v>101</v>
      </c>
      <c r="C52" s="5" t="s">
        <v>54</v>
      </c>
      <c r="D52" s="5" t="s">
        <v>98</v>
      </c>
      <c r="E52" s="13"/>
      <c r="F52" s="13"/>
      <c r="G52" s="13"/>
      <c r="H52" s="13"/>
      <c r="I52" s="13">
        <v>1</v>
      </c>
      <c r="J52" s="24">
        <f>BOM[[#This Row],['[BTX']]]*BTX_no+BOM[[#This Row],['[TUD']]]*TUD_no+BOM[[#This Row],['[BRX']-O]]*BRXO_no+BOM[[#This Row],['[BRX']-B]]*BRXB_no+BOM[[#This Row],['[PDD']]]*PDD_no</f>
        <v>17</v>
      </c>
      <c r="K52" s="24">
        <v>5</v>
      </c>
      <c r="L52" s="5" t="s">
        <v>55</v>
      </c>
      <c r="M52" s="41"/>
      <c r="N52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/>
      </c>
      <c r="O52" s="27">
        <v>0</v>
      </c>
      <c r="P52" s="27">
        <f>(BOM[[#This Row],[Total Qty.]]-BOM[[#This Row],[Stock]])*BOM[[#This Row],[Unit]]</f>
        <v>0</v>
      </c>
      <c r="Q52" s="26">
        <f>BOM[[#This Row],[Total Qty.]]*BOM[[#This Row],[Unit]]</f>
        <v>0</v>
      </c>
      <c r="R52" s="38">
        <f>MAX(0,BOM[[#This Row],[Total Qty.]]-BOM[[#This Row],[Stock]])</f>
        <v>12</v>
      </c>
    </row>
    <row r="53" spans="1:18">
      <c r="A53" s="5" t="s">
        <v>86</v>
      </c>
      <c r="B53" s="4" t="s">
        <v>104</v>
      </c>
      <c r="C53" s="5" t="s">
        <v>64</v>
      </c>
      <c r="D53" s="5" t="s">
        <v>65</v>
      </c>
      <c r="E53" s="13">
        <v>1</v>
      </c>
      <c r="F53" s="13"/>
      <c r="G53" s="13">
        <v>1</v>
      </c>
      <c r="H53" s="13">
        <v>1</v>
      </c>
      <c r="I53" s="13"/>
      <c r="J53" s="24">
        <f>BOM[[#This Row],['[BTX']]]*BTX_no+BOM[[#This Row],['[TUD']]]*TUD_no+BOM[[#This Row],['[BRX']-O]]*BRXO_no+BOM[[#This Row],['[BRX']-B]]*BRXB_no+BOM[[#This Row],['[PDD']]]*PDD_no</f>
        <v>6</v>
      </c>
      <c r="K53" s="24">
        <v>10</v>
      </c>
      <c r="L53" s="5" t="s">
        <v>55</v>
      </c>
      <c r="M53" s="41"/>
      <c r="N53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/>
      </c>
      <c r="O53" s="27">
        <v>0</v>
      </c>
      <c r="P53" s="27">
        <f>(BOM[[#This Row],[Total Qty.]]-BOM[[#This Row],[Stock]])*BOM[[#This Row],[Unit]]</f>
        <v>0</v>
      </c>
      <c r="Q53" s="26">
        <f>BOM[[#This Row],[Total Qty.]]*BOM[[#This Row],[Unit]]</f>
        <v>0</v>
      </c>
      <c r="R53" s="38">
        <f>MAX(0,BOM[[#This Row],[Total Qty.]]-BOM[[#This Row],[Stock]])</f>
        <v>0</v>
      </c>
    </row>
    <row r="54" spans="1:18">
      <c r="A54" s="5" t="s">
        <v>86</v>
      </c>
      <c r="B54" s="5" t="s">
        <v>138</v>
      </c>
      <c r="C54" s="5" t="s">
        <v>58</v>
      </c>
      <c r="D54" s="5" t="s">
        <v>59</v>
      </c>
      <c r="E54" s="13">
        <v>1</v>
      </c>
      <c r="F54" s="13"/>
      <c r="G54" s="13">
        <v>1</v>
      </c>
      <c r="H54" s="13">
        <v>1</v>
      </c>
      <c r="I54" s="13"/>
      <c r="J54" s="24">
        <f>BOM[[#This Row],['[BTX']]]*BTX_no+BOM[[#This Row],['[TUD']]]*TUD_no+BOM[[#This Row],['[BRX']-O]]*BRXO_no+BOM[[#This Row],['[BRX']-B]]*BRXB_no+BOM[[#This Row],['[PDD']]]*PDD_no</f>
        <v>6</v>
      </c>
      <c r="K54" s="24"/>
      <c r="L54" s="5" t="s">
        <v>60</v>
      </c>
      <c r="M54" s="41"/>
      <c r="N54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/>
      </c>
      <c r="O54" s="27">
        <v>0</v>
      </c>
      <c r="P54" s="27">
        <f>(BOM[[#This Row],[Total Qty.]]-BOM[[#This Row],[Stock]])*BOM[[#This Row],[Unit]]</f>
        <v>0</v>
      </c>
      <c r="Q54" s="26">
        <f>BOM[[#This Row],[Total Qty.]]*BOM[[#This Row],[Unit]]</f>
        <v>0</v>
      </c>
      <c r="R54" s="26">
        <f>MAX(0,BOM[[#This Row],[Total Qty.]]-BOM[[#This Row],[Stock]])</f>
        <v>6</v>
      </c>
    </row>
    <row r="55" spans="1:18">
      <c r="A55" s="5" t="s">
        <v>86</v>
      </c>
      <c r="B55" s="5" t="s">
        <v>27</v>
      </c>
      <c r="C55" s="5" t="s">
        <v>137</v>
      </c>
      <c r="D55" s="5" t="s">
        <v>61</v>
      </c>
      <c r="E55" s="13"/>
      <c r="F55" s="13">
        <v>1</v>
      </c>
      <c r="G55" s="13"/>
      <c r="H55" s="13"/>
      <c r="I55" s="13"/>
      <c r="J55" s="24">
        <f>BOM[[#This Row],['[BTX']]]*BTX_no+BOM[[#This Row],['[TUD']]]*TUD_no+BOM[[#This Row],['[BRX']-O]]*BRXO_no+BOM[[#This Row],['[BRX']-B]]*BRXB_no+BOM[[#This Row],['[PDD']]]*PDD_no</f>
        <v>1</v>
      </c>
      <c r="K55" s="24"/>
      <c r="L55" s="5" t="s">
        <v>60</v>
      </c>
      <c r="M55" s="41"/>
      <c r="N55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/>
      </c>
      <c r="O55" s="27">
        <v>0</v>
      </c>
      <c r="P55" s="27">
        <f>(BOM[[#This Row],[Total Qty.]]-BOM[[#This Row],[Stock]])*BOM[[#This Row],[Unit]]</f>
        <v>0</v>
      </c>
      <c r="Q55" s="26">
        <f>BOM[[#This Row],[Total Qty.]]*BOM[[#This Row],[Unit]]</f>
        <v>0</v>
      </c>
      <c r="R55" s="26">
        <f>MAX(0,BOM[[#This Row],[Total Qty.]]-BOM[[#This Row],[Stock]])</f>
        <v>1</v>
      </c>
    </row>
    <row r="56" spans="1:18">
      <c r="A56" s="5" t="s">
        <v>86</v>
      </c>
      <c r="B56" s="4" t="s">
        <v>105</v>
      </c>
      <c r="C56" s="5" t="s">
        <v>54</v>
      </c>
      <c r="D56" s="5" t="s">
        <v>53</v>
      </c>
      <c r="E56" s="13">
        <v>1</v>
      </c>
      <c r="F56" s="13"/>
      <c r="G56" s="13">
        <v>0</v>
      </c>
      <c r="H56" s="13">
        <v>0</v>
      </c>
      <c r="I56" s="13"/>
      <c r="J56" s="24">
        <f>BOM[[#This Row],['[BTX']]]*BTX_no+BOM[[#This Row],['[TUD']]]*TUD_no+BOM[[#This Row],['[BRX']-O]]*BRXO_no+BOM[[#This Row],['[BRX']-B]]*BRXB_no+BOM[[#This Row],['[PDD']]]*PDD_no</f>
        <v>1</v>
      </c>
      <c r="K56" s="24">
        <v>1</v>
      </c>
      <c r="L56" s="5" t="s">
        <v>55</v>
      </c>
      <c r="M56" s="41"/>
      <c r="N56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/>
      </c>
      <c r="O56" s="27">
        <v>0</v>
      </c>
      <c r="P56" s="27">
        <f>(BOM[[#This Row],[Total Qty.]]-BOM[[#This Row],[Stock]])*BOM[[#This Row],[Unit]]</f>
        <v>0</v>
      </c>
      <c r="Q56" s="26">
        <f>BOM[[#This Row],[Total Qty.]]*BOM[[#This Row],[Unit]]</f>
        <v>0</v>
      </c>
      <c r="R56" s="38">
        <f>MAX(0,BOM[[#This Row],[Total Qty.]]-BOM[[#This Row],[Stock]])</f>
        <v>0</v>
      </c>
    </row>
    <row r="57" spans="1:18">
      <c r="A57" s="22" t="s">
        <v>38</v>
      </c>
      <c r="B57" s="22" t="s">
        <v>68</v>
      </c>
      <c r="C57" s="22" t="s">
        <v>175</v>
      </c>
      <c r="D57" s="22" t="s">
        <v>143</v>
      </c>
      <c r="E57" s="23">
        <v>1</v>
      </c>
      <c r="F57" s="23"/>
      <c r="G57" s="23">
        <v>1</v>
      </c>
      <c r="H57" s="23">
        <v>1</v>
      </c>
      <c r="I57" s="23"/>
      <c r="J57" s="25">
        <f>BOM[[#This Row],['[BTX']]]*BTX_no+BOM[[#This Row],['[TUD']]]*TUD_no+BOM[[#This Row],['[BRX']-O]]*BRXO_no+BOM[[#This Row],['[BRX']-B]]*BRXB_no+BOM[[#This Row],['[PDD']]]*PDD_no</f>
        <v>6</v>
      </c>
      <c r="K57" s="25"/>
      <c r="L57" s="22"/>
      <c r="M57" s="44"/>
      <c r="N57" s="37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/>
      </c>
      <c r="O57" s="28"/>
      <c r="P57" s="28">
        <f>(BOM[[#This Row],[Total Qty.]]-BOM[[#This Row],[Stock]])*BOM[[#This Row],[Unit]]</f>
        <v>0</v>
      </c>
      <c r="Q57" s="29">
        <f>BOM[[#This Row],[Total Qty.]]*BOM[[#This Row],[Unit]]</f>
        <v>0</v>
      </c>
      <c r="R57" s="29">
        <f>MAX(0,BOM[[#This Row],[Total Qty.]]-BOM[[#This Row],[Stock]])</f>
        <v>6</v>
      </c>
    </row>
    <row r="58" spans="1:18">
      <c r="A58" s="22" t="s">
        <v>38</v>
      </c>
      <c r="B58" s="22" t="s">
        <v>68</v>
      </c>
      <c r="C58" s="22" t="s">
        <v>175</v>
      </c>
      <c r="D58" s="22" t="s">
        <v>144</v>
      </c>
      <c r="E58" s="23">
        <v>1</v>
      </c>
      <c r="F58" s="23"/>
      <c r="G58" s="23">
        <v>1</v>
      </c>
      <c r="H58" s="23">
        <v>1</v>
      </c>
      <c r="I58" s="23"/>
      <c r="J58" s="25">
        <f>BOM[[#This Row],['[BTX']]]*BTX_no+BOM[[#This Row],['[TUD']]]*TUD_no+BOM[[#This Row],['[BRX']-O]]*BRXO_no+BOM[[#This Row],['[BRX']-B]]*BRXB_no+BOM[[#This Row],['[PDD']]]*PDD_no</f>
        <v>6</v>
      </c>
      <c r="K58" s="25"/>
      <c r="L58" s="22"/>
      <c r="M58" s="44"/>
      <c r="N58" s="37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/>
      </c>
      <c r="O58" s="28"/>
      <c r="P58" s="28">
        <f>(BOM[[#This Row],[Total Qty.]]-BOM[[#This Row],[Stock]])*BOM[[#This Row],[Unit]]</f>
        <v>0</v>
      </c>
      <c r="Q58" s="29">
        <f>BOM[[#This Row],[Total Qty.]]*BOM[[#This Row],[Unit]]</f>
        <v>0</v>
      </c>
      <c r="R58" s="29">
        <f>MAX(0,BOM[[#This Row],[Total Qty.]]-BOM[[#This Row],[Stock]])</f>
        <v>6</v>
      </c>
    </row>
    <row r="59" spans="1:18">
      <c r="A59" s="5" t="s">
        <v>62</v>
      </c>
      <c r="B59" s="4" t="s">
        <v>106</v>
      </c>
      <c r="C59" s="5" t="s">
        <v>63</v>
      </c>
      <c r="D59" s="5" t="s">
        <v>69</v>
      </c>
      <c r="E59" s="13">
        <v>1</v>
      </c>
      <c r="F59" s="13"/>
      <c r="G59" s="13">
        <v>1</v>
      </c>
      <c r="H59" s="13">
        <v>1</v>
      </c>
      <c r="I59" s="13"/>
      <c r="J59" s="24">
        <f>BOM[[#This Row],['[BTX']]]*BTX_no+BOM[[#This Row],['[TUD']]]*TUD_no+BOM[[#This Row],['[BRX']-O]]*BRXO_no+BOM[[#This Row],['[BRX']-B]]*BRXB_no+BOM[[#This Row],['[PDD']]]*PDD_no</f>
        <v>6</v>
      </c>
      <c r="K59" s="24">
        <v>8</v>
      </c>
      <c r="L59" s="5" t="s">
        <v>55</v>
      </c>
      <c r="M59" s="41"/>
      <c r="N59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/>
      </c>
      <c r="O59" s="27">
        <v>0</v>
      </c>
      <c r="P59" s="27">
        <f>(BOM[[#This Row],[Total Qty.]]-BOM[[#This Row],[Stock]])*BOM[[#This Row],[Unit]]</f>
        <v>0</v>
      </c>
      <c r="Q59" s="26">
        <f>BOM[[#This Row],[Total Qty.]]*BOM[[#This Row],[Unit]]</f>
        <v>0</v>
      </c>
      <c r="R59" s="38">
        <f>MAX(0,BOM[[#This Row],[Total Qty.]]-BOM[[#This Row],[Stock]])</f>
        <v>0</v>
      </c>
    </row>
    <row r="60" spans="1:18">
      <c r="A60" s="5" t="s">
        <v>62</v>
      </c>
      <c r="B60" s="4" t="s">
        <v>107</v>
      </c>
      <c r="C60" s="5" t="s">
        <v>63</v>
      </c>
      <c r="D60" s="5" t="s">
        <v>70</v>
      </c>
      <c r="E60" s="13"/>
      <c r="F60" s="13">
        <v>1</v>
      </c>
      <c r="G60" s="13"/>
      <c r="H60" s="13"/>
      <c r="I60" s="13"/>
      <c r="J60" s="24">
        <f>BOM[[#This Row],['[BTX']]]*BTX_no+BOM[[#This Row],['[TUD']]]*TUD_no+BOM[[#This Row],['[BRX']-O]]*BRXO_no+BOM[[#This Row],['[BRX']-B]]*BRXB_no+BOM[[#This Row],['[PDD']]]*PDD_no</f>
        <v>1</v>
      </c>
      <c r="K60" s="24">
        <v>4</v>
      </c>
      <c r="L60" s="5" t="s">
        <v>55</v>
      </c>
      <c r="M60" s="41"/>
      <c r="N60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/>
      </c>
      <c r="O60" s="27">
        <v>0</v>
      </c>
      <c r="P60" s="27">
        <f>(BOM[[#This Row],[Total Qty.]]-BOM[[#This Row],[Stock]])*BOM[[#This Row],[Unit]]</f>
        <v>0</v>
      </c>
      <c r="Q60" s="26">
        <f>BOM[[#This Row],[Total Qty.]]*BOM[[#This Row],[Unit]]</f>
        <v>0</v>
      </c>
      <c r="R60" s="38">
        <f>MAX(0,BOM[[#This Row],[Total Qty.]]-BOM[[#This Row],[Stock]])</f>
        <v>0</v>
      </c>
    </row>
    <row r="61" spans="1:18">
      <c r="A61" s="5" t="s">
        <v>62</v>
      </c>
      <c r="B61" s="4" t="s">
        <v>102</v>
      </c>
      <c r="C61" s="5" t="s">
        <v>93</v>
      </c>
      <c r="D61" s="16" t="s">
        <v>91</v>
      </c>
      <c r="E61" s="13"/>
      <c r="F61" s="13"/>
      <c r="G61" s="13"/>
      <c r="H61" s="13"/>
      <c r="I61" s="13">
        <v>1</v>
      </c>
      <c r="J61" s="24">
        <f>BOM[[#This Row],['[BTX']]]*BTX_no+BOM[[#This Row],['[TUD']]]*TUD_no+BOM[[#This Row],['[BRX']-O]]*BRXO_no+BOM[[#This Row],['[BRX']-B]]*BRXB_no+BOM[[#This Row],['[PDD']]]*PDD_no</f>
        <v>17</v>
      </c>
      <c r="K61" s="24">
        <v>6</v>
      </c>
      <c r="L61" s="5" t="s">
        <v>55</v>
      </c>
      <c r="M61" s="41"/>
      <c r="N61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/>
      </c>
      <c r="O61" s="27">
        <v>0</v>
      </c>
      <c r="P61" s="27">
        <f>(BOM[[#This Row],[Total Qty.]]-BOM[[#This Row],[Stock]])*BOM[[#This Row],[Unit]]</f>
        <v>0</v>
      </c>
      <c r="Q61" s="26">
        <f>BOM[[#This Row],[Total Qty.]]*BOM[[#This Row],[Unit]]</f>
        <v>0</v>
      </c>
      <c r="R61" s="38">
        <f>MAX(0,BOM[[#This Row],[Total Qty.]]-BOM[[#This Row],[Stock]])</f>
        <v>11</v>
      </c>
    </row>
    <row r="62" spans="1:18">
      <c r="A62" s="5" t="s">
        <v>62</v>
      </c>
      <c r="B62" s="4" t="s">
        <v>103</v>
      </c>
      <c r="C62" s="5" t="s">
        <v>93</v>
      </c>
      <c r="D62" s="16" t="s">
        <v>92</v>
      </c>
      <c r="E62" s="13"/>
      <c r="F62" s="13"/>
      <c r="G62" s="13"/>
      <c r="H62" s="13"/>
      <c r="I62" s="13">
        <v>1</v>
      </c>
      <c r="J62" s="24">
        <f>BOM[[#This Row],['[BTX']]]*BTX_no+BOM[[#This Row],['[TUD']]]*TUD_no+BOM[[#This Row],['[BRX']-O]]*BRXO_no+BOM[[#This Row],['[BRX']-B]]*BRXB_no+BOM[[#This Row],['[PDD']]]*PDD_no</f>
        <v>17</v>
      </c>
      <c r="K62" s="24">
        <v>6</v>
      </c>
      <c r="L62" s="5" t="s">
        <v>55</v>
      </c>
      <c r="M62" s="41"/>
      <c r="N62" s="36" t="str">
        <f>IF(BOM[[#This Row],[Supply]]="Farnell",HYPERLINK(CONCATENATE("http://fr.farnell.com/",BOM[[#This Row],[Supply Ref.]]),"ì"),IF(BOM[[#This Row],[Supply]]="Ebay",HYPERLINK(CONCATENATE("http://www.ebay.com/itm/",BOM[[#This Row],[Supply Ref.]]),"ì"),""))</f>
        <v/>
      </c>
      <c r="O62" s="27">
        <v>0</v>
      </c>
      <c r="P62" s="27">
        <f>(BOM[[#This Row],[Total Qty.]]-BOM[[#This Row],[Stock]])*BOM[[#This Row],[Unit]]</f>
        <v>0</v>
      </c>
      <c r="Q62" s="26">
        <f>BOM[[#This Row],[Total Qty.]]*BOM[[#This Row],[Unit]]</f>
        <v>0</v>
      </c>
      <c r="R62" s="38">
        <f>MAX(0,BOM[[#This Row],[Total Qty.]]-BOM[[#This Row],[Stock]])</f>
        <v>11</v>
      </c>
    </row>
    <row r="63" spans="1:1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50" t="s">
        <v>132</v>
      </c>
      <c r="O63" s="50"/>
      <c r="P63" s="31">
        <f>SUM(BOM[Rem.])</f>
        <v>131.22000000000006</v>
      </c>
      <c r="Q63" s="31">
        <f>SUM(BOM[Total Price])</f>
        <v>131.22000000000006</v>
      </c>
      <c r="R63" s="30"/>
    </row>
    <row r="64" spans="1:1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50" t="s">
        <v>8</v>
      </c>
      <c r="O64" s="50"/>
      <c r="P64" s="31">
        <f>P63*1.196</f>
        <v>156.93912000000006</v>
      </c>
      <c r="Q64" s="31">
        <f>Q63*1.196</f>
        <v>156.93912000000006</v>
      </c>
      <c r="R64" s="30"/>
    </row>
    <row r="65" spans="1:18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45" t="s">
        <v>9</v>
      </c>
      <c r="O65" s="45"/>
      <c r="P65" s="33">
        <v>12</v>
      </c>
      <c r="Q65" s="33">
        <v>12</v>
      </c>
      <c r="R65" s="32"/>
    </row>
    <row r="66" spans="1:18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6" t="s">
        <v>10</v>
      </c>
      <c r="O66" s="46"/>
      <c r="P66" s="35">
        <f>P64+P65</f>
        <v>168.93912000000006</v>
      </c>
      <c r="Q66" s="35">
        <f>Q64+Q65</f>
        <v>168.93912000000006</v>
      </c>
      <c r="R66" s="34"/>
    </row>
    <row r="67" spans="1:18" s="9" customFormat="1">
      <c r="A67" s="12"/>
      <c r="B67" s="12"/>
      <c r="C67" s="11"/>
      <c r="D67" s="11"/>
      <c r="E67" s="12"/>
      <c r="F67" s="12"/>
      <c r="G67" s="12"/>
      <c r="H67" s="12"/>
      <c r="I67" s="12"/>
      <c r="J67" s="12"/>
    </row>
  </sheetData>
  <mergeCells count="7">
    <mergeCell ref="N65:O65"/>
    <mergeCell ref="N66:O66"/>
    <mergeCell ref="G4:H4"/>
    <mergeCell ref="E8:K8"/>
    <mergeCell ref="O8:Q8"/>
    <mergeCell ref="N63:O63"/>
    <mergeCell ref="N64:O64"/>
  </mergeCells>
  <conditionalFormatting sqref="Q10:Q62">
    <cfRule type="dataBar" priority="6">
      <dataBar>
        <cfvo type="min" val="0"/>
        <cfvo type="max" val="0"/>
        <color rgb="FFFF555A"/>
      </dataBar>
    </cfRule>
  </conditionalFormatting>
  <conditionalFormatting sqref="R10:R62">
    <cfRule type="iconSet" priority="8">
      <iconSet showValue="0" reverse="1">
        <cfvo type="percent" val="0"/>
        <cfvo type="num" val="1"/>
        <cfvo type="num" val="3"/>
      </iconSet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8" sqref="G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All boards</vt:lpstr>
      <vt:lpstr>Sheet1</vt:lpstr>
      <vt:lpstr>BRXB_no</vt:lpstr>
      <vt:lpstr>BRXO_no</vt:lpstr>
      <vt:lpstr>BTX_no</vt:lpstr>
      <vt:lpstr>PDD_no</vt:lpstr>
      <vt:lpstr>TUD_no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2012-09-13T19:55:40Z</dcterms:created>
  <dcterms:modified xsi:type="dcterms:W3CDTF">2012-12-19T18:49:34Z</dcterms:modified>
</cp:coreProperties>
</file>