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3895" windowHeight="12780" activeTab="4"/>
  </bookViews>
  <sheets>
    <sheet name="Specifications" sheetId="2" r:id="rId1"/>
    <sheet name="Architecture" sheetId="4" r:id="rId2"/>
    <sheet name="Power-supplies" sheetId="1" r:id="rId3"/>
    <sheet name="Devices" sheetId="7" r:id="rId4"/>
    <sheet name="IO Resources" sheetId="6" r:id="rId5"/>
    <sheet name="Components" sheetId="3" r:id="rId6"/>
    <sheet name="Power-supplies - old" sheetId="5" r:id="rId7"/>
  </sheets>
  <calcPr calcId="125725"/>
</workbook>
</file>

<file path=xl/calcChain.xml><?xml version="1.0" encoding="utf-8"?>
<calcChain xmlns="http://schemas.openxmlformats.org/spreadsheetml/2006/main">
  <c r="I26" i="6"/>
  <c r="K26"/>
  <c r="M26"/>
  <c r="G26"/>
  <c r="G28"/>
  <c r="M28"/>
  <c r="K28"/>
  <c r="I28"/>
  <c r="I5"/>
  <c r="K5"/>
  <c r="M5"/>
  <c r="I6"/>
  <c r="K6"/>
  <c r="M6"/>
  <c r="I9"/>
  <c r="K9"/>
  <c r="M9"/>
  <c r="I10"/>
  <c r="K10"/>
  <c r="M10"/>
  <c r="I11"/>
  <c r="K11"/>
  <c r="M11"/>
  <c r="I12"/>
  <c r="K12"/>
  <c r="M12"/>
  <c r="I13"/>
  <c r="K13"/>
  <c r="M13"/>
  <c r="I14"/>
  <c r="K14"/>
  <c r="M14"/>
  <c r="I15"/>
  <c r="K15"/>
  <c r="M15"/>
  <c r="I16"/>
  <c r="K16"/>
  <c r="M16"/>
  <c r="I17"/>
  <c r="K17"/>
  <c r="M17"/>
  <c r="I18"/>
  <c r="K18"/>
  <c r="M18"/>
  <c r="I19"/>
  <c r="K19"/>
  <c r="M19"/>
  <c r="I21"/>
  <c r="K21"/>
  <c r="M21"/>
  <c r="I22"/>
  <c r="K22"/>
  <c r="M22"/>
  <c r="I23"/>
  <c r="K23"/>
  <c r="M23"/>
  <c r="I24"/>
  <c r="K24"/>
  <c r="M24"/>
  <c r="I25"/>
  <c r="K25"/>
  <c r="M25"/>
  <c r="M4"/>
  <c r="K4"/>
  <c r="N4" s="1"/>
  <c r="I4"/>
  <c r="E8" i="7"/>
  <c r="F20" i="6"/>
  <c r="G20" s="1"/>
  <c r="G21"/>
  <c r="G25"/>
  <c r="G17"/>
  <c r="G18"/>
  <c r="G19"/>
  <c r="G22"/>
  <c r="G23"/>
  <c r="G24"/>
  <c r="G6"/>
  <c r="G16"/>
  <c r="G15"/>
  <c r="N15" s="1"/>
  <c r="G14"/>
  <c r="C5"/>
  <c r="G5" s="1"/>
  <c r="F8"/>
  <c r="M8" s="1"/>
  <c r="F7"/>
  <c r="M7" s="1"/>
  <c r="G8"/>
  <c r="G9"/>
  <c r="G10"/>
  <c r="G11"/>
  <c r="N11" s="1"/>
  <c r="G12"/>
  <c r="G13"/>
  <c r="G4"/>
  <c r="T6" i="1"/>
  <c r="Y15"/>
  <c r="T9"/>
  <c r="T12"/>
  <c r="L14" i="5"/>
  <c r="Z9"/>
  <c r="T9"/>
  <c r="Z6"/>
  <c r="E6"/>
  <c r="D6"/>
  <c r="C6"/>
  <c r="D6" i="1"/>
  <c r="L14" s="1"/>
  <c r="E6"/>
  <c r="C6"/>
  <c r="N24" i="6" l="1"/>
  <c r="N19"/>
  <c r="N9"/>
  <c r="N5"/>
  <c r="N16"/>
  <c r="N6"/>
  <c r="N22"/>
  <c r="N10"/>
  <c r="N14"/>
  <c r="N13"/>
  <c r="N21"/>
  <c r="N23"/>
  <c r="N25"/>
  <c r="N18"/>
  <c r="N17"/>
  <c r="N12"/>
  <c r="K20"/>
  <c r="I8"/>
  <c r="I7"/>
  <c r="M20"/>
  <c r="M27" s="1"/>
  <c r="I20"/>
  <c r="K8"/>
  <c r="K7"/>
  <c r="K27" s="1"/>
  <c r="G7"/>
  <c r="I27" l="1"/>
  <c r="N8"/>
  <c r="G27"/>
  <c r="N7"/>
  <c r="N20"/>
</calcChain>
</file>

<file path=xl/sharedStrings.xml><?xml version="1.0" encoding="utf-8"?>
<sst xmlns="http://schemas.openxmlformats.org/spreadsheetml/2006/main" count="326" uniqueCount="249">
  <si>
    <t>Battery</t>
  </si>
  <si>
    <t>Element voltage range</t>
  </si>
  <si>
    <t>Battery voltage range</t>
  </si>
  <si>
    <t>Number of elements</t>
  </si>
  <si>
    <t>Power modules</t>
  </si>
  <si>
    <t>PTN78000</t>
  </si>
  <si>
    <t>Name</t>
  </si>
  <si>
    <t>Amps rating</t>
  </si>
  <si>
    <t>PTN78060</t>
  </si>
  <si>
    <t>PTN78020</t>
  </si>
  <si>
    <t>Vin range</t>
  </si>
  <si>
    <t>Vout range</t>
  </si>
  <si>
    <t>'H'</t>
  </si>
  <si>
    <t>'W'</t>
  </si>
  <si>
    <t>Suffix</t>
  </si>
  <si>
    <t>LDOs</t>
  </si>
  <si>
    <t>LP38690-5/3.3</t>
  </si>
  <si>
    <t>Power Distribution</t>
  </si>
  <si>
    <t>LiPo 6S</t>
  </si>
  <si>
    <t>PTN78000W</t>
  </si>
  <si>
    <t>PTN78000H</t>
  </si>
  <si>
    <t>7V @ 1.5A</t>
  </si>
  <si>
    <t>VCC5</t>
  </si>
  <si>
    <t>VCC33</t>
  </si>
  <si>
    <t>5V @ 750mA</t>
  </si>
  <si>
    <t>3,3V @ 750mA</t>
  </si>
  <si>
    <t>Adjustable value</t>
  </si>
  <si>
    <r>
      <rPr>
        <b/>
        <u/>
        <sz val="10"/>
        <color theme="9" tint="-0.249977111117893"/>
        <rFont val="Calibri"/>
        <family val="2"/>
        <scheme val="minor"/>
      </rPr>
      <t>2,5-12V</t>
    </r>
    <r>
      <rPr>
        <b/>
        <sz val="10"/>
        <color theme="1"/>
        <rFont val="Calibri"/>
        <family val="2"/>
        <scheme val="minor"/>
      </rPr>
      <t xml:space="preserve"> @ 1.5A</t>
    </r>
  </si>
  <si>
    <r>
      <rPr>
        <b/>
        <u/>
        <sz val="10"/>
        <color theme="9" tint="-0.249977111117893"/>
        <rFont val="Calibri"/>
        <family val="2"/>
        <scheme val="minor"/>
      </rPr>
      <t>12-22V</t>
    </r>
    <r>
      <rPr>
        <b/>
        <sz val="10"/>
        <color theme="1"/>
        <rFont val="Calibri"/>
        <family val="2"/>
        <scheme val="minor"/>
      </rPr>
      <t xml:space="preserve"> @ 1.5A</t>
    </r>
  </si>
  <si>
    <t>VP1</t>
  </si>
  <si>
    <t>PTN78020W</t>
  </si>
  <si>
    <t>5V @ 6A</t>
  </si>
  <si>
    <t>VP2</t>
  </si>
  <si>
    <t>9,6V @ 6A</t>
  </si>
  <si>
    <t>VP3</t>
  </si>
  <si>
    <r>
      <rPr>
        <b/>
        <u/>
        <sz val="10"/>
        <color theme="9" tint="-0.249977111117893"/>
        <rFont val="Calibri"/>
        <family val="2"/>
        <scheme val="minor"/>
      </rPr>
      <t>2,5-12V</t>
    </r>
    <r>
      <rPr>
        <b/>
        <sz val="10"/>
        <color theme="1"/>
        <rFont val="Calibri"/>
        <family val="2"/>
        <scheme val="minor"/>
      </rPr>
      <t xml:space="preserve"> @ 3A</t>
    </r>
  </si>
  <si>
    <t>PTN78060W</t>
  </si>
  <si>
    <t>PTN78060H</t>
  </si>
  <si>
    <r>
      <rPr>
        <b/>
        <u/>
        <sz val="10"/>
        <color theme="9" tint="-0.249977111117893"/>
        <rFont val="Calibri"/>
        <family val="2"/>
        <scheme val="minor"/>
      </rPr>
      <t>12-22V</t>
    </r>
    <r>
      <rPr>
        <b/>
        <sz val="10"/>
        <color theme="1"/>
        <rFont val="Calibri"/>
        <family val="2"/>
        <scheme val="minor"/>
      </rPr>
      <t xml:space="preserve"> @ 3A</t>
    </r>
  </si>
  <si>
    <t>VP4</t>
  </si>
  <si>
    <t>System:
PIC, Raspi, peripherals, simple sensors, etc.</t>
  </si>
  <si>
    <t>Industrial sensors:
Higher voltages requirements, higher currents</t>
  </si>
  <si>
    <t>Analog servos, other 5V power</t>
  </si>
  <si>
    <t>AX12 / CDS55XX digital servos</t>
  </si>
  <si>
    <t>Other power requirements: DC motors, pumps, etc.</t>
  </si>
  <si>
    <t>Main DC motors</t>
  </si>
  <si>
    <t>LP38690-5</t>
  </si>
  <si>
    <t>LP38690-3.3</t>
  </si>
  <si>
    <t>VL1</t>
  </si>
  <si>
    <t>VL2</t>
  </si>
  <si>
    <t>VL3</t>
  </si>
  <si>
    <t>System specifications</t>
  </si>
  <si>
    <t>Supplies &amp; Power-managment</t>
  </si>
  <si>
    <t>24Vdc input, 6s LiPo cells</t>
  </si>
  <si>
    <t>2 power domains: logic (+ sensors) and actuators</t>
  </si>
  <si>
    <t>Main ON/OFF switch</t>
  </si>
  <si>
    <t>Emergency switch + feedback (switch "power" domain off)</t>
  </si>
  <si>
    <t>Cells voltage monitoring</t>
  </si>
  <si>
    <t>Current monitoring: global + 1 per power-supply ("power" domain)</t>
  </si>
  <si>
    <t>Actuators</t>
  </si>
  <si>
    <t>6 ON/OFF power mosfet 5A</t>
  </si>
  <si>
    <t>Digital servos interface</t>
  </si>
  <si>
    <t>8 analog servos</t>
  </si>
  <si>
    <t>Sensors</t>
  </si>
  <si>
    <t>20 NPN/PNP industrial sensors inputs</t>
  </si>
  <si>
    <t>8 Endstops inputs</t>
  </si>
  <si>
    <t>11 Full H-bridges (3 main 5A, 8 auxilliary 3A)</t>
  </si>
  <si>
    <t>12 encoder interfaces</t>
  </si>
  <si>
    <t>User Interface</t>
  </si>
  <si>
    <t>Team selection switch</t>
  </si>
  <si>
    <t>1 extra switch (strategy selection or other)</t>
  </si>
  <si>
    <t>128x64 OLED display (monochrome)</t>
  </si>
  <si>
    <t>RGB LED</t>
  </si>
  <si>
    <t>1 LED per power-domain</t>
  </si>
  <si>
    <t>Piezo beeper</t>
  </si>
  <si>
    <t>TSR 1-24XX</t>
  </si>
  <si>
    <t>http://fr.farnell.com/jsp/search/productdetail.jsp?SKU=1440976&amp;MER=BN-1440976</t>
  </si>
  <si>
    <t>http://fr.farnell.com/densitron/dd-12864we-4a/pmoled-128-64-blanc/dp/1829709</t>
  </si>
  <si>
    <t>OLED 128x64 blanc</t>
  </si>
  <si>
    <t>LiPo - 6S</t>
  </si>
  <si>
    <t>TSR 1-2433</t>
  </si>
  <si>
    <t>3.3V @ 1A</t>
  </si>
  <si>
    <t>TSR 1-2450</t>
  </si>
  <si>
    <t>5.0V @ 1A</t>
  </si>
  <si>
    <t>VCC50</t>
  </si>
  <si>
    <t>VCC12</t>
  </si>
  <si>
    <t>LP38690-1.2</t>
  </si>
  <si>
    <t>1,2V @ 750mA</t>
  </si>
  <si>
    <t>VCC120</t>
  </si>
  <si>
    <t>TSR 1-24120</t>
  </si>
  <si>
    <t>12V @ 1A</t>
  </si>
  <si>
    <t>micro SD card interface</t>
  </si>
  <si>
    <t>5.0V logic
(Encoders, …)</t>
  </si>
  <si>
    <t>1.2V logic
(FPGA)</t>
  </si>
  <si>
    <t>12V logic
(Industrial Sensors)</t>
  </si>
  <si>
    <t>3.3V logic
(dsPIC33, FPGA, ...)</t>
  </si>
  <si>
    <t>Current Sensing point</t>
  </si>
  <si>
    <t>PTN78020H</t>
  </si>
  <si>
    <t>5V Power
(Analog Servos, …)</t>
  </si>
  <si>
    <t>9,6V Power
(CDS5500, AX12)</t>
  </si>
  <si>
    <r>
      <rPr>
        <b/>
        <u/>
        <sz val="10"/>
        <color theme="9" tint="-0.249977111117893"/>
        <rFont val="Calibri"/>
        <family val="2"/>
        <scheme val="minor"/>
      </rPr>
      <t>12-22V</t>
    </r>
    <r>
      <rPr>
        <b/>
        <sz val="10"/>
        <color theme="1"/>
        <rFont val="Calibri"/>
        <family val="2"/>
        <scheme val="minor"/>
      </rPr>
      <t xml:space="preserve"> @ 6A</t>
    </r>
  </si>
  <si>
    <t>Type A H-bridge
(Main DC motors)</t>
  </si>
  <si>
    <t>12 to 22V Power #1
(Type B H-bridge)</t>
  </si>
  <si>
    <t>12 to 22V Power #2
(ON/OFF Mosfet)</t>
  </si>
  <si>
    <t>Traco modules</t>
  </si>
  <si>
    <t>Resource</t>
  </si>
  <si>
    <t>Count</t>
  </si>
  <si>
    <t>dsPIC33EP*MU814</t>
  </si>
  <si>
    <t>XC3S200A</t>
  </si>
  <si>
    <t>I/O Type</t>
  </si>
  <si>
    <t>Input / Output</t>
  </si>
  <si>
    <t>Input only</t>
  </si>
  <si>
    <t>Current sensing</t>
  </si>
  <si>
    <t>Type</t>
  </si>
  <si>
    <t>Device ID</t>
  </si>
  <si>
    <t>Details</t>
  </si>
  <si>
    <t>1 PWM signal
1 DIR signal
1 DECAY signal
1 SLEEP signal
1 FAULT signal
1 SENSE Feedback</t>
  </si>
  <si>
    <t>1 ADC channel</t>
  </si>
  <si>
    <t>Peripheral per item</t>
  </si>
  <si>
    <t>1 PWM signal
1 DIR signal
0,5 DECAY signal
0,5 SLEEP signal
0,5 FAULT signal
1 SENSE Feedback</t>
  </si>
  <si>
    <t>Common for Full H-bridges</t>
  </si>
  <si>
    <t>1 RESET signal</t>
  </si>
  <si>
    <t>1 PWM channel
4 digital outputs
1 ADC channel</t>
  </si>
  <si>
    <t>1 PWM channels
2.5 digital outputs
1 ADC channel</t>
  </si>
  <si>
    <t>1 digital output</t>
  </si>
  <si>
    <t>1 ENABLE signal</t>
  </si>
  <si>
    <t>1 PWM signal</t>
  </si>
  <si>
    <t>1 PWM channel</t>
  </si>
  <si>
    <t>1 TX/RX signal
1 DIR signal</t>
  </si>
  <si>
    <t>1 UART input
1 UART output
1 digital output</t>
  </si>
  <si>
    <t>1 input signal</t>
  </si>
  <si>
    <t>1 digital input</t>
  </si>
  <si>
    <t>Required I/O</t>
  </si>
  <si>
    <t>Per item</t>
  </si>
  <si>
    <t>Total</t>
  </si>
  <si>
    <t>Type A Full H-bridges</t>
  </si>
  <si>
    <t>Type B Full H-bridges</t>
  </si>
  <si>
    <t>ON/OFF power mosfets</t>
  </si>
  <si>
    <t>Analog servos</t>
  </si>
  <si>
    <t>NPN/PNP Industrial sensors</t>
  </si>
  <si>
    <t>1 ADC channel per shunt sensing</t>
  </si>
  <si>
    <t>1 ADC channel per LiPo cell</t>
  </si>
  <si>
    <t>Endstops</t>
  </si>
  <si>
    <t>Encoders interface</t>
  </si>
  <si>
    <t>1 'A' channel
1 'B' channel
1 '0' channel</t>
  </si>
  <si>
    <t>1 QEI channel</t>
  </si>
  <si>
    <t>Emergency switch feedback</t>
  </si>
  <si>
    <t>Start switch (or interface)</t>
  </si>
  <si>
    <t>Start switch or interface</t>
  </si>
  <si>
    <t>Spare switch (strategy)</t>
  </si>
  <si>
    <t>OLED Display</t>
  </si>
  <si>
    <t>Encoder for menu browsing + with push-button</t>
  </si>
  <si>
    <t>Encoder for menu + Push button</t>
  </si>
  <si>
    <t>Micro SD interface</t>
  </si>
  <si>
    <t>Independant power supplies enable</t>
  </si>
  <si>
    <t>Power supply enable</t>
  </si>
  <si>
    <t>1 ENABLE output</t>
  </si>
  <si>
    <t>1 PWM output for Red intensity
1 PWM output for Green intensity
1 PWM output for Blue intensity</t>
  </si>
  <si>
    <t>1 'A' channel
1 'B' channel
1 push-button input</t>
  </si>
  <si>
    <t>3 digital inputs</t>
  </si>
  <si>
    <t>3 PWM channels</t>
  </si>
  <si>
    <t>1 SCK signal
1 MISO signal
1 MOSI signal
1 CS signal</t>
  </si>
  <si>
    <t>1 CS signal
1 RESET signal
1 D/C signal
1 R/W signal
1 E/RD signal
8 D signals</t>
  </si>
  <si>
    <t>OLED Intensity adjustment</t>
  </si>
  <si>
    <t>1 CS signal
1 MOSI signal
1 SCK signal</t>
  </si>
  <si>
    <t>1 PMP interface
1 digital output</t>
  </si>
  <si>
    <t>Total available I/O</t>
  </si>
  <si>
    <t>dsPIC33EP*GM604</t>
  </si>
  <si>
    <t>Mapping per device</t>
  </si>
  <si>
    <t>Available</t>
  </si>
  <si>
    <t>µC Main</t>
  </si>
  <si>
    <t>FPGA Main</t>
  </si>
  <si>
    <t>Inter-uc / FPGA communication</t>
  </si>
  <si>
    <t>1 SPI interface*
1 digital output</t>
  </si>
  <si>
    <t>* If multiple slave SPI devices are present, the 3 I/O from the SPI interface can be saved</t>
  </si>
  <si>
    <t xml:space="preserve">   (only the CS pins need to be duplicated)</t>
  </si>
  <si>
    <t>Mémo</t>
  </si>
  <si>
    <t>Potar numérique pour réglage DECAY moteurs, tension d'alim, brightness OLED</t>
  </si>
  <si>
    <t>Schematic
Status</t>
  </si>
  <si>
    <t>OK</t>
  </si>
  <si>
    <t>http://fr.farnell.com/phoenix-contact/mc-1-5-2-gf-3-81-lr/embase-8a-160v-2-3-81mm-vert/dp/2393507</t>
  </si>
  <si>
    <t>Connecteur puiss x2</t>
  </si>
  <si>
    <t>x4</t>
  </si>
  <si>
    <t>http://fr.farnell.com/phoenix-contact/mc-1-5-4-gf-3-81-lr/embase-8a-160v-4-3-81mm-vert/dp/2393509</t>
  </si>
  <si>
    <t>x2 sans maintient</t>
  </si>
  <si>
    <t>http://fr.farnell.com/phoenix-contact/mc-1-5-2-g-3-81/embase-male-90deg-ci-2v-3-81mm/dp/3704725</t>
  </si>
  <si>
    <t>HE13 3V coudé servos</t>
  </si>
  <si>
    <t>http://fr.farnell.com/te-connectivity-amp/281698-3/embase-trav-coudee-2-54mm-1-x-3/dp/1205991</t>
  </si>
  <si>
    <t>boitier</t>
  </si>
  <si>
    <t>http://fr.farnell.com/te-connectivity-amp/281786-3/boitier-femelle-he14-3v/dp/429442</t>
  </si>
  <si>
    <t>http://fr.farnell.com/phoenix-contact/mc-1-5-3-gf-3-81-lr/embase-8a-160v-3-3-81mm-vert/dp/2393508?Ntt=MC+1%2C5/+3-GF-3%2C81-LR</t>
  </si>
  <si>
    <t>x3</t>
  </si>
  <si>
    <t>Cable FFC</t>
  </si>
  <si>
    <t>http://fr.farnell.com/molex/98266-0545/cable-plat-ffc-50-voies-152mm/dp/1519836</t>
  </si>
  <si>
    <t>http://fr.farnell.com/molex/54104-5096/embase-ffc-fpc-0-5mm-50-voies/dp/2063792</t>
  </si>
  <si>
    <t>http://fr.farnell.com/te-connectivity-amp/281698-6/embase-trav-coudee-2-54mm-1-x-6/dp/1205994</t>
  </si>
  <si>
    <t>http://fr.farnell.com/te-connectivity-amp/281786-6/boitier-femelle-he14-6v/dp/429478?MER=en-me-pd-r2-acce-con</t>
  </si>
  <si>
    <t>Connecteur FFC 50v</t>
  </si>
  <si>
    <t>testpads</t>
  </si>
  <si>
    <t>support pour les PTN pour pouvoir en changer</t>
  </si>
  <si>
    <t>decouplage un peu partout</t>
  </si>
  <si>
    <t>http://fr.farnell.com/molex/22-05-7028/barrette-male-kk-coudee-2-54mm/dp/9731601?Ntt=molex+22-05-7028</t>
  </si>
  <si>
    <t>HE14-6 coudée</t>
  </si>
  <si>
    <t>Molex KK coudée 2.54</t>
  </si>
  <si>
    <t>22-05-7028</t>
  </si>
  <si>
    <t>LEDs pour indicateur on/off mosfet et solenoids</t>
  </si>
  <si>
    <t>R shunt 270 mOhm 2W</t>
  </si>
  <si>
    <t>http://fr.farnell.com/panasonic/erjb1bfr27u/resistance-terminaisons-large-0r27/dp/2294031</t>
  </si>
  <si>
    <t>R shunt 5mOhm 2W</t>
  </si>
  <si>
    <t>http://fr.farnell.com/bourns/cre2512-fz-r005e-2/resist-mesu-courant-0-005-ohm-2w/dp/2434005</t>
  </si>
  <si>
    <t>µc HMI</t>
  </si>
  <si>
    <t>TPS61040</t>
  </si>
  <si>
    <t>http://fr.farnell.com/texas-instruments/tps61040dbvr/convertisseur-boost-cms-sot-23/dp/1461061</t>
  </si>
  <si>
    <t>schottky mbr0530</t>
  </si>
  <si>
    <t>http://fr.farnell.com/diodes-inc/b0530w-7-f/diodeschottky30v0-5asod123/dp/1843690?whydiditmatch=rel_1&amp;matchedProduct=MBR0530&amp;matchedProduct=MBR0530&amp;whydiditmatch=rel_1</t>
  </si>
  <si>
    <t>inductance 10uH</t>
  </si>
  <si>
    <t>http://fr.farnell.com/murata-power-solutions/23s100c/inductor-smd-10uh-1-18a/dp/2062754RL</t>
  </si>
  <si>
    <t>RGB led</t>
  </si>
  <si>
    <t>http://fr.farnell.com/avago-technologies/asmt-ytb2-0bb02/led-plcc6-rgb-745-1600-380mcd/dp/1863243</t>
  </si>
  <si>
    <t>bouton poussoir</t>
  </si>
  <si>
    <t>http://fr.farnell.com/schurter/1241-1602/bouton-poussoir-court-cms-ip40/dp/1217754</t>
  </si>
  <si>
    <t>Bouton poussoir tactile</t>
  </si>
  <si>
    <t>Codeur incremental</t>
  </si>
  <si>
    <t>http://fr.farnell.com/alps/ec11e1534408/encoder-vertical-11mm-0det-15ppr/dp/2064992</t>
  </si>
  <si>
    <t>Knob</t>
  </si>
  <si>
    <t>http://fr.farnell.com/mentor/505-613/bouton-alum-setscrew/dp/1282553</t>
  </si>
  <si>
    <t>Pas pour les cartes mais panel HMI:</t>
  </si>
  <si>
    <t>Strat/Couleur switch</t>
  </si>
  <si>
    <t>http://fr.farnell.com/marquardt/1551-3102/interrupteur-a-manette-basculante/dp/1831103</t>
  </si>
  <si>
    <t>ON/OFF switch</t>
  </si>
  <si>
    <t>http://fr.farnell.com/marquardt/1835-3112/interrupteur-manette-basculante/dp/1831114</t>
  </si>
  <si>
    <t>ARU</t>
  </si>
  <si>
    <t>http://fr.farnell.com/multicomp/mcada16e6-r22-d10r/bouton-arret-d-urgence-spst-no/dp/2432131</t>
  </si>
  <si>
    <t>piezzo buzzer</t>
  </si>
  <si>
    <t>http://fr.farnell.com/murata/pkm17epph4001-b0/sonnerie-piezo/dp/1192517?ref=lookahead</t>
  </si>
  <si>
    <t>bss138</t>
  </si>
  <si>
    <t>http://fr.farnell.com/fairchild-semiconductor/bss138/transistor-mosfet-n-sot-23/dp/9845330RL</t>
  </si>
  <si>
    <t>reg 3V3 sot223</t>
  </si>
  <si>
    <t>http://fr.farnell.com/jsp/search/productdetail.jsp?SKU=1202826&amp;MER=BN-1202826</t>
  </si>
  <si>
    <t>Flash SPI 32 Mbits</t>
  </si>
  <si>
    <t>http://fr.farnell.com/jsp/search/productdetail.jsp?SKU=1829955&amp;MER=BN-1829955</t>
  </si>
  <si>
    <t>optocoupler 2 led</t>
  </si>
  <si>
    <t>http://fr.farnell.com/everlight/el3h4-ta-vg/optocoupleur-tr-o-p-sop-4/dp/1852698</t>
  </si>
  <si>
    <t>http://fr.farnell.com/lumex/sml-lx1210igc-tr/led-red-green-2-7mm-x-2mm/dp/2062277</t>
  </si>
  <si>
    <t>led bicolore rouge/vert</t>
  </si>
  <si>
    <t>Hirose UFL</t>
  </si>
  <si>
    <t>http://fr.farnell.com/hirose-hrs/u-fl-r-smt-01/embase-cms-u-fl/dp/3908021?ref=lookahead</t>
  </si>
  <si>
    <t>RN171</t>
  </si>
  <si>
    <t>http://fr.farnell.com/microchip/rn171-i-rm/module-wlan-wifly-gsx-ext-ant/dp/2144008</t>
  </si>
</sst>
</file>

<file path=xl/styles.xml><?xml version="1.0" encoding="utf-8"?>
<styleSheet xmlns="http://schemas.openxmlformats.org/spreadsheetml/2006/main">
  <numFmts count="1">
    <numFmt numFmtId="164" formatCode="0.0"/>
  </numFmts>
  <fonts count="16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9" tint="-0.249977111117893"/>
      <name val="Calibri"/>
      <family val="2"/>
      <scheme val="minor"/>
    </font>
    <font>
      <b/>
      <u/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8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medium">
        <color theme="5"/>
      </left>
      <right/>
      <top/>
      <bottom style="thick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theme="5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theme="5"/>
      </left>
      <right style="medium">
        <color theme="5"/>
      </right>
      <top/>
      <bottom style="medium">
        <color theme="5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theme="5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3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quotePrefix="1"/>
    <xf numFmtId="164" fontId="3" fillId="0" borderId="0" xfId="0" applyNumberFormat="1" applyFont="1" applyAlignment="1">
      <alignment horizontal="center"/>
    </xf>
    <xf numFmtId="0" fontId="4" fillId="0" borderId="0" xfId="0" applyFont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12" xfId="0" applyBorder="1"/>
    <xf numFmtId="164" fontId="5" fillId="0" borderId="0" xfId="0" applyNumberFormat="1" applyFont="1" applyBorder="1" applyAlignment="1">
      <alignment horizontal="left"/>
    </xf>
    <xf numFmtId="0" fontId="5" fillId="0" borderId="13" xfId="0" applyFont="1" applyBorder="1" applyAlignment="1"/>
    <xf numFmtId="0" fontId="0" fillId="0" borderId="14" xfId="0" applyBorder="1"/>
    <xf numFmtId="0" fontId="0" fillId="0" borderId="15" xfId="0" applyBorder="1"/>
    <xf numFmtId="0" fontId="2" fillId="0" borderId="0" xfId="0" applyFont="1"/>
    <xf numFmtId="0" fontId="2" fillId="3" borderId="16" xfId="0" applyFont="1" applyFill="1" applyBorder="1"/>
    <xf numFmtId="0" fontId="0" fillId="3" borderId="17" xfId="0" applyFill="1" applyBorder="1"/>
    <xf numFmtId="0" fontId="6" fillId="3" borderId="18" xfId="0" applyFont="1" applyFill="1" applyBorder="1"/>
    <xf numFmtId="0" fontId="0" fillId="3" borderId="19" xfId="0" applyFill="1" applyBorder="1"/>
    <xf numFmtId="0" fontId="0" fillId="0" borderId="20" xfId="0" applyBorder="1"/>
    <xf numFmtId="0" fontId="7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9" fillId="0" borderId="0" xfId="0" applyFont="1"/>
    <xf numFmtId="0" fontId="2" fillId="4" borderId="16" xfId="0" applyFont="1" applyFill="1" applyBorder="1"/>
    <xf numFmtId="0" fontId="0" fillId="4" borderId="17" xfId="0" applyFill="1" applyBorder="1"/>
    <xf numFmtId="0" fontId="6" fillId="4" borderId="18" xfId="0" applyFont="1" applyFill="1" applyBorder="1"/>
    <xf numFmtId="0" fontId="0" fillId="4" borderId="19" xfId="0" applyFill="1" applyBorder="1"/>
    <xf numFmtId="0" fontId="0" fillId="0" borderId="26" xfId="0" applyBorder="1"/>
    <xf numFmtId="0" fontId="0" fillId="0" borderId="31" xfId="0" applyBorder="1"/>
    <xf numFmtId="0" fontId="12" fillId="0" borderId="0" xfId="1" applyAlignment="1" applyProtection="1"/>
    <xf numFmtId="0" fontId="5" fillId="0" borderId="3" xfId="0" applyFont="1" applyBorder="1" applyAlignment="1"/>
    <xf numFmtId="0" fontId="5" fillId="0" borderId="4" xfId="0" applyFont="1" applyBorder="1" applyAlignment="1"/>
    <xf numFmtId="0" fontId="5" fillId="0" borderId="5" xfId="0" applyFont="1" applyBorder="1" applyAlignment="1"/>
    <xf numFmtId="0" fontId="5" fillId="0" borderId="6" xfId="0" applyFont="1" applyBorder="1" applyAlignment="1"/>
    <xf numFmtId="0" fontId="5" fillId="0" borderId="0" xfId="0" applyFont="1" applyBorder="1" applyAlignment="1"/>
    <xf numFmtId="0" fontId="5" fillId="0" borderId="7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Border="1" applyAlignment="1"/>
    <xf numFmtId="0" fontId="0" fillId="0" borderId="33" xfId="0" applyBorder="1"/>
    <xf numFmtId="0" fontId="0" fillId="0" borderId="34" xfId="0" applyBorder="1"/>
    <xf numFmtId="0" fontId="13" fillId="0" borderId="0" xfId="0" applyFont="1"/>
    <xf numFmtId="0" fontId="0" fillId="0" borderId="0" xfId="0" applyAlignment="1">
      <alignment horizontal="left"/>
    </xf>
    <xf numFmtId="0" fontId="2" fillId="0" borderId="30" xfId="0" applyFont="1" applyBorder="1"/>
    <xf numFmtId="0" fontId="2" fillId="0" borderId="30" xfId="0" applyFont="1" applyBorder="1" applyAlignment="1">
      <alignment horizontal="center"/>
    </xf>
    <xf numFmtId="0" fontId="6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" fontId="0" fillId="0" borderId="0" xfId="0" applyNumberFormat="1"/>
    <xf numFmtId="0" fontId="14" fillId="0" borderId="0" xfId="0" applyFont="1" applyAlignment="1">
      <alignment horizontal="center" vertic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0" borderId="30" xfId="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35" xfId="0" applyBorder="1" applyAlignment="1">
      <alignment vertical="center"/>
    </xf>
    <xf numFmtId="0" fontId="15" fillId="0" borderId="35" xfId="0" applyFont="1" applyBorder="1" applyAlignment="1">
      <alignment horizontal="center" vertical="center"/>
    </xf>
    <xf numFmtId="0" fontId="6" fillId="0" borderId="35" xfId="0" applyFont="1" applyBorder="1" applyAlignment="1">
      <alignment vertical="center" wrapText="1"/>
    </xf>
    <xf numFmtId="0" fontId="6" fillId="0" borderId="35" xfId="0" applyFont="1" applyBorder="1" applyAlignment="1">
      <alignment vertical="center"/>
    </xf>
    <xf numFmtId="0" fontId="0" fillId="0" borderId="36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vertical="center"/>
    </xf>
    <xf numFmtId="0" fontId="15" fillId="0" borderId="38" xfId="0" applyFont="1" applyBorder="1" applyAlignment="1">
      <alignment horizontal="center" vertical="center"/>
    </xf>
    <xf numFmtId="0" fontId="6" fillId="0" borderId="38" xfId="0" applyFont="1" applyBorder="1" applyAlignment="1">
      <alignment vertical="center" wrapText="1"/>
    </xf>
    <xf numFmtId="0" fontId="6" fillId="0" borderId="38" xfId="0" applyFont="1" applyBorder="1" applyAlignment="1">
      <alignment vertical="center"/>
    </xf>
    <xf numFmtId="0" fontId="0" fillId="0" borderId="39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9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15" fillId="0" borderId="41" xfId="0" applyFont="1" applyBorder="1" applyAlignment="1">
      <alignment horizontal="center" vertical="center"/>
    </xf>
    <xf numFmtId="0" fontId="6" fillId="0" borderId="41" xfId="0" applyFont="1" applyBorder="1" applyAlignment="1">
      <alignment vertical="center" wrapText="1"/>
    </xf>
    <xf numFmtId="0" fontId="0" fillId="0" borderId="42" xfId="0" applyFont="1" applyBorder="1" applyAlignment="1">
      <alignment horizontal="center" vertical="center" wrapText="1"/>
    </xf>
    <xf numFmtId="0" fontId="0" fillId="0" borderId="43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11" fillId="0" borderId="3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6" fillId="2" borderId="16" xfId="0" applyFont="1" applyFill="1" applyBorder="1" applyAlignment="1">
      <alignment horizontal="left" vertical="center" wrapText="1"/>
    </xf>
    <xf numFmtId="0" fontId="6" fillId="2" borderId="27" xfId="0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left" vertical="center" wrapText="1"/>
    </xf>
    <xf numFmtId="0" fontId="6" fillId="2" borderId="18" xfId="0" applyFont="1" applyFill="1" applyBorder="1" applyAlignment="1">
      <alignment horizontal="left" vertical="center" wrapText="1"/>
    </xf>
    <xf numFmtId="0" fontId="6" fillId="2" borderId="30" xfId="0" applyFont="1" applyFill="1" applyBorder="1" applyAlignment="1">
      <alignment horizontal="left" vertical="center" wrapText="1"/>
    </xf>
    <xf numFmtId="0" fontId="6" fillId="2" borderId="19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0" fillId="0" borderId="0" xfId="0" applyNumberFormat="1" applyAlignment="1">
      <alignment horizontal="center"/>
    </xf>
    <xf numFmtId="164" fontId="5" fillId="0" borderId="11" xfId="0" applyNumberFormat="1" applyFont="1" applyBorder="1" applyAlignment="1">
      <alignment horizontal="left"/>
    </xf>
    <xf numFmtId="164" fontId="5" fillId="0" borderId="13" xfId="0" applyNumberFormat="1" applyFont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6" fillId="2" borderId="28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29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3</xdr:row>
      <xdr:rowOff>66675</xdr:rowOff>
    </xdr:from>
    <xdr:to>
      <xdr:col>10</xdr:col>
      <xdr:colOff>257175</xdr:colOff>
      <xdr:row>15</xdr:row>
      <xdr:rowOff>85725</xdr:rowOff>
    </xdr:to>
    <xdr:sp macro="" textlink="">
      <xdr:nvSpPr>
        <xdr:cNvPr id="2" name="Rectangle 1"/>
        <xdr:cNvSpPr/>
      </xdr:nvSpPr>
      <xdr:spPr>
        <a:xfrm>
          <a:off x="1952625" y="638175"/>
          <a:ext cx="4400550" cy="23050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19050"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fr-FR" sz="1100" b="1">
              <a:solidFill>
                <a:sysClr val="windowText" lastClr="000000"/>
              </a:solidFill>
            </a:rPr>
            <a:t>Robotic User Interface (RUI) board</a:t>
          </a:r>
        </a:p>
        <a:p>
          <a:pPr algn="l"/>
          <a:endParaRPr lang="fr-FR" sz="1100" b="1">
            <a:solidFill>
              <a:sysClr val="windowText" lastClr="000000"/>
            </a:solidFill>
          </a:endParaRPr>
        </a:p>
        <a:p>
          <a:pPr algn="l"/>
          <a:endParaRPr lang="fr-FR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247650</xdr:colOff>
      <xdr:row>12</xdr:row>
      <xdr:rowOff>152400</xdr:rowOff>
    </xdr:from>
    <xdr:to>
      <xdr:col>8</xdr:col>
      <xdr:colOff>390525</xdr:colOff>
      <xdr:row>15</xdr:row>
      <xdr:rowOff>0</xdr:rowOff>
    </xdr:to>
    <xdr:sp macro="" textlink="">
      <xdr:nvSpPr>
        <xdr:cNvPr id="3" name="Rectangle 2"/>
        <xdr:cNvSpPr/>
      </xdr:nvSpPr>
      <xdr:spPr>
        <a:xfrm>
          <a:off x="2076450" y="2438400"/>
          <a:ext cx="3190875" cy="419100"/>
        </a:xfrm>
        <a:prstGeom prst="rect">
          <a:avLst/>
        </a:prstGeom>
        <a:solidFill>
          <a:schemeClr val="bg1">
            <a:lumMod val="75000"/>
          </a:schemeClr>
        </a:solidFill>
        <a:ln w="19050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fr-FR" sz="1100" b="1"/>
            <a:t>128 x 64 PMOLED Screen</a:t>
          </a:r>
        </a:p>
      </xdr:txBody>
    </xdr:sp>
    <xdr:clientData/>
  </xdr:twoCellAnchor>
  <xdr:twoCellAnchor>
    <xdr:from>
      <xdr:col>3</xdr:col>
      <xdr:colOff>257175</xdr:colOff>
      <xdr:row>5</xdr:row>
      <xdr:rowOff>9525</xdr:rowOff>
    </xdr:from>
    <xdr:to>
      <xdr:col>5</xdr:col>
      <xdr:colOff>352425</xdr:colOff>
      <xdr:row>9</xdr:row>
      <xdr:rowOff>0</xdr:rowOff>
    </xdr:to>
    <xdr:grpSp>
      <xdr:nvGrpSpPr>
        <xdr:cNvPr id="6" name="Group 5"/>
        <xdr:cNvGrpSpPr/>
      </xdr:nvGrpSpPr>
      <xdr:grpSpPr>
        <a:xfrm>
          <a:off x="2085975" y="962025"/>
          <a:ext cx="1314450" cy="752475"/>
          <a:chOff x="3619500" y="3457575"/>
          <a:chExt cx="1314450" cy="752475"/>
        </a:xfrm>
      </xdr:grpSpPr>
      <xdr:sp macro="" textlink="">
        <xdr:nvSpPr>
          <xdr:cNvPr id="4" name="Rounded Rectangle 3"/>
          <xdr:cNvSpPr/>
        </xdr:nvSpPr>
        <xdr:spPr>
          <a:xfrm>
            <a:off x="3619500" y="3457575"/>
            <a:ext cx="1314450" cy="752475"/>
          </a:xfrm>
          <a:prstGeom prst="roundRect">
            <a:avLst/>
          </a:prstGeom>
          <a:solidFill>
            <a:schemeClr val="accent2">
              <a:lumMod val="40000"/>
              <a:lumOff val="60000"/>
            </a:schemeClr>
          </a:solidFill>
          <a:ln w="19050"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ctr"/>
            <a:r>
              <a:rPr lang="fr-FR" sz="1100" b="1">
                <a:solidFill>
                  <a:sysClr val="windowText" lastClr="000000"/>
                </a:solidFill>
              </a:rPr>
              <a:t>Main ON/OFF SW</a:t>
            </a:r>
          </a:p>
        </xdr:txBody>
      </xdr:sp>
      <xdr:pic>
        <xdr:nvPicPr>
          <xdr:cNvPr id="5" name="il_fi" descr="http://dribbble.s3.amazonaws.com/users/138334/screenshots/794740/untitled-2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E9E9E9"/>
              </a:clrFrom>
              <a:clrTo>
                <a:srgbClr val="E9E9E9">
                  <a:alpha val="0"/>
                </a:srgbClr>
              </a:clrTo>
            </a:clrChange>
          </a:blip>
          <a:srcRect l="19118" t="19608" r="16176" b="13725"/>
          <a:stretch>
            <a:fillRect/>
          </a:stretch>
        </xdr:blipFill>
        <xdr:spPr bwMode="auto">
          <a:xfrm>
            <a:off x="4000500" y="3733800"/>
            <a:ext cx="554691" cy="428625"/>
          </a:xfrm>
          <a:prstGeom prst="rect">
            <a:avLst/>
          </a:prstGeom>
          <a:noFill/>
        </xdr:spPr>
      </xdr:pic>
    </xdr:grpSp>
    <xdr:clientData/>
  </xdr:twoCellAnchor>
  <xdr:twoCellAnchor editAs="oneCell">
    <xdr:from>
      <xdr:col>1</xdr:col>
      <xdr:colOff>561975</xdr:colOff>
      <xdr:row>9</xdr:row>
      <xdr:rowOff>28575</xdr:rowOff>
    </xdr:from>
    <xdr:to>
      <xdr:col>2</xdr:col>
      <xdr:colOff>590568</xdr:colOff>
      <xdr:row>12</xdr:row>
      <xdr:rowOff>47625</xdr:rowOff>
    </xdr:to>
    <xdr:pic>
      <xdr:nvPicPr>
        <xdr:cNvPr id="7" name="il_fi" descr="http://www.mrswitch.com.au/images/content/need%20electrical%20help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71575" y="1743075"/>
          <a:ext cx="638193" cy="590550"/>
        </a:xfrm>
        <a:prstGeom prst="rect">
          <a:avLst/>
        </a:prstGeom>
        <a:noFill/>
      </xdr:spPr>
    </xdr:pic>
    <xdr:clientData/>
  </xdr:twoCellAnchor>
  <xdr:twoCellAnchor>
    <xdr:from>
      <xdr:col>3</xdr:col>
      <xdr:colOff>257175</xdr:colOff>
      <xdr:row>9</xdr:row>
      <xdr:rowOff>123825</xdr:rowOff>
    </xdr:from>
    <xdr:to>
      <xdr:col>5</xdr:col>
      <xdr:colOff>352425</xdr:colOff>
      <xdr:row>11</xdr:row>
      <xdr:rowOff>180975</xdr:rowOff>
    </xdr:to>
    <xdr:sp macro="" textlink="">
      <xdr:nvSpPr>
        <xdr:cNvPr id="8" name="Rounded Rectangle 7"/>
        <xdr:cNvSpPr/>
      </xdr:nvSpPr>
      <xdr:spPr>
        <a:xfrm>
          <a:off x="2085975" y="1838325"/>
          <a:ext cx="1314450" cy="43815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fr-FR" sz="1100" b="1">
              <a:solidFill>
                <a:sysClr val="windowText" lastClr="000000"/>
              </a:solidFill>
            </a:rPr>
            <a:t>Emergency SW</a:t>
          </a:r>
        </a:p>
      </xdr:txBody>
    </xdr:sp>
    <xdr:clientData/>
  </xdr:twoCellAnchor>
  <xdr:twoCellAnchor>
    <xdr:from>
      <xdr:col>8</xdr:col>
      <xdr:colOff>457200</xdr:colOff>
      <xdr:row>12</xdr:row>
      <xdr:rowOff>142876</xdr:rowOff>
    </xdr:from>
    <xdr:to>
      <xdr:col>10</xdr:col>
      <xdr:colOff>180976</xdr:colOff>
      <xdr:row>15</xdr:row>
      <xdr:rowOff>9526</xdr:rowOff>
    </xdr:to>
    <xdr:sp macro="" textlink="">
      <xdr:nvSpPr>
        <xdr:cNvPr id="9" name="Rounded Rectangle 8"/>
        <xdr:cNvSpPr/>
      </xdr:nvSpPr>
      <xdr:spPr>
        <a:xfrm>
          <a:off x="5334000" y="2428876"/>
          <a:ext cx="942976" cy="43815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fr-FR" sz="1100" b="1">
              <a:solidFill>
                <a:sysClr val="windowText" lastClr="000000"/>
              </a:solidFill>
            </a:rPr>
            <a:t>Navigation</a:t>
          </a:r>
        </a:p>
        <a:p>
          <a:pPr algn="ctr"/>
          <a:r>
            <a:rPr lang="fr-FR" sz="1100" b="1">
              <a:solidFill>
                <a:sysClr val="windowText" lastClr="000000"/>
              </a:solidFill>
            </a:rPr>
            <a:t>Encoder</a:t>
          </a:r>
        </a:p>
      </xdr:txBody>
    </xdr:sp>
    <xdr:clientData/>
  </xdr:twoCellAnchor>
  <xdr:twoCellAnchor>
    <xdr:from>
      <xdr:col>5</xdr:col>
      <xdr:colOff>447674</xdr:colOff>
      <xdr:row>6</xdr:row>
      <xdr:rowOff>171449</xdr:rowOff>
    </xdr:from>
    <xdr:to>
      <xdr:col>7</xdr:col>
      <xdr:colOff>342899</xdr:colOff>
      <xdr:row>8</xdr:row>
      <xdr:rowOff>78449</xdr:rowOff>
    </xdr:to>
    <xdr:sp macro="" textlink="">
      <xdr:nvSpPr>
        <xdr:cNvPr id="10" name="Rounded Rectangle 9"/>
        <xdr:cNvSpPr/>
      </xdr:nvSpPr>
      <xdr:spPr>
        <a:xfrm>
          <a:off x="3495674" y="1314449"/>
          <a:ext cx="1114425" cy="288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fr-FR" sz="1100" b="1">
              <a:solidFill>
                <a:sysClr val="windowText" lastClr="000000"/>
              </a:solidFill>
            </a:rPr>
            <a:t>Team</a:t>
          </a:r>
          <a:r>
            <a:rPr lang="fr-FR" sz="1100" b="1" baseline="0">
              <a:solidFill>
                <a:sysClr val="windowText" lastClr="000000"/>
              </a:solidFill>
            </a:rPr>
            <a:t> Select SW</a:t>
          </a:r>
        </a:p>
      </xdr:txBody>
    </xdr:sp>
    <xdr:clientData/>
  </xdr:twoCellAnchor>
  <xdr:twoCellAnchor>
    <xdr:from>
      <xdr:col>5</xdr:col>
      <xdr:colOff>447674</xdr:colOff>
      <xdr:row>5</xdr:row>
      <xdr:rowOff>28574</xdr:rowOff>
    </xdr:from>
    <xdr:to>
      <xdr:col>7</xdr:col>
      <xdr:colOff>342899</xdr:colOff>
      <xdr:row>6</xdr:row>
      <xdr:rowOff>126074</xdr:rowOff>
    </xdr:to>
    <xdr:sp macro="" textlink="">
      <xdr:nvSpPr>
        <xdr:cNvPr id="11" name="Rounded Rectangle 10"/>
        <xdr:cNvSpPr/>
      </xdr:nvSpPr>
      <xdr:spPr>
        <a:xfrm>
          <a:off x="3495674" y="981074"/>
          <a:ext cx="1114425" cy="288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fr-FR" sz="1100" b="1">
              <a:solidFill>
                <a:sysClr val="windowText" lastClr="000000"/>
              </a:solidFill>
            </a:rPr>
            <a:t>Start SW</a:t>
          </a:r>
          <a:endParaRPr lang="fr-FR" sz="1100" b="1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447674</xdr:colOff>
      <xdr:row>8</xdr:row>
      <xdr:rowOff>123824</xdr:rowOff>
    </xdr:from>
    <xdr:to>
      <xdr:col>7</xdr:col>
      <xdr:colOff>342899</xdr:colOff>
      <xdr:row>10</xdr:row>
      <xdr:rowOff>30824</xdr:rowOff>
    </xdr:to>
    <xdr:sp macro="" textlink="">
      <xdr:nvSpPr>
        <xdr:cNvPr id="12" name="Rounded Rectangle 11"/>
        <xdr:cNvSpPr/>
      </xdr:nvSpPr>
      <xdr:spPr>
        <a:xfrm>
          <a:off x="3495674" y="1647824"/>
          <a:ext cx="1114425" cy="288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fr-FR" sz="1100" b="1">
              <a:solidFill>
                <a:sysClr val="windowText" lastClr="000000"/>
              </a:solidFill>
            </a:rPr>
            <a:t>Spare</a:t>
          </a:r>
          <a:r>
            <a:rPr lang="fr-FR" sz="1100" b="1" baseline="0">
              <a:solidFill>
                <a:sysClr val="windowText" lastClr="000000"/>
              </a:solidFill>
            </a:rPr>
            <a:t> SW</a:t>
          </a:r>
        </a:p>
      </xdr:txBody>
    </xdr:sp>
    <xdr:clientData/>
  </xdr:twoCellAnchor>
  <xdr:twoCellAnchor>
    <xdr:from>
      <xdr:col>5</xdr:col>
      <xdr:colOff>447674</xdr:colOff>
      <xdr:row>10</xdr:row>
      <xdr:rowOff>76199</xdr:rowOff>
    </xdr:from>
    <xdr:to>
      <xdr:col>7</xdr:col>
      <xdr:colOff>342899</xdr:colOff>
      <xdr:row>11</xdr:row>
      <xdr:rowOff>173699</xdr:rowOff>
    </xdr:to>
    <xdr:sp macro="" textlink="">
      <xdr:nvSpPr>
        <xdr:cNvPr id="13" name="Rounded Rectangle 12"/>
        <xdr:cNvSpPr/>
      </xdr:nvSpPr>
      <xdr:spPr>
        <a:xfrm>
          <a:off x="3495674" y="1981199"/>
          <a:ext cx="1114425" cy="2880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1905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fr-FR" sz="1100" b="1">
              <a:solidFill>
                <a:sysClr val="windowText" lastClr="000000"/>
              </a:solidFill>
            </a:rPr>
            <a:t>RGB Led</a:t>
          </a:r>
          <a:endParaRPr lang="fr-FR" sz="1100" b="1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133351</xdr:colOff>
      <xdr:row>7</xdr:row>
      <xdr:rowOff>19050</xdr:rowOff>
    </xdr:from>
    <xdr:to>
      <xdr:col>9</xdr:col>
      <xdr:colOff>476250</xdr:colOff>
      <xdr:row>12</xdr:row>
      <xdr:rowOff>19050</xdr:rowOff>
    </xdr:to>
    <xdr:sp macro="" textlink="">
      <xdr:nvSpPr>
        <xdr:cNvPr id="14" name="Rectangle 13"/>
        <xdr:cNvSpPr/>
      </xdr:nvSpPr>
      <xdr:spPr>
        <a:xfrm>
          <a:off x="5010151" y="1352550"/>
          <a:ext cx="952499" cy="9525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19050"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fr-FR" sz="1100" b="1">
              <a:solidFill>
                <a:sysClr val="windowText" lastClr="000000"/>
              </a:solidFill>
            </a:rPr>
            <a:t>dsPIC33E</a:t>
          </a:r>
        </a:p>
        <a:p>
          <a:pPr algn="ctr"/>
          <a:r>
            <a:rPr lang="fr-FR" sz="800" b="0">
              <a:solidFill>
                <a:sysClr val="windowText" lastClr="000000"/>
              </a:solidFill>
            </a:rPr>
            <a:t>EP512GM804</a:t>
          </a:r>
        </a:p>
        <a:p>
          <a:pPr algn="ctr"/>
          <a:r>
            <a:rPr lang="fr-FR" sz="1100" b="1">
              <a:solidFill>
                <a:sysClr val="windowText" lastClr="000000"/>
              </a:solidFill>
            </a:rPr>
            <a:t>TQFP-44</a:t>
          </a:r>
        </a:p>
        <a:p>
          <a:pPr algn="ctr"/>
          <a:r>
            <a:rPr lang="fr-FR" sz="1100" b="1">
              <a:solidFill>
                <a:sysClr val="windowText" lastClr="000000"/>
              </a:solidFill>
            </a:rPr>
            <a:t>µC</a:t>
          </a:r>
        </a:p>
      </xdr:txBody>
    </xdr:sp>
    <xdr:clientData/>
  </xdr:twoCellAnchor>
  <xdr:twoCellAnchor>
    <xdr:from>
      <xdr:col>11</xdr:col>
      <xdr:colOff>361951</xdr:colOff>
      <xdr:row>3</xdr:row>
      <xdr:rowOff>38100</xdr:rowOff>
    </xdr:from>
    <xdr:to>
      <xdr:col>21</xdr:col>
      <xdr:colOff>57151</xdr:colOff>
      <xdr:row>16</xdr:row>
      <xdr:rowOff>171450</xdr:rowOff>
    </xdr:to>
    <xdr:sp macro="" textlink="">
      <xdr:nvSpPr>
        <xdr:cNvPr id="15" name="Rectangle 14"/>
        <xdr:cNvSpPr/>
      </xdr:nvSpPr>
      <xdr:spPr>
        <a:xfrm>
          <a:off x="7067551" y="609600"/>
          <a:ext cx="5791200" cy="26098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19050"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fr-FR" sz="1100" b="1">
              <a:solidFill>
                <a:sysClr val="windowText" lastClr="000000"/>
              </a:solidFill>
            </a:rPr>
            <a:t>Main Board</a:t>
          </a:r>
        </a:p>
        <a:p>
          <a:pPr algn="l"/>
          <a:endParaRPr lang="fr-FR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485775</xdr:colOff>
      <xdr:row>18</xdr:row>
      <xdr:rowOff>123825</xdr:rowOff>
    </xdr:from>
    <xdr:to>
      <xdr:col>23</xdr:col>
      <xdr:colOff>200025</xdr:colOff>
      <xdr:row>37</xdr:row>
      <xdr:rowOff>142874</xdr:rowOff>
    </xdr:to>
    <xdr:sp macro="" textlink="">
      <xdr:nvSpPr>
        <xdr:cNvPr id="16" name="Rectangle 15"/>
        <xdr:cNvSpPr/>
      </xdr:nvSpPr>
      <xdr:spPr>
        <a:xfrm>
          <a:off x="4752975" y="3552825"/>
          <a:ext cx="9467850" cy="365759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19050"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b"/>
        <a:lstStyle/>
        <a:p>
          <a:pPr algn="r"/>
          <a:r>
            <a:rPr lang="fr-FR" sz="1100" b="1">
              <a:solidFill>
                <a:sysClr val="windowText" lastClr="000000"/>
              </a:solidFill>
            </a:rPr>
            <a:t>Power Board</a:t>
          </a:r>
        </a:p>
        <a:p>
          <a:pPr algn="r"/>
          <a:endParaRPr lang="fr-FR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542926</xdr:colOff>
      <xdr:row>6</xdr:row>
      <xdr:rowOff>171450</xdr:rowOff>
    </xdr:from>
    <xdr:to>
      <xdr:col>17</xdr:col>
      <xdr:colOff>276225</xdr:colOff>
      <xdr:row>11</xdr:row>
      <xdr:rowOff>171450</xdr:rowOff>
    </xdr:to>
    <xdr:sp macro="" textlink="">
      <xdr:nvSpPr>
        <xdr:cNvPr id="17" name="Rectangle 16"/>
        <xdr:cNvSpPr/>
      </xdr:nvSpPr>
      <xdr:spPr>
        <a:xfrm>
          <a:off x="9686926" y="1314450"/>
          <a:ext cx="952499" cy="9525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19050"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fr-FR" sz="1100" b="1">
              <a:solidFill>
                <a:sysClr val="windowText" lastClr="000000"/>
              </a:solidFill>
            </a:rPr>
            <a:t>dsPIC33E</a:t>
          </a:r>
        </a:p>
        <a:p>
          <a:pPr algn="ctr"/>
          <a:r>
            <a:rPr lang="fr-FR" sz="800" b="0">
              <a:solidFill>
                <a:sysClr val="windowText" lastClr="000000"/>
              </a:solidFill>
            </a:rPr>
            <a:t>P812MU814</a:t>
          </a:r>
          <a:endParaRPr lang="fr-FR" sz="1100" b="0">
            <a:solidFill>
              <a:sysClr val="windowText" lastClr="000000"/>
            </a:solidFill>
          </a:endParaRPr>
        </a:p>
        <a:p>
          <a:pPr algn="ctr"/>
          <a:r>
            <a:rPr lang="fr-FR" sz="1100" b="1">
              <a:solidFill>
                <a:sysClr val="windowText" lastClr="000000"/>
              </a:solidFill>
            </a:rPr>
            <a:t>TQFP-144</a:t>
          </a:r>
        </a:p>
        <a:p>
          <a:pPr algn="ctr"/>
          <a:r>
            <a:rPr lang="fr-FR" sz="1100" b="1">
              <a:solidFill>
                <a:sysClr val="windowText" lastClr="000000"/>
              </a:solidFill>
            </a:rPr>
            <a:t>µC</a:t>
          </a:r>
        </a:p>
      </xdr:txBody>
    </xdr:sp>
    <xdr:clientData/>
  </xdr:twoCellAnchor>
  <xdr:twoCellAnchor>
    <xdr:from>
      <xdr:col>18</xdr:col>
      <xdr:colOff>552451</xdr:colOff>
      <xdr:row>7</xdr:row>
      <xdr:rowOff>123825</xdr:rowOff>
    </xdr:from>
    <xdr:to>
      <xdr:col>20</xdr:col>
      <xdr:colOff>285750</xdr:colOff>
      <xdr:row>12</xdr:row>
      <xdr:rowOff>123825</xdr:rowOff>
    </xdr:to>
    <xdr:sp macro="" textlink="">
      <xdr:nvSpPr>
        <xdr:cNvPr id="18" name="Rectangle 17"/>
        <xdr:cNvSpPr/>
      </xdr:nvSpPr>
      <xdr:spPr>
        <a:xfrm>
          <a:off x="11525251" y="1457325"/>
          <a:ext cx="952499" cy="9525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19050"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fr-FR" sz="1100" b="1">
              <a:solidFill>
                <a:sysClr val="windowText" lastClr="000000"/>
              </a:solidFill>
            </a:rPr>
            <a:t>Spartan6</a:t>
          </a:r>
        </a:p>
        <a:p>
          <a:pPr algn="ctr"/>
          <a:r>
            <a:rPr lang="fr-FR" sz="900" b="0">
              <a:solidFill>
                <a:sysClr val="windowText" lastClr="000000"/>
              </a:solidFill>
            </a:rPr>
            <a:t>XC3S200A</a:t>
          </a:r>
        </a:p>
        <a:p>
          <a:pPr algn="ctr"/>
          <a:r>
            <a:rPr lang="fr-FR" sz="1100" b="1">
              <a:solidFill>
                <a:sysClr val="windowText" lastClr="000000"/>
              </a:solidFill>
            </a:rPr>
            <a:t>VQ-100</a:t>
          </a:r>
        </a:p>
        <a:p>
          <a:pPr algn="ctr"/>
          <a:r>
            <a:rPr lang="fr-FR" sz="1100" b="1">
              <a:solidFill>
                <a:sysClr val="windowText" lastClr="000000"/>
              </a:solidFill>
            </a:rPr>
            <a:t>FPGA</a:t>
          </a:r>
        </a:p>
      </xdr:txBody>
    </xdr:sp>
    <xdr:clientData/>
  </xdr:twoCellAnchor>
  <xdr:twoCellAnchor editAs="oneCell">
    <xdr:from>
      <xdr:col>3</xdr:col>
      <xdr:colOff>161925</xdr:colOff>
      <xdr:row>30</xdr:row>
      <xdr:rowOff>95250</xdr:rowOff>
    </xdr:from>
    <xdr:to>
      <xdr:col>5</xdr:col>
      <xdr:colOff>342900</xdr:colOff>
      <xdr:row>35</xdr:row>
      <xdr:rowOff>104775</xdr:rowOff>
    </xdr:to>
    <xdr:pic>
      <xdr:nvPicPr>
        <xdr:cNvPr id="19" name="il_fi" descr="http://t2.gstatic.com/images?q=tbn:ANd9GcTy1wti7rpLlVz_41ZGrNNIsc702w0E3yxTClkph5ePiEPsFNoZwC9LNtWaqw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3205" t="19231" r="2564" b="16026"/>
        <a:stretch>
          <a:fillRect/>
        </a:stretch>
      </xdr:blipFill>
      <xdr:spPr bwMode="auto">
        <a:xfrm>
          <a:off x="6257925" y="5248275"/>
          <a:ext cx="1400175" cy="962025"/>
        </a:xfrm>
        <a:prstGeom prst="rect">
          <a:avLst/>
        </a:prstGeom>
        <a:noFill/>
      </xdr:spPr>
    </xdr:pic>
    <xdr:clientData/>
  </xdr:twoCellAnchor>
  <xdr:twoCellAnchor>
    <xdr:from>
      <xdr:col>16</xdr:col>
      <xdr:colOff>161925</xdr:colOff>
      <xdr:row>21</xdr:row>
      <xdr:rowOff>85725</xdr:rowOff>
    </xdr:from>
    <xdr:to>
      <xdr:col>18</xdr:col>
      <xdr:colOff>257175</xdr:colOff>
      <xdr:row>23</xdr:row>
      <xdr:rowOff>142875</xdr:rowOff>
    </xdr:to>
    <xdr:sp macro="" textlink="">
      <xdr:nvSpPr>
        <xdr:cNvPr id="21" name="Rounded Rectangle 20"/>
        <xdr:cNvSpPr/>
      </xdr:nvSpPr>
      <xdr:spPr>
        <a:xfrm>
          <a:off x="9915525" y="4086225"/>
          <a:ext cx="1314450" cy="43815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fr-FR" sz="1100" b="1">
              <a:solidFill>
                <a:sysClr val="windowText" lastClr="000000"/>
              </a:solidFill>
            </a:rPr>
            <a:t>3 Type A (5A)</a:t>
          </a:r>
        </a:p>
        <a:p>
          <a:pPr algn="ctr"/>
          <a:r>
            <a:rPr lang="fr-FR" sz="1100" b="1">
              <a:solidFill>
                <a:sysClr val="windowText" lastClr="000000"/>
              </a:solidFill>
            </a:rPr>
            <a:t>Full H-bridges</a:t>
          </a:r>
        </a:p>
      </xdr:txBody>
    </xdr:sp>
    <xdr:clientData/>
  </xdr:twoCellAnchor>
  <xdr:twoCellAnchor>
    <xdr:from>
      <xdr:col>18</xdr:col>
      <xdr:colOff>342900</xdr:colOff>
      <xdr:row>21</xdr:row>
      <xdr:rowOff>85725</xdr:rowOff>
    </xdr:from>
    <xdr:to>
      <xdr:col>20</xdr:col>
      <xdr:colOff>438150</xdr:colOff>
      <xdr:row>23</xdr:row>
      <xdr:rowOff>142875</xdr:rowOff>
    </xdr:to>
    <xdr:sp macro="" textlink="">
      <xdr:nvSpPr>
        <xdr:cNvPr id="22" name="Rounded Rectangle 21"/>
        <xdr:cNvSpPr/>
      </xdr:nvSpPr>
      <xdr:spPr>
        <a:xfrm>
          <a:off x="11315700" y="4086225"/>
          <a:ext cx="1314450" cy="43815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fr-FR" sz="1100" b="1">
              <a:solidFill>
                <a:sysClr val="windowText" lastClr="000000"/>
              </a:solidFill>
            </a:rPr>
            <a:t>8 Type B (3A)</a:t>
          </a:r>
        </a:p>
        <a:p>
          <a:pPr algn="ctr"/>
          <a:r>
            <a:rPr lang="fr-FR" sz="1100" b="1">
              <a:solidFill>
                <a:sysClr val="windowText" lastClr="000000"/>
              </a:solidFill>
            </a:rPr>
            <a:t>Full H-bridges</a:t>
          </a:r>
        </a:p>
      </xdr:txBody>
    </xdr:sp>
    <xdr:clientData/>
  </xdr:twoCellAnchor>
  <xdr:twoCellAnchor>
    <xdr:from>
      <xdr:col>8</xdr:col>
      <xdr:colOff>66674</xdr:colOff>
      <xdr:row>4</xdr:row>
      <xdr:rowOff>9524</xdr:rowOff>
    </xdr:from>
    <xdr:to>
      <xdr:col>9</xdr:col>
      <xdr:colOff>571499</xdr:colOff>
      <xdr:row>5</xdr:row>
      <xdr:rowOff>107024</xdr:rowOff>
    </xdr:to>
    <xdr:sp macro="" textlink="">
      <xdr:nvSpPr>
        <xdr:cNvPr id="24" name="Rounded Rectangle 23"/>
        <xdr:cNvSpPr/>
      </xdr:nvSpPr>
      <xdr:spPr>
        <a:xfrm>
          <a:off x="4943474" y="771524"/>
          <a:ext cx="1114425" cy="288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fr-FR" sz="1100" b="1">
              <a:solidFill>
                <a:sysClr val="windowText" lastClr="000000"/>
              </a:solidFill>
            </a:rPr>
            <a:t>µ SD Card</a:t>
          </a:r>
          <a:endParaRPr lang="fr-FR" sz="1100" b="1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142876</xdr:colOff>
      <xdr:row>4</xdr:row>
      <xdr:rowOff>76200</xdr:rowOff>
    </xdr:from>
    <xdr:to>
      <xdr:col>23</xdr:col>
      <xdr:colOff>114300</xdr:colOff>
      <xdr:row>14</xdr:row>
      <xdr:rowOff>19050</xdr:rowOff>
    </xdr:to>
    <xdr:cxnSp macro="">
      <xdr:nvCxnSpPr>
        <xdr:cNvPr id="25" name="Elbow Connector 24"/>
        <xdr:cNvCxnSpPr/>
      </xdr:nvCxnSpPr>
      <xdr:spPr>
        <a:xfrm rot="16200000" flipH="1">
          <a:off x="12920663" y="1471613"/>
          <a:ext cx="1847850" cy="581024"/>
        </a:xfrm>
        <a:prstGeom prst="bentConnector3">
          <a:avLst>
            <a:gd name="adj1" fmla="val 50000"/>
          </a:avLst>
        </a:prstGeom>
        <a:ln w="19050">
          <a:solidFill>
            <a:schemeClr val="accent2">
              <a:lumMod val="75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428626</xdr:colOff>
      <xdr:row>3</xdr:row>
      <xdr:rowOff>171449</xdr:rowOff>
    </xdr:from>
    <xdr:to>
      <xdr:col>25</xdr:col>
      <xdr:colOff>581025</xdr:colOff>
      <xdr:row>14</xdr:row>
      <xdr:rowOff>104774</xdr:rowOff>
    </xdr:to>
    <xdr:cxnSp macro="">
      <xdr:nvCxnSpPr>
        <xdr:cNvPr id="28" name="Elbow Connector 27"/>
        <xdr:cNvCxnSpPr/>
      </xdr:nvCxnSpPr>
      <xdr:spPr>
        <a:xfrm rot="16200000" flipH="1">
          <a:off x="14730413" y="1681162"/>
          <a:ext cx="2028825" cy="152399"/>
        </a:xfrm>
        <a:prstGeom prst="bentConnector3">
          <a:avLst>
            <a:gd name="adj1" fmla="val 31221"/>
          </a:avLst>
        </a:prstGeom>
        <a:ln w="19050">
          <a:solidFill>
            <a:schemeClr val="accent2">
              <a:lumMod val="75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523876</xdr:colOff>
      <xdr:row>7</xdr:row>
      <xdr:rowOff>9525</xdr:rowOff>
    </xdr:from>
    <xdr:to>
      <xdr:col>25</xdr:col>
      <xdr:colOff>66675</xdr:colOff>
      <xdr:row>16</xdr:row>
      <xdr:rowOff>142875</xdr:rowOff>
    </xdr:to>
    <xdr:cxnSp macro="">
      <xdr:nvCxnSpPr>
        <xdr:cNvPr id="31" name="Elbow Connector 30"/>
        <xdr:cNvCxnSpPr/>
      </xdr:nvCxnSpPr>
      <xdr:spPr>
        <a:xfrm rot="16200000" flipH="1">
          <a:off x="13392151" y="1276350"/>
          <a:ext cx="1847850" cy="1981199"/>
        </a:xfrm>
        <a:prstGeom prst="bentConnector3">
          <a:avLst>
            <a:gd name="adj1" fmla="val 50000"/>
          </a:avLst>
        </a:prstGeom>
        <a:ln w="19050">
          <a:solidFill>
            <a:schemeClr val="accent2">
              <a:lumMod val="75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523875</xdr:colOff>
      <xdr:row>20</xdr:row>
      <xdr:rowOff>19050</xdr:rowOff>
    </xdr:from>
    <xdr:to>
      <xdr:col>10</xdr:col>
      <xdr:colOff>209550</xdr:colOff>
      <xdr:row>22</xdr:row>
      <xdr:rowOff>76200</xdr:rowOff>
    </xdr:to>
    <xdr:sp macro="" textlink="">
      <xdr:nvSpPr>
        <xdr:cNvPr id="36" name="Rounded Rectangle 35"/>
        <xdr:cNvSpPr/>
      </xdr:nvSpPr>
      <xdr:spPr>
        <a:xfrm>
          <a:off x="5400675" y="3838575"/>
          <a:ext cx="904875" cy="4381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fr-FR" sz="1100" b="1">
              <a:solidFill>
                <a:sysClr val="windowText" lastClr="000000"/>
              </a:solidFill>
            </a:rPr>
            <a:t>6x Cells</a:t>
          </a:r>
        </a:p>
        <a:p>
          <a:pPr algn="ctr"/>
          <a:r>
            <a:rPr lang="fr-FR" sz="1100" b="1">
              <a:solidFill>
                <a:sysClr val="windowText" lastClr="000000"/>
              </a:solidFill>
            </a:rPr>
            <a:t>Monitoring</a:t>
          </a:r>
        </a:p>
      </xdr:txBody>
    </xdr:sp>
    <xdr:clientData/>
  </xdr:twoCellAnchor>
  <xdr:twoCellAnchor>
    <xdr:from>
      <xdr:col>10</xdr:col>
      <xdr:colOff>295275</xdr:colOff>
      <xdr:row>20</xdr:row>
      <xdr:rowOff>38100</xdr:rowOff>
    </xdr:from>
    <xdr:to>
      <xdr:col>11</xdr:col>
      <xdr:colOff>590550</xdr:colOff>
      <xdr:row>22</xdr:row>
      <xdr:rowOff>95250</xdr:rowOff>
    </xdr:to>
    <xdr:sp macro="" textlink="">
      <xdr:nvSpPr>
        <xdr:cNvPr id="44" name="Rounded Rectangle 43"/>
        <xdr:cNvSpPr/>
      </xdr:nvSpPr>
      <xdr:spPr>
        <a:xfrm>
          <a:off x="6391275" y="3857625"/>
          <a:ext cx="904875" cy="4381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fr-FR" sz="1100" b="1">
              <a:solidFill>
                <a:sysClr val="windowText" lastClr="000000"/>
              </a:solidFill>
            </a:rPr>
            <a:t>6x Current</a:t>
          </a:r>
        </a:p>
        <a:p>
          <a:pPr algn="ctr"/>
          <a:r>
            <a:rPr lang="fr-FR" sz="1100" b="1">
              <a:solidFill>
                <a:sysClr val="windowText" lastClr="000000"/>
              </a:solidFill>
            </a:rPr>
            <a:t>Sensing</a:t>
          </a:r>
        </a:p>
      </xdr:txBody>
    </xdr:sp>
    <xdr:clientData/>
  </xdr:twoCellAnchor>
  <xdr:twoCellAnchor>
    <xdr:from>
      <xdr:col>24</xdr:col>
      <xdr:colOff>42863</xdr:colOff>
      <xdr:row>4</xdr:row>
      <xdr:rowOff>161925</xdr:rowOff>
    </xdr:from>
    <xdr:to>
      <xdr:col>25</xdr:col>
      <xdr:colOff>219076</xdr:colOff>
      <xdr:row>17</xdr:row>
      <xdr:rowOff>66675</xdr:rowOff>
    </xdr:to>
    <xdr:cxnSp macro="">
      <xdr:nvCxnSpPr>
        <xdr:cNvPr id="45" name="Elbow Connector 38"/>
        <xdr:cNvCxnSpPr/>
      </xdr:nvCxnSpPr>
      <xdr:spPr>
        <a:xfrm rot="5400000" flipH="1" flipV="1">
          <a:off x="13875545" y="1721643"/>
          <a:ext cx="2381250" cy="785813"/>
        </a:xfrm>
        <a:prstGeom prst="bentConnector2">
          <a:avLst/>
        </a:prstGeom>
        <a:ln w="19050">
          <a:solidFill>
            <a:schemeClr val="tx2">
              <a:lumMod val="60000"/>
              <a:lumOff val="4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476250</xdr:colOff>
      <xdr:row>23</xdr:row>
      <xdr:rowOff>19050</xdr:rowOff>
    </xdr:from>
    <xdr:to>
      <xdr:col>10</xdr:col>
      <xdr:colOff>228600</xdr:colOff>
      <xdr:row>25</xdr:row>
      <xdr:rowOff>76200</xdr:rowOff>
    </xdr:to>
    <xdr:sp macro="" textlink="">
      <xdr:nvSpPr>
        <xdr:cNvPr id="52" name="Rounded Rectangle 51"/>
        <xdr:cNvSpPr/>
      </xdr:nvSpPr>
      <xdr:spPr>
        <a:xfrm>
          <a:off x="5353050" y="4410075"/>
          <a:ext cx="971550" cy="43815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fr-FR" sz="1100" b="1">
              <a:solidFill>
                <a:sysClr val="windowText" lastClr="000000"/>
              </a:solidFill>
            </a:rPr>
            <a:t>VP1 Module</a:t>
          </a:r>
        </a:p>
        <a:p>
          <a:pPr algn="ctr"/>
          <a:r>
            <a:rPr lang="fr-FR" sz="1100" b="1">
              <a:solidFill>
                <a:sysClr val="windowText" lastClr="000000"/>
              </a:solidFill>
            </a:rPr>
            <a:t>5V, 6A</a:t>
          </a:r>
        </a:p>
      </xdr:txBody>
    </xdr:sp>
    <xdr:clientData/>
  </xdr:twoCellAnchor>
  <xdr:twoCellAnchor>
    <xdr:from>
      <xdr:col>11</xdr:col>
      <xdr:colOff>9525</xdr:colOff>
      <xdr:row>33</xdr:row>
      <xdr:rowOff>171450</xdr:rowOff>
    </xdr:from>
    <xdr:to>
      <xdr:col>13</xdr:col>
      <xdr:colOff>104775</xdr:colOff>
      <xdr:row>36</xdr:row>
      <xdr:rowOff>38100</xdr:rowOff>
    </xdr:to>
    <xdr:sp macro="" textlink="">
      <xdr:nvSpPr>
        <xdr:cNvPr id="35" name="Rounded Rectangle 34"/>
        <xdr:cNvSpPr/>
      </xdr:nvSpPr>
      <xdr:spPr>
        <a:xfrm>
          <a:off x="6715125" y="6477000"/>
          <a:ext cx="1314450" cy="43815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fr-FR" sz="1100" b="1">
              <a:solidFill>
                <a:sysClr val="windowText" lastClr="000000"/>
              </a:solidFill>
            </a:rPr>
            <a:t>8 Analog</a:t>
          </a:r>
        </a:p>
        <a:p>
          <a:pPr algn="ctr"/>
          <a:r>
            <a:rPr lang="fr-FR" sz="1100" b="1">
              <a:solidFill>
                <a:sysClr val="windowText" lastClr="000000"/>
              </a:solidFill>
            </a:rPr>
            <a:t>Servos</a:t>
          </a:r>
        </a:p>
      </xdr:txBody>
    </xdr:sp>
    <xdr:clientData/>
  </xdr:twoCellAnchor>
  <xdr:twoCellAnchor>
    <xdr:from>
      <xdr:col>13</xdr:col>
      <xdr:colOff>428625</xdr:colOff>
      <xdr:row>34</xdr:row>
      <xdr:rowOff>9525</xdr:rowOff>
    </xdr:from>
    <xdr:to>
      <xdr:col>15</xdr:col>
      <xdr:colOff>523875</xdr:colOff>
      <xdr:row>36</xdr:row>
      <xdr:rowOff>66675</xdr:rowOff>
    </xdr:to>
    <xdr:sp macro="" textlink="">
      <xdr:nvSpPr>
        <xdr:cNvPr id="37" name="Rounded Rectangle 36"/>
        <xdr:cNvSpPr/>
      </xdr:nvSpPr>
      <xdr:spPr>
        <a:xfrm>
          <a:off x="8353425" y="6505575"/>
          <a:ext cx="1314450" cy="43815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fr-FR" sz="1100" b="1">
              <a:solidFill>
                <a:sysClr val="windowText" lastClr="000000"/>
              </a:solidFill>
            </a:rPr>
            <a:t>Digital</a:t>
          </a:r>
        </a:p>
        <a:p>
          <a:pPr algn="ctr"/>
          <a:r>
            <a:rPr lang="fr-FR" sz="1100" b="1">
              <a:solidFill>
                <a:sysClr val="windowText" lastClr="000000"/>
              </a:solidFill>
            </a:rPr>
            <a:t>Servos</a:t>
          </a:r>
        </a:p>
      </xdr:txBody>
    </xdr:sp>
    <xdr:clientData/>
  </xdr:twoCellAnchor>
  <xdr:twoCellAnchor>
    <xdr:from>
      <xdr:col>16</xdr:col>
      <xdr:colOff>161925</xdr:colOff>
      <xdr:row>33</xdr:row>
      <xdr:rowOff>142875</xdr:rowOff>
    </xdr:from>
    <xdr:to>
      <xdr:col>18</xdr:col>
      <xdr:colOff>257175</xdr:colOff>
      <xdr:row>36</xdr:row>
      <xdr:rowOff>9525</xdr:rowOff>
    </xdr:to>
    <xdr:sp macro="" textlink="">
      <xdr:nvSpPr>
        <xdr:cNvPr id="38" name="Rounded Rectangle 37"/>
        <xdr:cNvSpPr/>
      </xdr:nvSpPr>
      <xdr:spPr>
        <a:xfrm>
          <a:off x="9915525" y="6448425"/>
          <a:ext cx="1314450" cy="43815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fr-FR" sz="1100" b="1">
              <a:solidFill>
                <a:sysClr val="windowText" lastClr="000000"/>
              </a:solidFill>
            </a:rPr>
            <a:t>6 Power</a:t>
          </a:r>
        </a:p>
        <a:p>
          <a:pPr algn="ctr"/>
          <a:r>
            <a:rPr lang="fr-FR" sz="1100" b="1">
              <a:solidFill>
                <a:sysClr val="windowText" lastClr="000000"/>
              </a:solidFill>
            </a:rPr>
            <a:t>MOSFET</a:t>
          </a:r>
        </a:p>
      </xdr:txBody>
    </xdr:sp>
    <xdr:clientData/>
  </xdr:twoCellAnchor>
  <xdr:twoCellAnchor>
    <xdr:from>
      <xdr:col>11</xdr:col>
      <xdr:colOff>571500</xdr:colOff>
      <xdr:row>5</xdr:row>
      <xdr:rowOff>142875</xdr:rowOff>
    </xdr:from>
    <xdr:to>
      <xdr:col>14</xdr:col>
      <xdr:colOff>57150</xdr:colOff>
      <xdr:row>8</xdr:row>
      <xdr:rowOff>9525</xdr:rowOff>
    </xdr:to>
    <xdr:sp macro="" textlink="">
      <xdr:nvSpPr>
        <xdr:cNvPr id="40" name="Rounded Rectangle 39"/>
        <xdr:cNvSpPr/>
      </xdr:nvSpPr>
      <xdr:spPr>
        <a:xfrm>
          <a:off x="7277100" y="1095375"/>
          <a:ext cx="1314450" cy="4381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fr-FR" sz="1100" b="1">
              <a:solidFill>
                <a:sysClr val="windowText" lastClr="000000"/>
              </a:solidFill>
            </a:rPr>
            <a:t>2 Quadrature Encoders</a:t>
          </a:r>
        </a:p>
      </xdr:txBody>
    </xdr:sp>
    <xdr:clientData/>
  </xdr:twoCellAnchor>
  <xdr:twoCellAnchor>
    <xdr:from>
      <xdr:col>11</xdr:col>
      <xdr:colOff>552450</xdr:colOff>
      <xdr:row>8</xdr:row>
      <xdr:rowOff>114300</xdr:rowOff>
    </xdr:from>
    <xdr:to>
      <xdr:col>14</xdr:col>
      <xdr:colOff>38100</xdr:colOff>
      <xdr:row>10</xdr:row>
      <xdr:rowOff>171450</xdr:rowOff>
    </xdr:to>
    <xdr:sp macro="" textlink="">
      <xdr:nvSpPr>
        <xdr:cNvPr id="41" name="Rounded Rectangle 40"/>
        <xdr:cNvSpPr/>
      </xdr:nvSpPr>
      <xdr:spPr>
        <a:xfrm>
          <a:off x="7258050" y="1638300"/>
          <a:ext cx="1314450" cy="4381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fr-FR" sz="1100" b="1">
              <a:solidFill>
                <a:sysClr val="windowText" lastClr="000000"/>
              </a:solidFill>
            </a:rPr>
            <a:t>10 Quadrature Encoders</a:t>
          </a:r>
        </a:p>
      </xdr:txBody>
    </xdr:sp>
    <xdr:clientData/>
  </xdr:twoCellAnchor>
  <xdr:twoCellAnchor>
    <xdr:from>
      <xdr:col>14</xdr:col>
      <xdr:colOff>342900</xdr:colOff>
      <xdr:row>3</xdr:row>
      <xdr:rowOff>152400</xdr:rowOff>
    </xdr:from>
    <xdr:to>
      <xdr:col>16</xdr:col>
      <xdr:colOff>438150</xdr:colOff>
      <xdr:row>6</xdr:row>
      <xdr:rowOff>19050</xdr:rowOff>
    </xdr:to>
    <xdr:sp macro="" textlink="">
      <xdr:nvSpPr>
        <xdr:cNvPr id="42" name="Rounded Rectangle 41"/>
        <xdr:cNvSpPr/>
      </xdr:nvSpPr>
      <xdr:spPr>
        <a:xfrm>
          <a:off x="8877300" y="723900"/>
          <a:ext cx="1314450" cy="4381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fr-FR" sz="1100" b="1">
              <a:solidFill>
                <a:sysClr val="windowText" lastClr="000000"/>
              </a:solidFill>
            </a:rPr>
            <a:t>20 PNP/NPN</a:t>
          </a:r>
        </a:p>
        <a:p>
          <a:pPr algn="ctr"/>
          <a:r>
            <a:rPr lang="fr-FR" sz="1100" b="1">
              <a:solidFill>
                <a:sysClr val="windowText" lastClr="000000"/>
              </a:solidFill>
            </a:rPr>
            <a:t>Industrial Sensors</a:t>
          </a:r>
        </a:p>
      </xdr:txBody>
    </xdr:sp>
    <xdr:clientData/>
  </xdr:twoCellAnchor>
  <xdr:twoCellAnchor>
    <xdr:from>
      <xdr:col>16</xdr:col>
      <xdr:colOff>581025</xdr:colOff>
      <xdr:row>3</xdr:row>
      <xdr:rowOff>133350</xdr:rowOff>
    </xdr:from>
    <xdr:to>
      <xdr:col>19</xdr:col>
      <xdr:colOff>66675</xdr:colOff>
      <xdr:row>6</xdr:row>
      <xdr:rowOff>0</xdr:rowOff>
    </xdr:to>
    <xdr:sp macro="" textlink="">
      <xdr:nvSpPr>
        <xdr:cNvPr id="43" name="Rounded Rectangle 42"/>
        <xdr:cNvSpPr/>
      </xdr:nvSpPr>
      <xdr:spPr>
        <a:xfrm>
          <a:off x="10334625" y="704850"/>
          <a:ext cx="1314450" cy="4381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fr-FR" sz="1100" b="1">
              <a:solidFill>
                <a:sysClr val="windowText" lastClr="000000"/>
              </a:solidFill>
            </a:rPr>
            <a:t>8 Endstop Sensors</a:t>
          </a:r>
        </a:p>
      </xdr:txBody>
    </xdr:sp>
    <xdr:clientData/>
  </xdr:twoCellAnchor>
  <xdr:twoCellAnchor>
    <xdr:from>
      <xdr:col>8</xdr:col>
      <xdr:colOff>485775</xdr:colOff>
      <xdr:row>26</xdr:row>
      <xdr:rowOff>66675</xdr:rowOff>
    </xdr:from>
    <xdr:to>
      <xdr:col>10</xdr:col>
      <xdr:colOff>238125</xdr:colOff>
      <xdr:row>28</xdr:row>
      <xdr:rowOff>123825</xdr:rowOff>
    </xdr:to>
    <xdr:sp macro="" textlink="">
      <xdr:nvSpPr>
        <xdr:cNvPr id="47" name="Rounded Rectangle 46"/>
        <xdr:cNvSpPr/>
      </xdr:nvSpPr>
      <xdr:spPr>
        <a:xfrm>
          <a:off x="5362575" y="5038725"/>
          <a:ext cx="971550" cy="43815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fr-FR" sz="1100" b="1">
              <a:solidFill>
                <a:sysClr val="windowText" lastClr="000000"/>
              </a:solidFill>
            </a:rPr>
            <a:t>VP2 Module</a:t>
          </a:r>
        </a:p>
        <a:p>
          <a:pPr algn="ctr"/>
          <a:r>
            <a:rPr lang="fr-FR" sz="1100" b="1">
              <a:solidFill>
                <a:sysClr val="windowText" lastClr="000000"/>
              </a:solidFill>
            </a:rPr>
            <a:t>10V, 6A</a:t>
          </a:r>
        </a:p>
      </xdr:txBody>
    </xdr:sp>
    <xdr:clientData/>
  </xdr:twoCellAnchor>
  <xdr:twoCellAnchor>
    <xdr:from>
      <xdr:col>8</xdr:col>
      <xdr:colOff>504825</xdr:colOff>
      <xdr:row>29</xdr:row>
      <xdr:rowOff>85725</xdr:rowOff>
    </xdr:from>
    <xdr:to>
      <xdr:col>10</xdr:col>
      <xdr:colOff>257175</xdr:colOff>
      <xdr:row>31</xdr:row>
      <xdr:rowOff>142875</xdr:rowOff>
    </xdr:to>
    <xdr:sp macro="" textlink="">
      <xdr:nvSpPr>
        <xdr:cNvPr id="48" name="Rounded Rectangle 47"/>
        <xdr:cNvSpPr/>
      </xdr:nvSpPr>
      <xdr:spPr>
        <a:xfrm>
          <a:off x="5381625" y="5629275"/>
          <a:ext cx="971550" cy="43815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fr-FR" sz="1100" b="1">
              <a:solidFill>
                <a:sysClr val="windowText" lastClr="000000"/>
              </a:solidFill>
            </a:rPr>
            <a:t>VP3 Module</a:t>
          </a:r>
        </a:p>
        <a:p>
          <a:pPr algn="ctr"/>
          <a:r>
            <a:rPr lang="fr-FR" sz="1100" b="1">
              <a:solidFill>
                <a:sysClr val="windowText" lastClr="000000"/>
              </a:solidFill>
            </a:rPr>
            <a:t>12V, 6A</a:t>
          </a:r>
        </a:p>
      </xdr:txBody>
    </xdr:sp>
    <xdr:clientData/>
  </xdr:twoCellAnchor>
  <xdr:twoCellAnchor>
    <xdr:from>
      <xdr:col>8</xdr:col>
      <xdr:colOff>514350</xdr:colOff>
      <xdr:row>32</xdr:row>
      <xdr:rowOff>66675</xdr:rowOff>
    </xdr:from>
    <xdr:to>
      <xdr:col>10</xdr:col>
      <xdr:colOff>266700</xdr:colOff>
      <xdr:row>34</xdr:row>
      <xdr:rowOff>123825</xdr:rowOff>
    </xdr:to>
    <xdr:sp macro="" textlink="">
      <xdr:nvSpPr>
        <xdr:cNvPr id="49" name="Rounded Rectangle 48"/>
        <xdr:cNvSpPr/>
      </xdr:nvSpPr>
      <xdr:spPr>
        <a:xfrm>
          <a:off x="5391150" y="6181725"/>
          <a:ext cx="971550" cy="43815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fr-FR" sz="1100" b="1">
              <a:solidFill>
                <a:sysClr val="windowText" lastClr="000000"/>
              </a:solidFill>
            </a:rPr>
            <a:t>VP4 Module</a:t>
          </a:r>
        </a:p>
        <a:p>
          <a:pPr algn="ctr"/>
          <a:r>
            <a:rPr lang="fr-FR" sz="1100" b="1">
              <a:solidFill>
                <a:sysClr val="windowText" lastClr="000000"/>
              </a:solidFill>
            </a:rPr>
            <a:t>12V, 3A</a:t>
          </a:r>
        </a:p>
      </xdr:txBody>
    </xdr:sp>
    <xdr:clientData/>
  </xdr:twoCellAnchor>
  <xdr:twoCellAnchor>
    <xdr:from>
      <xdr:col>10</xdr:col>
      <xdr:colOff>371475</xdr:colOff>
      <xdr:row>23</xdr:row>
      <xdr:rowOff>28575</xdr:rowOff>
    </xdr:from>
    <xdr:to>
      <xdr:col>12</xdr:col>
      <xdr:colOff>123825</xdr:colOff>
      <xdr:row>25</xdr:row>
      <xdr:rowOff>85725</xdr:rowOff>
    </xdr:to>
    <xdr:sp macro="" textlink="">
      <xdr:nvSpPr>
        <xdr:cNvPr id="50" name="Rounded Rectangle 49"/>
        <xdr:cNvSpPr/>
      </xdr:nvSpPr>
      <xdr:spPr>
        <a:xfrm>
          <a:off x="6467475" y="4410075"/>
          <a:ext cx="971550" cy="43815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fr-FR" sz="1100" b="1" baseline="0">
              <a:solidFill>
                <a:sysClr val="windowText" lastClr="000000"/>
              </a:solidFill>
            </a:rPr>
            <a:t>5V, 1A</a:t>
          </a:r>
        </a:p>
        <a:p>
          <a:pPr algn="ctr"/>
          <a:r>
            <a:rPr lang="fr-FR" sz="1100" b="1" baseline="0">
              <a:solidFill>
                <a:sysClr val="windowText" lastClr="000000"/>
              </a:solidFill>
            </a:rPr>
            <a:t>Supply</a:t>
          </a:r>
          <a:endParaRPr lang="fr-F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371475</xdr:colOff>
      <xdr:row>26</xdr:row>
      <xdr:rowOff>47625</xdr:rowOff>
    </xdr:from>
    <xdr:to>
      <xdr:col>12</xdr:col>
      <xdr:colOff>123825</xdr:colOff>
      <xdr:row>28</xdr:row>
      <xdr:rowOff>104775</xdr:rowOff>
    </xdr:to>
    <xdr:sp macro="" textlink="">
      <xdr:nvSpPr>
        <xdr:cNvPr id="53" name="Rounded Rectangle 52"/>
        <xdr:cNvSpPr/>
      </xdr:nvSpPr>
      <xdr:spPr>
        <a:xfrm>
          <a:off x="6467475" y="5000625"/>
          <a:ext cx="971550" cy="43815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fr-FR" sz="1100" b="1">
              <a:solidFill>
                <a:sysClr val="windowText" lastClr="000000"/>
              </a:solidFill>
            </a:rPr>
            <a:t>3.3V</a:t>
          </a:r>
          <a:r>
            <a:rPr lang="fr-FR" sz="1100" b="1" baseline="0">
              <a:solidFill>
                <a:sysClr val="windowText" lastClr="000000"/>
              </a:solidFill>
            </a:rPr>
            <a:t>, 1A</a:t>
          </a:r>
        </a:p>
        <a:p>
          <a:pPr algn="ctr"/>
          <a:r>
            <a:rPr lang="fr-FR" sz="1100" b="1" baseline="0">
              <a:solidFill>
                <a:sysClr val="windowText" lastClr="000000"/>
              </a:solidFill>
            </a:rPr>
            <a:t>Supply</a:t>
          </a:r>
          <a:endParaRPr lang="fr-F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381000</xdr:colOff>
      <xdr:row>29</xdr:row>
      <xdr:rowOff>57150</xdr:rowOff>
    </xdr:from>
    <xdr:to>
      <xdr:col>12</xdr:col>
      <xdr:colOff>133350</xdr:colOff>
      <xdr:row>31</xdr:row>
      <xdr:rowOff>114300</xdr:rowOff>
    </xdr:to>
    <xdr:sp macro="" textlink="">
      <xdr:nvSpPr>
        <xdr:cNvPr id="54" name="Rounded Rectangle 53"/>
        <xdr:cNvSpPr/>
      </xdr:nvSpPr>
      <xdr:spPr>
        <a:xfrm>
          <a:off x="6477000" y="5591175"/>
          <a:ext cx="971550" cy="43815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fr-FR" sz="1100" b="1">
              <a:solidFill>
                <a:sysClr val="windowText" lastClr="000000"/>
              </a:solidFill>
            </a:rPr>
            <a:t>1.2V</a:t>
          </a:r>
          <a:r>
            <a:rPr lang="fr-FR" sz="1100" b="1" baseline="0">
              <a:solidFill>
                <a:sysClr val="windowText" lastClr="000000"/>
              </a:solidFill>
            </a:rPr>
            <a:t>, 1A</a:t>
          </a:r>
        </a:p>
        <a:p>
          <a:pPr algn="ctr"/>
          <a:r>
            <a:rPr lang="fr-FR" sz="1100" b="1" baseline="0">
              <a:solidFill>
                <a:sysClr val="windowText" lastClr="000000"/>
              </a:solidFill>
            </a:rPr>
            <a:t>Supply</a:t>
          </a:r>
          <a:endParaRPr lang="fr-F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133349</xdr:colOff>
      <xdr:row>16</xdr:row>
      <xdr:rowOff>19049</xdr:rowOff>
    </xdr:from>
    <xdr:to>
      <xdr:col>5</xdr:col>
      <xdr:colOff>28574</xdr:colOff>
      <xdr:row>17</xdr:row>
      <xdr:rowOff>116549</xdr:rowOff>
    </xdr:to>
    <xdr:sp macro="" textlink="">
      <xdr:nvSpPr>
        <xdr:cNvPr id="55" name="Rounded Rectangle 54"/>
        <xdr:cNvSpPr/>
      </xdr:nvSpPr>
      <xdr:spPr>
        <a:xfrm>
          <a:off x="1962149" y="3067049"/>
          <a:ext cx="1114425" cy="2880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1905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fr-FR" sz="1100" b="1">
              <a:solidFill>
                <a:sysClr val="windowText" lastClr="000000"/>
              </a:solidFill>
            </a:rPr>
            <a:t>Piezo Beeper</a:t>
          </a:r>
          <a:endParaRPr lang="fr-FR" sz="1100" b="1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333374</xdr:colOff>
      <xdr:row>12</xdr:row>
      <xdr:rowOff>180974</xdr:rowOff>
    </xdr:from>
    <xdr:to>
      <xdr:col>14</xdr:col>
      <xdr:colOff>126065</xdr:colOff>
      <xdr:row>15</xdr:row>
      <xdr:rowOff>19049</xdr:rowOff>
    </xdr:to>
    <xdr:pic>
      <xdr:nvPicPr>
        <xdr:cNvPr id="1025" name="il_fi" descr="http://dribbble.s3.amazonaws.com/users/138334/screenshots/794740/untitled-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E9E9E9"/>
            </a:clrFrom>
            <a:clrTo>
              <a:srgbClr val="E9E9E9">
                <a:alpha val="0"/>
              </a:srgbClr>
            </a:clrTo>
          </a:clrChange>
        </a:blip>
        <a:srcRect l="19118" t="19608" r="16176" b="13725"/>
        <a:stretch>
          <a:fillRect/>
        </a:stretch>
      </xdr:blipFill>
      <xdr:spPr bwMode="auto">
        <a:xfrm>
          <a:off x="6257924" y="2514599"/>
          <a:ext cx="554691" cy="428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12</xdr:row>
      <xdr:rowOff>57150</xdr:rowOff>
    </xdr:from>
    <xdr:to>
      <xdr:col>10</xdr:col>
      <xdr:colOff>304800</xdr:colOff>
      <xdr:row>17</xdr:row>
      <xdr:rowOff>47625</xdr:rowOff>
    </xdr:to>
    <xdr:pic>
      <xdr:nvPicPr>
        <xdr:cNvPr id="1027" name="il_fi" descr="http://t2.gstatic.com/images?q=tbn:ANd9GcTy1wti7rpLlVz_41ZGrNNIsc702w0E3yxTClkph5ePiEPsFNoZwC9LNtWaqw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3205" t="19231" r="2564" b="16026"/>
        <a:stretch>
          <a:fillRect/>
        </a:stretch>
      </xdr:blipFill>
      <xdr:spPr bwMode="auto">
        <a:xfrm>
          <a:off x="4448175" y="1409700"/>
          <a:ext cx="1400175" cy="9620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209550</xdr:colOff>
      <xdr:row>15</xdr:row>
      <xdr:rowOff>19050</xdr:rowOff>
    </xdr:from>
    <xdr:to>
      <xdr:col>15</xdr:col>
      <xdr:colOff>323868</xdr:colOff>
      <xdr:row>18</xdr:row>
      <xdr:rowOff>28575</xdr:rowOff>
    </xdr:to>
    <xdr:pic>
      <xdr:nvPicPr>
        <xdr:cNvPr id="1029" name="il_fi" descr="http://www.mrswitch.com.au/images/content/need%20electrical%20help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534150" y="2952750"/>
          <a:ext cx="638193" cy="590550"/>
        </a:xfrm>
        <a:prstGeom prst="rect">
          <a:avLst/>
        </a:prstGeom>
        <a:noFill/>
      </xdr:spPr>
    </xdr:pic>
    <xdr:clientData/>
  </xdr:twoCellAnchor>
  <xdr:twoCellAnchor>
    <xdr:from>
      <xdr:col>7</xdr:col>
      <xdr:colOff>228600</xdr:colOff>
      <xdr:row>6</xdr:row>
      <xdr:rowOff>47625</xdr:rowOff>
    </xdr:from>
    <xdr:to>
      <xdr:col>7</xdr:col>
      <xdr:colOff>333375</xdr:colOff>
      <xdr:row>6</xdr:row>
      <xdr:rowOff>152400</xdr:rowOff>
    </xdr:to>
    <xdr:sp macro="" textlink="">
      <xdr:nvSpPr>
        <xdr:cNvPr id="5" name="Oval 4"/>
        <xdr:cNvSpPr/>
      </xdr:nvSpPr>
      <xdr:spPr>
        <a:xfrm>
          <a:off x="3886200" y="1209675"/>
          <a:ext cx="104775" cy="104775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14</xdr:col>
      <xdr:colOff>228600</xdr:colOff>
      <xdr:row>13</xdr:row>
      <xdr:rowOff>142875</xdr:rowOff>
    </xdr:from>
    <xdr:to>
      <xdr:col>14</xdr:col>
      <xdr:colOff>333375</xdr:colOff>
      <xdr:row>14</xdr:row>
      <xdr:rowOff>47625</xdr:rowOff>
    </xdr:to>
    <xdr:sp macro="" textlink="">
      <xdr:nvSpPr>
        <xdr:cNvPr id="6" name="Oval 5"/>
        <xdr:cNvSpPr/>
      </xdr:nvSpPr>
      <xdr:spPr>
        <a:xfrm>
          <a:off x="6553200" y="2676525"/>
          <a:ext cx="104775" cy="104775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21</xdr:col>
      <xdr:colOff>104775</xdr:colOff>
      <xdr:row>21</xdr:row>
      <xdr:rowOff>142875</xdr:rowOff>
    </xdr:from>
    <xdr:to>
      <xdr:col>21</xdr:col>
      <xdr:colOff>209550</xdr:colOff>
      <xdr:row>22</xdr:row>
      <xdr:rowOff>47625</xdr:rowOff>
    </xdr:to>
    <xdr:sp macro="" textlink="">
      <xdr:nvSpPr>
        <xdr:cNvPr id="7" name="Oval 6"/>
        <xdr:cNvSpPr/>
      </xdr:nvSpPr>
      <xdr:spPr>
        <a:xfrm>
          <a:off x="9239250" y="4238625"/>
          <a:ext cx="104775" cy="104775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21</xdr:col>
      <xdr:colOff>104775</xdr:colOff>
      <xdr:row>24</xdr:row>
      <xdr:rowOff>133350</xdr:rowOff>
    </xdr:from>
    <xdr:to>
      <xdr:col>21</xdr:col>
      <xdr:colOff>209550</xdr:colOff>
      <xdr:row>25</xdr:row>
      <xdr:rowOff>38100</xdr:rowOff>
    </xdr:to>
    <xdr:sp macro="" textlink="">
      <xdr:nvSpPr>
        <xdr:cNvPr id="8" name="Oval 7"/>
        <xdr:cNvSpPr/>
      </xdr:nvSpPr>
      <xdr:spPr>
        <a:xfrm>
          <a:off x="9239250" y="4810125"/>
          <a:ext cx="104775" cy="104775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21</xdr:col>
      <xdr:colOff>104775</xdr:colOff>
      <xdr:row>27</xdr:row>
      <xdr:rowOff>142875</xdr:rowOff>
    </xdr:from>
    <xdr:to>
      <xdr:col>21</xdr:col>
      <xdr:colOff>209550</xdr:colOff>
      <xdr:row>28</xdr:row>
      <xdr:rowOff>47625</xdr:rowOff>
    </xdr:to>
    <xdr:sp macro="" textlink="">
      <xdr:nvSpPr>
        <xdr:cNvPr id="9" name="Oval 8"/>
        <xdr:cNvSpPr/>
      </xdr:nvSpPr>
      <xdr:spPr>
        <a:xfrm>
          <a:off x="9239250" y="5400675"/>
          <a:ext cx="104775" cy="104775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21</xdr:col>
      <xdr:colOff>104775</xdr:colOff>
      <xdr:row>30</xdr:row>
      <xdr:rowOff>133350</xdr:rowOff>
    </xdr:from>
    <xdr:to>
      <xdr:col>21</xdr:col>
      <xdr:colOff>209550</xdr:colOff>
      <xdr:row>31</xdr:row>
      <xdr:rowOff>38100</xdr:rowOff>
    </xdr:to>
    <xdr:sp macro="" textlink="">
      <xdr:nvSpPr>
        <xdr:cNvPr id="10" name="Oval 9"/>
        <xdr:cNvSpPr/>
      </xdr:nvSpPr>
      <xdr:spPr>
        <a:xfrm>
          <a:off x="9239250" y="5972175"/>
          <a:ext cx="104775" cy="104775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333374</xdr:colOff>
      <xdr:row>12</xdr:row>
      <xdr:rowOff>180974</xdr:rowOff>
    </xdr:from>
    <xdr:to>
      <xdr:col>14</xdr:col>
      <xdr:colOff>126065</xdr:colOff>
      <xdr:row>15</xdr:row>
      <xdr:rowOff>19049</xdr:rowOff>
    </xdr:to>
    <xdr:pic>
      <xdr:nvPicPr>
        <xdr:cNvPr id="2" name="il_fi" descr="http://dribbble.s3.amazonaws.com/users/138334/screenshots/794740/untitled-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E9E9E9"/>
            </a:clrFrom>
            <a:clrTo>
              <a:srgbClr val="E9E9E9">
                <a:alpha val="0"/>
              </a:srgbClr>
            </a:clrTo>
          </a:clrChange>
        </a:blip>
        <a:srcRect l="19118" t="19608" r="16176" b="13725"/>
        <a:stretch>
          <a:fillRect/>
        </a:stretch>
      </xdr:blipFill>
      <xdr:spPr bwMode="auto">
        <a:xfrm>
          <a:off x="5895974" y="2524124"/>
          <a:ext cx="554691" cy="428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12</xdr:row>
      <xdr:rowOff>57150</xdr:rowOff>
    </xdr:from>
    <xdr:to>
      <xdr:col>10</xdr:col>
      <xdr:colOff>304800</xdr:colOff>
      <xdr:row>17</xdr:row>
      <xdr:rowOff>47625</xdr:rowOff>
    </xdr:to>
    <xdr:pic>
      <xdr:nvPicPr>
        <xdr:cNvPr id="3" name="il_fi" descr="http://t2.gstatic.com/images?q=tbn:ANd9GcTy1wti7rpLlVz_41ZGrNNIsc702w0E3yxTClkph5ePiEPsFNoZwC9LNtWaqw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3205" t="19231" r="2564" b="16026"/>
        <a:stretch>
          <a:fillRect/>
        </a:stretch>
      </xdr:blipFill>
      <xdr:spPr bwMode="auto">
        <a:xfrm>
          <a:off x="3705225" y="2400300"/>
          <a:ext cx="1400175" cy="9620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209550</xdr:colOff>
      <xdr:row>15</xdr:row>
      <xdr:rowOff>19050</xdr:rowOff>
    </xdr:from>
    <xdr:to>
      <xdr:col>15</xdr:col>
      <xdr:colOff>323868</xdr:colOff>
      <xdr:row>18</xdr:row>
      <xdr:rowOff>28575</xdr:rowOff>
    </xdr:to>
    <xdr:pic>
      <xdr:nvPicPr>
        <xdr:cNvPr id="4" name="il_fi" descr="http://www.mrswitch.com.au/images/content/need%20electrical%20help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534150" y="2952750"/>
          <a:ext cx="638193" cy="5905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r.farnell.com/phoenix-contact/mc-1-5-3-gf-3-81-lr/embase-8a-160v-3-3-81mm-vert/dp/2393508?Ntt=MC+1%2C5/+3-GF-3%2C81-LR" TargetMode="External"/><Relationship Id="rId13" Type="http://schemas.openxmlformats.org/officeDocument/2006/relationships/hyperlink" Target="http://fr.farnell.com/molex/22-05-7028/barrette-male-kk-coudee-2-54mm/dp/9731601?Ntt=molex+22-05-7028" TargetMode="External"/><Relationship Id="rId18" Type="http://schemas.openxmlformats.org/officeDocument/2006/relationships/hyperlink" Target="http://fr.farnell.com/everlight/el3h4-ta-vg/optocoupleur-tr-o-p-sop-4/dp/1852698" TargetMode="External"/><Relationship Id="rId3" Type="http://schemas.openxmlformats.org/officeDocument/2006/relationships/hyperlink" Target="http://fr.farnell.com/phoenix-contact/mc-1-5-2-gf-3-81-lr/embase-8a-160v-2-3-81mm-vert/dp/2393507" TargetMode="External"/><Relationship Id="rId21" Type="http://schemas.openxmlformats.org/officeDocument/2006/relationships/hyperlink" Target="http://fr.farnell.com/microchip/rn171-i-rm/module-wlan-wifly-gsx-ext-ant/dp/2144008" TargetMode="External"/><Relationship Id="rId7" Type="http://schemas.openxmlformats.org/officeDocument/2006/relationships/hyperlink" Target="http://fr.farnell.com/te-connectivity-amp/281786-3/boitier-femelle-he14-3v/dp/429442" TargetMode="External"/><Relationship Id="rId12" Type="http://schemas.openxmlformats.org/officeDocument/2006/relationships/hyperlink" Target="http://fr.farnell.com/te-connectivity-amp/281786-6/boitier-femelle-he14-6v/dp/429478?MER=en-me-pd-r2-acce-con" TargetMode="External"/><Relationship Id="rId17" Type="http://schemas.openxmlformats.org/officeDocument/2006/relationships/hyperlink" Target="http://fr.farnell.com/jsp/search/productdetail.jsp?SKU=1829955&amp;MER=BN-1829955" TargetMode="External"/><Relationship Id="rId2" Type="http://schemas.openxmlformats.org/officeDocument/2006/relationships/hyperlink" Target="http://fr.farnell.com/densitron/dd-12864we-4a/pmoled-128-64-blanc/dp/1829709" TargetMode="External"/><Relationship Id="rId16" Type="http://schemas.openxmlformats.org/officeDocument/2006/relationships/hyperlink" Target="http://fr.farnell.com/marquardt/1551-3102/interrupteur-a-manette-basculante/dp/1831103" TargetMode="External"/><Relationship Id="rId20" Type="http://schemas.openxmlformats.org/officeDocument/2006/relationships/hyperlink" Target="http://fr.farnell.com/hirose-hrs/u-fl-r-smt-01/embase-cms-u-fl/dp/3908021?ref=lookahead" TargetMode="External"/><Relationship Id="rId1" Type="http://schemas.openxmlformats.org/officeDocument/2006/relationships/hyperlink" Target="http://fr.farnell.com/jsp/search/productdetail.jsp?SKU=1440976&amp;MER=BN-1440976" TargetMode="External"/><Relationship Id="rId6" Type="http://schemas.openxmlformats.org/officeDocument/2006/relationships/hyperlink" Target="http://fr.farnell.com/te-connectivity-amp/281698-3/embase-trav-coudee-2-54mm-1-x-3/dp/1205991" TargetMode="External"/><Relationship Id="rId11" Type="http://schemas.openxmlformats.org/officeDocument/2006/relationships/hyperlink" Target="http://fr.farnell.com/te-connectivity-amp/281698-6/embase-trav-coudee-2-54mm-1-x-6/dp/1205994" TargetMode="External"/><Relationship Id="rId5" Type="http://schemas.openxmlformats.org/officeDocument/2006/relationships/hyperlink" Target="http://fr.farnell.com/phoenix-contact/mc-1-5-2-g-3-81/embase-male-90deg-ci-2v-3-81mm/dp/3704725" TargetMode="External"/><Relationship Id="rId15" Type="http://schemas.openxmlformats.org/officeDocument/2006/relationships/hyperlink" Target="http://fr.farnell.com/bourns/cre2512-fz-r005e-2/resist-mesu-courant-0-005-ohm-2w/dp/2434005" TargetMode="External"/><Relationship Id="rId10" Type="http://schemas.openxmlformats.org/officeDocument/2006/relationships/hyperlink" Target="http://fr.farnell.com/molex/54104-5096/embase-ffc-fpc-0-5mm-50-voies/dp/2063792" TargetMode="External"/><Relationship Id="rId19" Type="http://schemas.openxmlformats.org/officeDocument/2006/relationships/hyperlink" Target="http://fr.farnell.com/lumex/sml-lx1210igc-tr/led-red-green-2-7mm-x-2mm/dp/2062277" TargetMode="External"/><Relationship Id="rId4" Type="http://schemas.openxmlformats.org/officeDocument/2006/relationships/hyperlink" Target="http://fr.farnell.com/phoenix-contact/mc-1-5-4-gf-3-81-lr/embase-8a-160v-4-3-81mm-vert/dp/2393509" TargetMode="External"/><Relationship Id="rId9" Type="http://schemas.openxmlformats.org/officeDocument/2006/relationships/hyperlink" Target="http://fr.farnell.com/molex/98266-0545/cable-plat-ffc-50-voies-152mm/dp/1519836" TargetMode="External"/><Relationship Id="rId14" Type="http://schemas.openxmlformats.org/officeDocument/2006/relationships/hyperlink" Target="http://fr.farnell.com/panasonic/erjb1bfr27u/resistance-terminaisons-large-0r27/dp/2294031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34"/>
  <sheetViews>
    <sheetView topLeftCell="A10" workbookViewId="0">
      <selection activeCell="D26" sqref="D26"/>
    </sheetView>
  </sheetViews>
  <sheetFormatPr defaultRowHeight="15"/>
  <cols>
    <col min="3" max="3" width="4.7109375" customWidth="1"/>
  </cols>
  <sheetData>
    <row r="2" spans="2:4">
      <c r="B2" t="s">
        <v>51</v>
      </c>
    </row>
    <row r="5" spans="2:4">
      <c r="C5" t="s">
        <v>52</v>
      </c>
    </row>
    <row r="6" spans="2:4">
      <c r="D6" t="s">
        <v>53</v>
      </c>
    </row>
    <row r="7" spans="2:4">
      <c r="D7" t="s">
        <v>54</v>
      </c>
    </row>
    <row r="8" spans="2:4">
      <c r="D8" t="s">
        <v>57</v>
      </c>
    </row>
    <row r="9" spans="2:4">
      <c r="D9" t="s">
        <v>58</v>
      </c>
    </row>
    <row r="10" spans="2:4">
      <c r="D10" t="s">
        <v>154</v>
      </c>
    </row>
    <row r="12" spans="2:4">
      <c r="C12" t="s">
        <v>59</v>
      </c>
    </row>
    <row r="13" spans="2:4">
      <c r="D13" t="s">
        <v>66</v>
      </c>
    </row>
    <row r="14" spans="2:4">
      <c r="D14" t="s">
        <v>60</v>
      </c>
    </row>
    <row r="15" spans="2:4">
      <c r="D15" t="s">
        <v>62</v>
      </c>
    </row>
    <row r="16" spans="2:4">
      <c r="D16" t="s">
        <v>61</v>
      </c>
    </row>
    <row r="18" spans="3:4">
      <c r="C18" t="s">
        <v>63</v>
      </c>
    </row>
    <row r="19" spans="3:4">
      <c r="D19" t="s">
        <v>64</v>
      </c>
    </row>
    <row r="20" spans="3:4">
      <c r="D20" t="s">
        <v>65</v>
      </c>
    </row>
    <row r="21" spans="3:4">
      <c r="D21" t="s">
        <v>67</v>
      </c>
    </row>
    <row r="23" spans="3:4">
      <c r="C23" t="s">
        <v>68</v>
      </c>
    </row>
    <row r="24" spans="3:4">
      <c r="D24" t="s">
        <v>55</v>
      </c>
    </row>
    <row r="25" spans="3:4">
      <c r="D25" t="s">
        <v>56</v>
      </c>
    </row>
    <row r="26" spans="3:4">
      <c r="D26" t="s">
        <v>147</v>
      </c>
    </row>
    <row r="27" spans="3:4">
      <c r="D27" t="s">
        <v>69</v>
      </c>
    </row>
    <row r="28" spans="3:4">
      <c r="D28" t="s">
        <v>70</v>
      </c>
    </row>
    <row r="29" spans="3:4">
      <c r="D29" t="s">
        <v>71</v>
      </c>
    </row>
    <row r="30" spans="3:4">
      <c r="D30" t="s">
        <v>151</v>
      </c>
    </row>
    <row r="31" spans="3:4">
      <c r="D31" t="s">
        <v>72</v>
      </c>
    </row>
    <row r="32" spans="3:4">
      <c r="D32" t="s">
        <v>91</v>
      </c>
    </row>
    <row r="33" spans="4:4">
      <c r="D33" t="s">
        <v>73</v>
      </c>
    </row>
    <row r="34" spans="4:4">
      <c r="D34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29:F36"/>
  <sheetViews>
    <sheetView workbookViewId="0">
      <selection activeCell="F24" sqref="F24"/>
    </sheetView>
  </sheetViews>
  <sheetFormatPr defaultRowHeight="15"/>
  <sheetData>
    <row r="29" spans="4:6" ht="15.75" thickBot="1"/>
    <row r="30" spans="4:6">
      <c r="D30" s="38" t="s">
        <v>0</v>
      </c>
      <c r="E30" s="39"/>
      <c r="F30" s="40"/>
    </row>
    <row r="31" spans="4:6">
      <c r="D31" s="41" t="s">
        <v>79</v>
      </c>
      <c r="E31" s="42"/>
      <c r="F31" s="43"/>
    </row>
    <row r="32" spans="4:6">
      <c r="D32" s="41"/>
      <c r="E32" s="42"/>
      <c r="F32" s="43"/>
    </row>
    <row r="33" spans="4:6">
      <c r="D33" s="41"/>
      <c r="E33" s="42"/>
      <c r="F33" s="43"/>
    </row>
    <row r="34" spans="4:6">
      <c r="D34" s="41"/>
      <c r="E34" s="42"/>
      <c r="F34" s="43"/>
    </row>
    <row r="35" spans="4:6">
      <c r="D35" s="41"/>
      <c r="E35" s="42"/>
      <c r="F35" s="43"/>
    </row>
    <row r="36" spans="4:6" ht="15.75" thickBot="1">
      <c r="D36" s="44"/>
      <c r="E36" s="45"/>
      <c r="F36" s="46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3:AE41"/>
  <sheetViews>
    <sheetView showGridLines="0" workbookViewId="0">
      <selection activeCell="I23" sqref="I23"/>
    </sheetView>
  </sheetViews>
  <sheetFormatPr defaultRowHeight="15"/>
  <cols>
    <col min="1" max="1" width="5.140625" customWidth="1"/>
    <col min="2" max="2" width="21.140625" bestFit="1" customWidth="1"/>
    <col min="3" max="14" width="5.7109375" customWidth="1"/>
    <col min="15" max="15" width="7.85546875" customWidth="1"/>
    <col min="16" max="32" width="5.7109375" customWidth="1"/>
  </cols>
  <sheetData>
    <row r="3" spans="2:31" ht="15.75" thickBot="1">
      <c r="B3" s="97" t="s">
        <v>0</v>
      </c>
      <c r="C3" s="97"/>
      <c r="D3" s="97"/>
      <c r="E3" s="97"/>
      <c r="F3" s="97"/>
      <c r="H3" s="97" t="s">
        <v>17</v>
      </c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</row>
    <row r="4" spans="2:31">
      <c r="B4" s="6" t="s">
        <v>3</v>
      </c>
      <c r="C4" s="1">
        <v>6</v>
      </c>
    </row>
    <row r="5" spans="2:31" ht="15.75" thickBot="1">
      <c r="B5" s="6" t="s">
        <v>1</v>
      </c>
      <c r="C5" s="2">
        <v>3.3</v>
      </c>
      <c r="D5" s="1">
        <v>3.7</v>
      </c>
      <c r="E5" s="2">
        <v>4.2</v>
      </c>
      <c r="H5" s="30" t="s">
        <v>26</v>
      </c>
      <c r="R5" s="20" t="s">
        <v>88</v>
      </c>
      <c r="S5" s="21"/>
      <c r="T5" s="25" t="s">
        <v>90</v>
      </c>
      <c r="U5" s="26"/>
      <c r="V5" s="26"/>
      <c r="W5" s="26"/>
      <c r="X5" s="26"/>
      <c r="Y5" s="26"/>
      <c r="Z5" s="26"/>
      <c r="AA5" s="26"/>
      <c r="AB5" s="26"/>
      <c r="AC5" s="103" t="s">
        <v>94</v>
      </c>
      <c r="AD5" s="104"/>
      <c r="AE5" s="105"/>
    </row>
    <row r="6" spans="2:31">
      <c r="B6" s="6" t="s">
        <v>2</v>
      </c>
      <c r="C6" s="5">
        <f>$C$4*C5</f>
        <v>19.799999999999997</v>
      </c>
      <c r="D6" s="5">
        <f>$C$4*D5</f>
        <v>22.200000000000003</v>
      </c>
      <c r="E6" s="5">
        <f>$C$4*E5</f>
        <v>25.200000000000003</v>
      </c>
      <c r="Q6" s="17"/>
      <c r="R6" s="22" t="s">
        <v>89</v>
      </c>
      <c r="S6" s="23"/>
      <c r="T6" s="99">
        <f>12*1</f>
        <v>12</v>
      </c>
      <c r="U6" s="100"/>
      <c r="AC6" s="106"/>
      <c r="AD6" s="107"/>
      <c r="AE6" s="108"/>
    </row>
    <row r="7" spans="2:31">
      <c r="I7" s="49" t="s">
        <v>96</v>
      </c>
      <c r="Q7" s="18"/>
    </row>
    <row r="8" spans="2:31" ht="15.75" customHeight="1" thickBot="1">
      <c r="Q8" s="24"/>
      <c r="R8" s="20" t="s">
        <v>84</v>
      </c>
      <c r="S8" s="21"/>
      <c r="T8" s="25" t="s">
        <v>83</v>
      </c>
      <c r="U8" s="26"/>
      <c r="V8" s="26"/>
      <c r="W8" s="26"/>
      <c r="X8" s="26"/>
      <c r="Y8" s="26"/>
      <c r="Z8" s="26"/>
      <c r="AA8" s="26"/>
      <c r="AB8" s="26"/>
      <c r="AC8" s="103" t="s">
        <v>92</v>
      </c>
      <c r="AD8" s="104"/>
      <c r="AE8" s="105"/>
    </row>
    <row r="9" spans="2:31" ht="15.75" thickBot="1">
      <c r="B9" s="97" t="s">
        <v>4</v>
      </c>
      <c r="C9" s="97"/>
      <c r="D9" s="97"/>
      <c r="E9" s="97"/>
      <c r="F9" s="97"/>
      <c r="Q9" s="17"/>
      <c r="R9" s="22" t="s">
        <v>82</v>
      </c>
      <c r="S9" s="23"/>
      <c r="T9" s="99">
        <f>5*1</f>
        <v>5</v>
      </c>
      <c r="U9" s="100"/>
      <c r="AC9" s="106"/>
      <c r="AD9" s="107"/>
      <c r="AE9" s="108"/>
    </row>
    <row r="10" spans="2:31" ht="15.75" thickBot="1">
      <c r="B10" s="6" t="s">
        <v>6</v>
      </c>
      <c r="C10" s="98" t="s">
        <v>7</v>
      </c>
      <c r="D10" s="98"/>
      <c r="Q10" s="18"/>
    </row>
    <row r="11" spans="2:31" ht="15.75" thickBot="1">
      <c r="B11" t="s">
        <v>5</v>
      </c>
      <c r="C11" s="2">
        <v>1.5</v>
      </c>
      <c r="H11" s="110" t="s">
        <v>0</v>
      </c>
      <c r="I11" s="111"/>
      <c r="J11" s="111"/>
      <c r="K11" s="112"/>
      <c r="Q11" s="24"/>
      <c r="R11" s="20" t="s">
        <v>23</v>
      </c>
      <c r="S11" s="21"/>
      <c r="T11" s="25" t="s">
        <v>81</v>
      </c>
      <c r="U11" s="26"/>
      <c r="V11" s="26"/>
      <c r="W11" s="26"/>
      <c r="X11" s="26"/>
      <c r="Y11" s="26"/>
      <c r="Z11" s="26"/>
      <c r="AA11" s="26"/>
      <c r="AB11" s="26"/>
      <c r="AC11" s="103" t="s">
        <v>95</v>
      </c>
      <c r="AD11" s="104"/>
      <c r="AE11" s="105"/>
    </row>
    <row r="12" spans="2:31">
      <c r="B12" t="s">
        <v>8</v>
      </c>
      <c r="C12" s="2">
        <v>3</v>
      </c>
      <c r="H12" s="113" t="s">
        <v>18</v>
      </c>
      <c r="I12" s="114"/>
      <c r="J12" s="114"/>
      <c r="K12" s="115"/>
      <c r="P12" s="17"/>
      <c r="Q12" s="48"/>
      <c r="R12" s="22" t="s">
        <v>80</v>
      </c>
      <c r="S12" s="23"/>
      <c r="T12" s="99">
        <f>3.3*1</f>
        <v>3.3</v>
      </c>
      <c r="U12" s="100"/>
      <c r="V12" s="27"/>
      <c r="AC12" s="106"/>
      <c r="AD12" s="107"/>
      <c r="AE12" s="108"/>
    </row>
    <row r="13" spans="2:31">
      <c r="B13" t="s">
        <v>9</v>
      </c>
      <c r="C13" s="2">
        <v>6</v>
      </c>
      <c r="H13" s="7"/>
      <c r="I13" s="8"/>
      <c r="J13" s="8"/>
      <c r="K13" s="9"/>
      <c r="P13" s="18"/>
      <c r="Q13" s="8"/>
      <c r="V13" s="28"/>
    </row>
    <row r="14" spans="2:31" ht="15.75" thickBot="1">
      <c r="C14" s="2"/>
      <c r="H14" s="7"/>
      <c r="I14" s="8"/>
      <c r="J14" s="8"/>
      <c r="K14" s="9"/>
      <c r="L14" s="118" t="str">
        <f>CONCATENATE($D$6," V")</f>
        <v>22,2 V</v>
      </c>
      <c r="M14" s="119"/>
      <c r="N14" s="15"/>
      <c r="O14" s="16"/>
      <c r="P14" s="18"/>
      <c r="Q14" s="8"/>
      <c r="V14" s="47"/>
      <c r="W14" s="20" t="s">
        <v>85</v>
      </c>
      <c r="X14" s="21"/>
      <c r="Y14" s="25" t="s">
        <v>87</v>
      </c>
      <c r="Z14" s="26"/>
      <c r="AA14" s="26"/>
      <c r="AB14" s="26"/>
      <c r="AC14" s="103" t="s">
        <v>93</v>
      </c>
      <c r="AD14" s="104"/>
      <c r="AE14" s="105"/>
    </row>
    <row r="15" spans="2:31" ht="15.75" thickTop="1">
      <c r="B15" s="6" t="s">
        <v>14</v>
      </c>
      <c r="C15" s="109" t="s">
        <v>10</v>
      </c>
      <c r="D15" s="109"/>
      <c r="E15" s="109" t="s">
        <v>11</v>
      </c>
      <c r="F15" s="109"/>
      <c r="H15" s="7"/>
      <c r="I15" s="8"/>
      <c r="J15" s="8"/>
      <c r="K15" s="9"/>
      <c r="P15" s="7"/>
      <c r="W15" s="22" t="s">
        <v>86</v>
      </c>
      <c r="X15" s="23"/>
      <c r="Y15" s="101">
        <f>1.2*0.75*1.2</f>
        <v>1.0799999999999998</v>
      </c>
      <c r="Z15" s="102"/>
      <c r="AC15" s="106"/>
      <c r="AD15" s="107"/>
      <c r="AE15" s="108"/>
    </row>
    <row r="16" spans="2:31">
      <c r="B16" s="4" t="s">
        <v>12</v>
      </c>
      <c r="C16" s="3">
        <v>15</v>
      </c>
      <c r="D16" s="3">
        <v>36</v>
      </c>
      <c r="E16" s="3">
        <v>11.8</v>
      </c>
      <c r="F16" s="3">
        <v>22</v>
      </c>
      <c r="H16" s="7"/>
      <c r="I16" s="8"/>
      <c r="J16" s="8"/>
      <c r="K16" s="9"/>
    </row>
    <row r="17" spans="2:31">
      <c r="B17" s="4" t="s">
        <v>13</v>
      </c>
      <c r="C17" s="3">
        <v>7</v>
      </c>
      <c r="D17" s="3">
        <v>36</v>
      </c>
      <c r="E17" s="3">
        <v>2.5</v>
      </c>
      <c r="F17" s="3">
        <v>12.6</v>
      </c>
      <c r="H17" s="7"/>
      <c r="I17" s="8"/>
      <c r="J17" s="8"/>
      <c r="K17" s="9"/>
      <c r="O17" s="8"/>
      <c r="P17" s="8"/>
    </row>
    <row r="18" spans="2:31" ht="15.75" thickBot="1">
      <c r="H18" s="10"/>
      <c r="I18" s="11"/>
      <c r="J18" s="11"/>
      <c r="K18" s="12"/>
      <c r="O18" s="8"/>
      <c r="P18" s="8"/>
    </row>
    <row r="19" spans="2:31" ht="15.75" thickBot="1">
      <c r="B19" s="6" t="s">
        <v>104</v>
      </c>
      <c r="C19" s="116" t="s">
        <v>7</v>
      </c>
      <c r="D19" s="116"/>
      <c r="E19" s="109" t="s">
        <v>10</v>
      </c>
      <c r="F19" s="109"/>
      <c r="P19" s="10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36"/>
      <c r="AC19" s="103" t="s">
        <v>101</v>
      </c>
      <c r="AD19" s="104"/>
      <c r="AE19" s="105"/>
    </row>
    <row r="20" spans="2:31">
      <c r="B20" t="s">
        <v>75</v>
      </c>
      <c r="C20" s="117">
        <v>1</v>
      </c>
      <c r="D20" s="117"/>
      <c r="E20" s="2">
        <v>12</v>
      </c>
      <c r="F20" s="2">
        <v>36</v>
      </c>
      <c r="P20" s="7"/>
      <c r="AC20" s="106"/>
      <c r="AD20" s="107"/>
      <c r="AE20" s="108"/>
    </row>
    <row r="21" spans="2:31">
      <c r="P21" s="7"/>
    </row>
    <row r="22" spans="2:31" ht="15.75" thickBot="1">
      <c r="B22" s="97" t="s">
        <v>15</v>
      </c>
      <c r="C22" s="97"/>
      <c r="D22" s="97"/>
      <c r="E22" s="97"/>
      <c r="F22" s="97"/>
      <c r="P22" s="10"/>
      <c r="R22" s="31" t="s">
        <v>29</v>
      </c>
      <c r="S22" s="32"/>
      <c r="T22" s="25" t="s">
        <v>31</v>
      </c>
      <c r="U22" s="26"/>
      <c r="V22" s="26"/>
      <c r="W22" s="26"/>
      <c r="X22" s="26"/>
      <c r="Y22" s="26"/>
      <c r="Z22" s="26"/>
      <c r="AA22" s="26"/>
      <c r="AB22" s="26"/>
      <c r="AC22" s="103" t="s">
        <v>98</v>
      </c>
      <c r="AD22" s="104"/>
      <c r="AE22" s="105"/>
    </row>
    <row r="23" spans="2:31">
      <c r="B23" s="6" t="s">
        <v>6</v>
      </c>
      <c r="C23" s="98" t="s">
        <v>7</v>
      </c>
      <c r="D23" s="98"/>
      <c r="E23" s="109" t="s">
        <v>10</v>
      </c>
      <c r="F23" s="109"/>
      <c r="Q23" s="13"/>
      <c r="R23" s="33" t="s">
        <v>30</v>
      </c>
      <c r="S23" s="34"/>
      <c r="AC23" s="106"/>
      <c r="AD23" s="107"/>
      <c r="AE23" s="108"/>
    </row>
    <row r="24" spans="2:31">
      <c r="B24" t="s">
        <v>16</v>
      </c>
      <c r="C24" s="2">
        <v>1</v>
      </c>
      <c r="E24" s="3">
        <v>2.7</v>
      </c>
      <c r="F24" s="3">
        <v>10</v>
      </c>
      <c r="P24" s="9"/>
    </row>
    <row r="25" spans="2:31" ht="15.75" customHeight="1" thickBot="1">
      <c r="O25" s="8"/>
      <c r="P25" s="9"/>
      <c r="Q25" s="7"/>
      <c r="R25" s="31" t="s">
        <v>32</v>
      </c>
      <c r="S25" s="32"/>
      <c r="T25" s="25" t="s">
        <v>33</v>
      </c>
      <c r="U25" s="26"/>
      <c r="V25" s="26"/>
      <c r="W25" s="26"/>
      <c r="X25" s="26"/>
      <c r="Y25" s="26"/>
      <c r="Z25" s="26"/>
      <c r="AA25" s="26"/>
      <c r="AB25" s="26"/>
      <c r="AC25" s="103" t="s">
        <v>99</v>
      </c>
      <c r="AD25" s="104"/>
      <c r="AE25" s="105"/>
    </row>
    <row r="26" spans="2:31">
      <c r="O26" s="8"/>
      <c r="P26" s="9"/>
      <c r="Q26" s="13"/>
      <c r="R26" s="33" t="s">
        <v>30</v>
      </c>
      <c r="S26" s="34"/>
      <c r="AC26" s="106"/>
      <c r="AD26" s="107"/>
      <c r="AE26" s="108"/>
    </row>
    <row r="27" spans="2:31">
      <c r="O27" s="8"/>
      <c r="P27" s="9"/>
      <c r="Q27" s="7"/>
    </row>
    <row r="28" spans="2:31" ht="15.75" thickBot="1">
      <c r="O28" s="8"/>
      <c r="P28" s="9"/>
      <c r="Q28" s="7"/>
      <c r="R28" s="31" t="s">
        <v>34</v>
      </c>
      <c r="S28" s="32"/>
      <c r="T28" s="25" t="s">
        <v>100</v>
      </c>
      <c r="U28" s="26"/>
      <c r="V28" s="26"/>
      <c r="W28" s="26"/>
      <c r="X28" s="26"/>
      <c r="Y28" s="26"/>
      <c r="Z28" s="26"/>
      <c r="AA28" s="26"/>
      <c r="AB28" s="26"/>
      <c r="AC28" s="103" t="s">
        <v>102</v>
      </c>
      <c r="AD28" s="104"/>
      <c r="AE28" s="105"/>
    </row>
    <row r="29" spans="2:31">
      <c r="P29" s="9"/>
      <c r="Q29" s="13"/>
      <c r="R29" s="33" t="s">
        <v>97</v>
      </c>
      <c r="S29" s="34"/>
      <c r="AC29" s="106"/>
      <c r="AD29" s="107"/>
      <c r="AE29" s="108"/>
    </row>
    <row r="30" spans="2:31">
      <c r="P30" s="9"/>
    </row>
    <row r="31" spans="2:31" ht="15.75" customHeight="1" thickBot="1">
      <c r="Q31" s="10"/>
      <c r="R31" s="31" t="s">
        <v>39</v>
      </c>
      <c r="S31" s="32"/>
      <c r="T31" s="25" t="s">
        <v>38</v>
      </c>
      <c r="U31" s="26"/>
      <c r="V31" s="26"/>
      <c r="W31" s="26"/>
      <c r="X31" s="26"/>
      <c r="Y31" s="26"/>
      <c r="Z31" s="26"/>
      <c r="AA31" s="26"/>
      <c r="AB31" s="26"/>
      <c r="AC31" s="103" t="s">
        <v>103</v>
      </c>
      <c r="AD31" s="104"/>
      <c r="AE31" s="105"/>
    </row>
    <row r="32" spans="2:31">
      <c r="R32" s="33" t="s">
        <v>37</v>
      </c>
      <c r="S32" s="34"/>
      <c r="AC32" s="106"/>
      <c r="AD32" s="107"/>
      <c r="AE32" s="108"/>
    </row>
    <row r="41" ht="15.75" customHeight="1"/>
  </sheetData>
  <mergeCells count="28">
    <mergeCell ref="AC31:AE32"/>
    <mergeCell ref="L14:M14"/>
    <mergeCell ref="AC19:AE20"/>
    <mergeCell ref="AC22:AE23"/>
    <mergeCell ref="AC25:AE26"/>
    <mergeCell ref="AC28:AE29"/>
    <mergeCell ref="B22:F22"/>
    <mergeCell ref="C23:D23"/>
    <mergeCell ref="E23:F23"/>
    <mergeCell ref="H11:K11"/>
    <mergeCell ref="H12:K12"/>
    <mergeCell ref="C15:D15"/>
    <mergeCell ref="E15:F15"/>
    <mergeCell ref="C19:D19"/>
    <mergeCell ref="E19:F19"/>
    <mergeCell ref="C20:D20"/>
    <mergeCell ref="T12:U12"/>
    <mergeCell ref="Y15:Z15"/>
    <mergeCell ref="T6:U6"/>
    <mergeCell ref="AC5:AE6"/>
    <mergeCell ref="AC11:AE12"/>
    <mergeCell ref="AC8:AE9"/>
    <mergeCell ref="AC14:AE15"/>
    <mergeCell ref="B9:F9"/>
    <mergeCell ref="C10:D10"/>
    <mergeCell ref="B3:F3"/>
    <mergeCell ref="H3:AE3"/>
    <mergeCell ref="T9:U9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3:P8"/>
  <sheetViews>
    <sheetView workbookViewId="0">
      <selection activeCell="E4" sqref="E4"/>
    </sheetView>
  </sheetViews>
  <sheetFormatPr defaultRowHeight="15"/>
  <cols>
    <col min="2" max="2" width="13.5703125" customWidth="1"/>
    <col min="3" max="3" width="17.28515625" bestFit="1" customWidth="1"/>
    <col min="4" max="4" width="14.85546875" customWidth="1"/>
    <col min="5" max="5" width="17.140625" customWidth="1"/>
  </cols>
  <sheetData>
    <row r="3" spans="2:16">
      <c r="B3" s="51" t="s">
        <v>114</v>
      </c>
      <c r="C3" s="51" t="s">
        <v>113</v>
      </c>
      <c r="D3" s="52" t="s">
        <v>109</v>
      </c>
      <c r="E3" s="52" t="s">
        <v>106</v>
      </c>
    </row>
    <row r="4" spans="2:16">
      <c r="B4" s="1">
        <v>1</v>
      </c>
      <c r="C4" t="s">
        <v>107</v>
      </c>
      <c r="D4" s="1" t="s">
        <v>110</v>
      </c>
      <c r="E4" s="1">
        <v>122</v>
      </c>
      <c r="P4" s="59"/>
    </row>
    <row r="5" spans="2:16">
      <c r="B5" s="121">
        <v>2</v>
      </c>
      <c r="C5" s="120" t="s">
        <v>108</v>
      </c>
      <c r="D5" s="1" t="s">
        <v>111</v>
      </c>
      <c r="E5" s="1">
        <v>8</v>
      </c>
    </row>
    <row r="6" spans="2:16">
      <c r="B6" s="121"/>
      <c r="C6" s="120"/>
      <c r="D6" s="1" t="s">
        <v>110</v>
      </c>
      <c r="E6" s="1">
        <v>53</v>
      </c>
    </row>
    <row r="7" spans="2:16">
      <c r="B7" s="62">
        <v>3</v>
      </c>
      <c r="C7" s="61" t="s">
        <v>167</v>
      </c>
      <c r="D7" s="63" t="s">
        <v>110</v>
      </c>
      <c r="E7" s="62">
        <v>35</v>
      </c>
    </row>
    <row r="8" spans="2:16">
      <c r="B8" s="122" t="s">
        <v>166</v>
      </c>
      <c r="C8" s="122"/>
      <c r="D8" s="122"/>
      <c r="E8" s="66">
        <f>SUM(E4:E7)</f>
        <v>218</v>
      </c>
    </row>
  </sheetData>
  <mergeCells count="3">
    <mergeCell ref="C5:C6"/>
    <mergeCell ref="B5:B6"/>
    <mergeCell ref="B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P40"/>
  <sheetViews>
    <sheetView showGridLines="0" tabSelected="1" workbookViewId="0">
      <pane ySplit="3" topLeftCell="A10" activePane="bottomLeft" state="frozenSplit"/>
      <selection pane="bottomLeft" activeCell="P15" sqref="P15"/>
    </sheetView>
  </sheetViews>
  <sheetFormatPr defaultRowHeight="15"/>
  <cols>
    <col min="1" max="1" width="6.5703125" customWidth="1"/>
    <col min="2" max="2" width="32.28515625" customWidth="1"/>
    <col min="3" max="3" width="8.7109375" customWidth="1"/>
    <col min="4" max="4" width="29.7109375" customWidth="1"/>
    <col min="5" max="5" width="19.85546875" customWidth="1"/>
    <col min="6" max="13" width="8.7109375" customWidth="1"/>
    <col min="14" max="14" width="4" style="56" bestFit="1" customWidth="1"/>
    <col min="15" max="15" width="17.28515625" bestFit="1" customWidth="1"/>
    <col min="16" max="16" width="21.5703125" style="50" customWidth="1"/>
    <col min="17" max="17" width="27.85546875" customWidth="1"/>
  </cols>
  <sheetData>
    <row r="2" spans="2:15">
      <c r="F2" s="126" t="s">
        <v>132</v>
      </c>
      <c r="G2" s="127"/>
      <c r="H2" s="126" t="s">
        <v>168</v>
      </c>
      <c r="I2" s="128"/>
      <c r="J2" s="128"/>
      <c r="K2" s="128"/>
      <c r="L2" s="128"/>
      <c r="M2" s="127"/>
      <c r="O2" s="123" t="s">
        <v>178</v>
      </c>
    </row>
    <row r="3" spans="2:15">
      <c r="B3" s="51" t="s">
        <v>105</v>
      </c>
      <c r="C3" s="52" t="s">
        <v>106</v>
      </c>
      <c r="D3" s="51" t="s">
        <v>115</v>
      </c>
      <c r="E3" s="51" t="s">
        <v>118</v>
      </c>
      <c r="F3" s="67" t="s">
        <v>133</v>
      </c>
      <c r="G3" s="68" t="s">
        <v>134</v>
      </c>
      <c r="H3" s="129" t="s">
        <v>170</v>
      </c>
      <c r="I3" s="130"/>
      <c r="J3" s="130" t="s">
        <v>171</v>
      </c>
      <c r="K3" s="130"/>
      <c r="L3" s="130" t="s">
        <v>210</v>
      </c>
      <c r="M3" s="131"/>
      <c r="N3" s="64"/>
      <c r="O3" s="124"/>
    </row>
    <row r="4" spans="2:15">
      <c r="B4" s="69" t="s">
        <v>57</v>
      </c>
      <c r="C4" s="70">
        <v>6</v>
      </c>
      <c r="D4" s="71" t="s">
        <v>141</v>
      </c>
      <c r="E4" s="72" t="s">
        <v>117</v>
      </c>
      <c r="F4" s="73">
        <v>1</v>
      </c>
      <c r="G4" s="74">
        <f>C4*F4</f>
        <v>6</v>
      </c>
      <c r="H4" s="75">
        <v>6</v>
      </c>
      <c r="I4" s="76">
        <f>H4*$F4</f>
        <v>6</v>
      </c>
      <c r="J4" s="70"/>
      <c r="K4" s="76">
        <f>J4*$F4</f>
        <v>0</v>
      </c>
      <c r="L4" s="70"/>
      <c r="M4" s="77">
        <f>L4*$F4</f>
        <v>0</v>
      </c>
      <c r="N4" s="56">
        <f>G4-I4-K4-M4</f>
        <v>0</v>
      </c>
      <c r="O4" s="60"/>
    </row>
    <row r="5" spans="2:15">
      <c r="B5" s="78" t="s">
        <v>112</v>
      </c>
      <c r="C5" s="79">
        <f>1+5</f>
        <v>6</v>
      </c>
      <c r="D5" s="80" t="s">
        <v>140</v>
      </c>
      <c r="E5" s="81" t="s">
        <v>117</v>
      </c>
      <c r="F5" s="82">
        <v>1</v>
      </c>
      <c r="G5" s="83">
        <f t="shared" ref="G5:G13" si="0">C5*F5</f>
        <v>6</v>
      </c>
      <c r="H5" s="84">
        <v>6</v>
      </c>
      <c r="I5" s="85">
        <f t="shared" ref="I5:I26" si="1">H5*$F5</f>
        <v>6</v>
      </c>
      <c r="J5" s="79"/>
      <c r="K5" s="85">
        <f t="shared" ref="K5:K26" si="2">J5*$F5</f>
        <v>0</v>
      </c>
      <c r="L5" s="79"/>
      <c r="M5" s="86">
        <f t="shared" ref="M5:M26" si="3">L5*$F5</f>
        <v>0</v>
      </c>
      <c r="N5" s="56">
        <f t="shared" ref="N5:N25" si="4">G5-I5-K5-M5</f>
        <v>0</v>
      </c>
      <c r="O5" s="60"/>
    </row>
    <row r="6" spans="2:15">
      <c r="B6" s="78" t="s">
        <v>155</v>
      </c>
      <c r="C6" s="79">
        <v>4</v>
      </c>
      <c r="D6" s="80" t="s">
        <v>156</v>
      </c>
      <c r="E6" s="81" t="s">
        <v>124</v>
      </c>
      <c r="F6" s="82">
        <v>1</v>
      </c>
      <c r="G6" s="83">
        <f t="shared" ref="G6" si="5">C6*F6</f>
        <v>4</v>
      </c>
      <c r="H6" s="84">
        <v>4</v>
      </c>
      <c r="I6" s="85">
        <f t="shared" si="1"/>
        <v>4</v>
      </c>
      <c r="J6" s="79"/>
      <c r="K6" s="85">
        <f t="shared" si="2"/>
        <v>0</v>
      </c>
      <c r="L6" s="79"/>
      <c r="M6" s="86">
        <f t="shared" si="3"/>
        <v>0</v>
      </c>
      <c r="N6" s="56">
        <f t="shared" si="4"/>
        <v>0</v>
      </c>
      <c r="O6" s="60" t="s">
        <v>179</v>
      </c>
    </row>
    <row r="7" spans="2:15" ht="76.5">
      <c r="B7" s="78" t="s">
        <v>135</v>
      </c>
      <c r="C7" s="79">
        <v>3</v>
      </c>
      <c r="D7" s="80" t="s">
        <v>116</v>
      </c>
      <c r="E7" s="80" t="s">
        <v>122</v>
      </c>
      <c r="F7" s="87">
        <f>1+4+1</f>
        <v>6</v>
      </c>
      <c r="G7" s="83">
        <f t="shared" si="0"/>
        <v>18</v>
      </c>
      <c r="H7" s="84">
        <v>3</v>
      </c>
      <c r="I7" s="85">
        <f t="shared" si="1"/>
        <v>18</v>
      </c>
      <c r="J7" s="79"/>
      <c r="K7" s="85">
        <f t="shared" si="2"/>
        <v>0</v>
      </c>
      <c r="L7" s="79"/>
      <c r="M7" s="86">
        <f t="shared" si="3"/>
        <v>0</v>
      </c>
      <c r="N7" s="56">
        <f t="shared" si="4"/>
        <v>0</v>
      </c>
      <c r="O7" s="60" t="s">
        <v>179</v>
      </c>
    </row>
    <row r="8" spans="2:15" ht="76.5">
      <c r="B8" s="78" t="s">
        <v>136</v>
      </c>
      <c r="C8" s="79">
        <v>8</v>
      </c>
      <c r="D8" s="80" t="s">
        <v>119</v>
      </c>
      <c r="E8" s="80" t="s">
        <v>123</v>
      </c>
      <c r="F8" s="87">
        <f>1+2.5+1</f>
        <v>4.5</v>
      </c>
      <c r="G8" s="83">
        <f t="shared" si="0"/>
        <v>36</v>
      </c>
      <c r="H8" s="84">
        <v>4</v>
      </c>
      <c r="I8" s="85">
        <f t="shared" si="1"/>
        <v>18</v>
      </c>
      <c r="J8" s="79">
        <v>4</v>
      </c>
      <c r="K8" s="85">
        <f t="shared" si="2"/>
        <v>18</v>
      </c>
      <c r="L8" s="79"/>
      <c r="M8" s="86">
        <f t="shared" si="3"/>
        <v>0</v>
      </c>
      <c r="N8" s="56">
        <f t="shared" si="4"/>
        <v>0</v>
      </c>
      <c r="O8" s="60" t="s">
        <v>179</v>
      </c>
    </row>
    <row r="9" spans="2:15">
      <c r="B9" s="78" t="s">
        <v>120</v>
      </c>
      <c r="C9" s="79">
        <v>1</v>
      </c>
      <c r="D9" s="80" t="s">
        <v>121</v>
      </c>
      <c r="E9" s="81" t="s">
        <v>124</v>
      </c>
      <c r="F9" s="82">
        <v>1</v>
      </c>
      <c r="G9" s="83">
        <f t="shared" si="0"/>
        <v>1</v>
      </c>
      <c r="H9" s="84">
        <v>1</v>
      </c>
      <c r="I9" s="85">
        <f t="shared" si="1"/>
        <v>1</v>
      </c>
      <c r="J9" s="79"/>
      <c r="K9" s="85">
        <f t="shared" si="2"/>
        <v>0</v>
      </c>
      <c r="L9" s="79"/>
      <c r="M9" s="86">
        <f t="shared" si="3"/>
        <v>0</v>
      </c>
      <c r="N9" s="56">
        <f t="shared" si="4"/>
        <v>0</v>
      </c>
      <c r="O9" s="60" t="s">
        <v>179</v>
      </c>
    </row>
    <row r="10" spans="2:15">
      <c r="B10" s="78" t="s">
        <v>137</v>
      </c>
      <c r="C10" s="79">
        <v>16</v>
      </c>
      <c r="D10" s="80" t="s">
        <v>125</v>
      </c>
      <c r="E10" s="81" t="s">
        <v>124</v>
      </c>
      <c r="F10" s="82">
        <v>1</v>
      </c>
      <c r="G10" s="83">
        <f t="shared" si="0"/>
        <v>16</v>
      </c>
      <c r="H10" s="84">
        <v>16</v>
      </c>
      <c r="I10" s="85">
        <f t="shared" si="1"/>
        <v>16</v>
      </c>
      <c r="J10" s="79"/>
      <c r="K10" s="85">
        <f t="shared" si="2"/>
        <v>0</v>
      </c>
      <c r="L10" s="79"/>
      <c r="M10" s="86">
        <f t="shared" si="3"/>
        <v>0</v>
      </c>
      <c r="N10" s="56">
        <f t="shared" si="4"/>
        <v>0</v>
      </c>
      <c r="O10" s="60" t="s">
        <v>179</v>
      </c>
    </row>
    <row r="11" spans="2:15">
      <c r="B11" s="78" t="s">
        <v>138</v>
      </c>
      <c r="C11" s="79">
        <v>8</v>
      </c>
      <c r="D11" s="80" t="s">
        <v>126</v>
      </c>
      <c r="E11" s="81" t="s">
        <v>127</v>
      </c>
      <c r="F11" s="82">
        <v>1</v>
      </c>
      <c r="G11" s="83">
        <f t="shared" si="0"/>
        <v>8</v>
      </c>
      <c r="H11" s="84"/>
      <c r="I11" s="85">
        <f t="shared" si="1"/>
        <v>0</v>
      </c>
      <c r="J11" s="79">
        <v>8</v>
      </c>
      <c r="K11" s="85">
        <f t="shared" si="2"/>
        <v>8</v>
      </c>
      <c r="L11" s="79"/>
      <c r="M11" s="86">
        <f t="shared" si="3"/>
        <v>0</v>
      </c>
      <c r="N11" s="56">
        <f t="shared" si="4"/>
        <v>0</v>
      </c>
      <c r="O11" s="60" t="s">
        <v>179</v>
      </c>
    </row>
    <row r="12" spans="2:15" ht="38.25">
      <c r="B12" s="78" t="s">
        <v>61</v>
      </c>
      <c r="C12" s="79">
        <v>1</v>
      </c>
      <c r="D12" s="80" t="s">
        <v>128</v>
      </c>
      <c r="E12" s="80" t="s">
        <v>129</v>
      </c>
      <c r="F12" s="87">
        <v>3</v>
      </c>
      <c r="G12" s="83">
        <f t="shared" si="0"/>
        <v>3</v>
      </c>
      <c r="H12" s="84">
        <v>1</v>
      </c>
      <c r="I12" s="85">
        <f t="shared" si="1"/>
        <v>3</v>
      </c>
      <c r="J12" s="79"/>
      <c r="K12" s="85">
        <f t="shared" si="2"/>
        <v>0</v>
      </c>
      <c r="L12" s="79"/>
      <c r="M12" s="86">
        <f t="shared" si="3"/>
        <v>0</v>
      </c>
      <c r="N12" s="56">
        <f t="shared" si="4"/>
        <v>0</v>
      </c>
      <c r="O12" s="60"/>
    </row>
    <row r="13" spans="2:15">
      <c r="B13" s="78" t="s">
        <v>139</v>
      </c>
      <c r="C13" s="79">
        <v>20</v>
      </c>
      <c r="D13" s="80" t="s">
        <v>130</v>
      </c>
      <c r="E13" s="81" t="s">
        <v>131</v>
      </c>
      <c r="F13" s="82">
        <v>1</v>
      </c>
      <c r="G13" s="83">
        <f t="shared" si="0"/>
        <v>20</v>
      </c>
      <c r="H13" s="84">
        <v>20</v>
      </c>
      <c r="I13" s="85">
        <f t="shared" si="1"/>
        <v>20</v>
      </c>
      <c r="J13" s="79"/>
      <c r="K13" s="85">
        <f t="shared" si="2"/>
        <v>0</v>
      </c>
      <c r="L13" s="79"/>
      <c r="M13" s="86">
        <f t="shared" si="3"/>
        <v>0</v>
      </c>
      <c r="N13" s="56">
        <f t="shared" si="4"/>
        <v>0</v>
      </c>
      <c r="O13" s="60"/>
    </row>
    <row r="14" spans="2:15">
      <c r="B14" s="78" t="s">
        <v>142</v>
      </c>
      <c r="C14" s="79">
        <v>8</v>
      </c>
      <c r="D14" s="80" t="s">
        <v>130</v>
      </c>
      <c r="E14" s="81" t="s">
        <v>131</v>
      </c>
      <c r="F14" s="82">
        <v>1</v>
      </c>
      <c r="G14" s="83">
        <f t="shared" ref="G14:G25" si="6">C14*F14</f>
        <v>8</v>
      </c>
      <c r="H14" s="84">
        <v>8</v>
      </c>
      <c r="I14" s="85">
        <f t="shared" si="1"/>
        <v>8</v>
      </c>
      <c r="J14" s="79"/>
      <c r="K14" s="85">
        <f t="shared" si="2"/>
        <v>0</v>
      </c>
      <c r="L14" s="79"/>
      <c r="M14" s="86">
        <f t="shared" si="3"/>
        <v>0</v>
      </c>
      <c r="N14" s="56">
        <f t="shared" si="4"/>
        <v>0</v>
      </c>
      <c r="O14" s="60"/>
    </row>
    <row r="15" spans="2:15" ht="38.25">
      <c r="B15" s="78" t="s">
        <v>143</v>
      </c>
      <c r="C15" s="79">
        <v>12</v>
      </c>
      <c r="D15" s="80" t="s">
        <v>144</v>
      </c>
      <c r="E15" s="81" t="s">
        <v>145</v>
      </c>
      <c r="F15" s="88">
        <v>3</v>
      </c>
      <c r="G15" s="86">
        <f t="shared" si="6"/>
        <v>36</v>
      </c>
      <c r="H15" s="84">
        <v>2</v>
      </c>
      <c r="I15" s="85">
        <f t="shared" si="1"/>
        <v>6</v>
      </c>
      <c r="J15" s="79">
        <v>10</v>
      </c>
      <c r="K15" s="85">
        <f t="shared" si="2"/>
        <v>30</v>
      </c>
      <c r="L15" s="79"/>
      <c r="M15" s="86">
        <f t="shared" si="3"/>
        <v>0</v>
      </c>
      <c r="N15" s="56">
        <f t="shared" si="4"/>
        <v>0</v>
      </c>
      <c r="O15" s="60"/>
    </row>
    <row r="16" spans="2:15">
      <c r="B16" s="78" t="s">
        <v>146</v>
      </c>
      <c r="C16" s="79">
        <v>1</v>
      </c>
      <c r="D16" s="80" t="s">
        <v>130</v>
      </c>
      <c r="E16" s="81" t="s">
        <v>131</v>
      </c>
      <c r="F16" s="87">
        <v>1</v>
      </c>
      <c r="G16" s="83">
        <f t="shared" si="6"/>
        <v>1</v>
      </c>
      <c r="H16" s="84"/>
      <c r="I16" s="85">
        <f t="shared" si="1"/>
        <v>0</v>
      </c>
      <c r="J16" s="79"/>
      <c r="K16" s="85">
        <f t="shared" si="2"/>
        <v>0</v>
      </c>
      <c r="L16" s="79">
        <v>1</v>
      </c>
      <c r="M16" s="86">
        <f t="shared" si="3"/>
        <v>1</v>
      </c>
      <c r="N16" s="56">
        <f t="shared" si="4"/>
        <v>0</v>
      </c>
      <c r="O16" s="60"/>
    </row>
    <row r="17" spans="2:15">
      <c r="B17" s="78" t="s">
        <v>69</v>
      </c>
      <c r="C17" s="79">
        <v>1</v>
      </c>
      <c r="D17" s="80" t="s">
        <v>130</v>
      </c>
      <c r="E17" s="81" t="s">
        <v>131</v>
      </c>
      <c r="F17" s="87">
        <v>1</v>
      </c>
      <c r="G17" s="83">
        <f t="shared" si="6"/>
        <v>1</v>
      </c>
      <c r="H17" s="84"/>
      <c r="I17" s="85">
        <f t="shared" si="1"/>
        <v>0</v>
      </c>
      <c r="J17" s="79"/>
      <c r="K17" s="85">
        <f t="shared" si="2"/>
        <v>0</v>
      </c>
      <c r="L17" s="79">
        <v>1</v>
      </c>
      <c r="M17" s="86">
        <f t="shared" si="3"/>
        <v>1</v>
      </c>
      <c r="N17" s="56">
        <f t="shared" si="4"/>
        <v>0</v>
      </c>
      <c r="O17" s="60"/>
    </row>
    <row r="18" spans="2:15">
      <c r="B18" s="78" t="s">
        <v>148</v>
      </c>
      <c r="C18" s="79">
        <v>1</v>
      </c>
      <c r="D18" s="80" t="s">
        <v>130</v>
      </c>
      <c r="E18" s="81" t="s">
        <v>131</v>
      </c>
      <c r="F18" s="87">
        <v>1</v>
      </c>
      <c r="G18" s="83">
        <f t="shared" si="6"/>
        <v>1</v>
      </c>
      <c r="H18" s="84"/>
      <c r="I18" s="85">
        <f t="shared" si="1"/>
        <v>0</v>
      </c>
      <c r="J18" s="79"/>
      <c r="K18" s="85">
        <f t="shared" si="2"/>
        <v>0</v>
      </c>
      <c r="L18" s="79">
        <v>1</v>
      </c>
      <c r="M18" s="86">
        <f t="shared" si="3"/>
        <v>1</v>
      </c>
      <c r="N18" s="56">
        <f t="shared" si="4"/>
        <v>0</v>
      </c>
      <c r="O18" s="60"/>
    </row>
    <row r="19" spans="2:15">
      <c r="B19" s="78" t="s">
        <v>149</v>
      </c>
      <c r="C19" s="79">
        <v>1</v>
      </c>
      <c r="D19" s="80" t="s">
        <v>130</v>
      </c>
      <c r="E19" s="81" t="s">
        <v>131</v>
      </c>
      <c r="F19" s="87">
        <v>1</v>
      </c>
      <c r="G19" s="83">
        <f t="shared" si="6"/>
        <v>1</v>
      </c>
      <c r="H19" s="84"/>
      <c r="I19" s="85">
        <f t="shared" si="1"/>
        <v>0</v>
      </c>
      <c r="J19" s="79"/>
      <c r="K19" s="85">
        <f t="shared" si="2"/>
        <v>0</v>
      </c>
      <c r="L19" s="79">
        <v>1</v>
      </c>
      <c r="M19" s="86">
        <f t="shared" si="3"/>
        <v>1</v>
      </c>
      <c r="N19" s="56">
        <f t="shared" si="4"/>
        <v>0</v>
      </c>
      <c r="O19" s="60"/>
    </row>
    <row r="20" spans="2:15" ht="76.5">
      <c r="B20" s="78" t="s">
        <v>150</v>
      </c>
      <c r="C20" s="79">
        <v>1</v>
      </c>
      <c r="D20" s="80" t="s">
        <v>162</v>
      </c>
      <c r="E20" s="80" t="s">
        <v>165</v>
      </c>
      <c r="F20" s="87">
        <f>1+1+1+1+1+8</f>
        <v>13</v>
      </c>
      <c r="G20" s="83">
        <f t="shared" si="6"/>
        <v>13</v>
      </c>
      <c r="H20" s="84"/>
      <c r="I20" s="85">
        <f t="shared" si="1"/>
        <v>0</v>
      </c>
      <c r="J20" s="79"/>
      <c r="K20" s="85">
        <f t="shared" si="2"/>
        <v>0</v>
      </c>
      <c r="L20" s="79">
        <v>1</v>
      </c>
      <c r="M20" s="86">
        <f t="shared" si="3"/>
        <v>13</v>
      </c>
      <c r="N20" s="56">
        <f t="shared" si="4"/>
        <v>0</v>
      </c>
      <c r="O20" s="60"/>
    </row>
    <row r="21" spans="2:15" ht="38.25">
      <c r="B21" s="78" t="s">
        <v>163</v>
      </c>
      <c r="C21" s="79">
        <v>1</v>
      </c>
      <c r="D21" s="80" t="s">
        <v>164</v>
      </c>
      <c r="E21" s="80" t="s">
        <v>173</v>
      </c>
      <c r="F21" s="87">
        <v>3</v>
      </c>
      <c r="G21" s="83">
        <f t="shared" si="6"/>
        <v>3</v>
      </c>
      <c r="H21" s="84"/>
      <c r="I21" s="85">
        <f t="shared" si="1"/>
        <v>0</v>
      </c>
      <c r="J21" s="79"/>
      <c r="K21" s="85">
        <f t="shared" si="2"/>
        <v>0</v>
      </c>
      <c r="L21" s="79">
        <v>1</v>
      </c>
      <c r="M21" s="86">
        <f t="shared" si="3"/>
        <v>3</v>
      </c>
      <c r="N21" s="56">
        <f t="shared" si="4"/>
        <v>0</v>
      </c>
      <c r="O21" s="60"/>
    </row>
    <row r="22" spans="2:15" ht="38.25">
      <c r="B22" s="78" t="s">
        <v>152</v>
      </c>
      <c r="C22" s="79">
        <v>1</v>
      </c>
      <c r="D22" s="80" t="s">
        <v>158</v>
      </c>
      <c r="E22" s="81" t="s">
        <v>159</v>
      </c>
      <c r="F22" s="87">
        <v>3</v>
      </c>
      <c r="G22" s="83">
        <f t="shared" si="6"/>
        <v>3</v>
      </c>
      <c r="H22" s="84"/>
      <c r="I22" s="85">
        <f t="shared" si="1"/>
        <v>0</v>
      </c>
      <c r="J22" s="79"/>
      <c r="K22" s="85">
        <f t="shared" si="2"/>
        <v>0</v>
      </c>
      <c r="L22" s="79">
        <v>1</v>
      </c>
      <c r="M22" s="86">
        <f t="shared" si="3"/>
        <v>3</v>
      </c>
      <c r="N22" s="56">
        <f t="shared" si="4"/>
        <v>0</v>
      </c>
      <c r="O22" s="60"/>
    </row>
    <row r="23" spans="2:15" ht="38.25">
      <c r="B23" s="78" t="s">
        <v>72</v>
      </c>
      <c r="C23" s="79">
        <v>1</v>
      </c>
      <c r="D23" s="80" t="s">
        <v>157</v>
      </c>
      <c r="E23" s="81" t="s">
        <v>160</v>
      </c>
      <c r="F23" s="87">
        <v>3</v>
      </c>
      <c r="G23" s="83">
        <f t="shared" si="6"/>
        <v>3</v>
      </c>
      <c r="H23" s="84"/>
      <c r="I23" s="85">
        <f t="shared" si="1"/>
        <v>0</v>
      </c>
      <c r="J23" s="79"/>
      <c r="K23" s="85">
        <f t="shared" si="2"/>
        <v>0</v>
      </c>
      <c r="L23" s="79">
        <v>1</v>
      </c>
      <c r="M23" s="86">
        <f t="shared" si="3"/>
        <v>3</v>
      </c>
      <c r="N23" s="56">
        <f t="shared" si="4"/>
        <v>0</v>
      </c>
      <c r="O23" s="60"/>
    </row>
    <row r="24" spans="2:15" ht="51">
      <c r="B24" s="78" t="s">
        <v>153</v>
      </c>
      <c r="C24" s="79">
        <v>1</v>
      </c>
      <c r="D24" s="80" t="s">
        <v>161</v>
      </c>
      <c r="E24" s="80" t="s">
        <v>173</v>
      </c>
      <c r="F24" s="87">
        <v>4</v>
      </c>
      <c r="G24" s="83">
        <f t="shared" si="6"/>
        <v>4</v>
      </c>
      <c r="H24" s="84"/>
      <c r="I24" s="85">
        <f t="shared" si="1"/>
        <v>0</v>
      </c>
      <c r="J24" s="79"/>
      <c r="K24" s="85">
        <f t="shared" si="2"/>
        <v>0</v>
      </c>
      <c r="L24" s="79">
        <v>1</v>
      </c>
      <c r="M24" s="86">
        <f t="shared" si="3"/>
        <v>4</v>
      </c>
      <c r="N24" s="56">
        <f t="shared" si="4"/>
        <v>0</v>
      </c>
      <c r="O24" s="60"/>
    </row>
    <row r="25" spans="2:15">
      <c r="B25" s="78" t="s">
        <v>74</v>
      </c>
      <c r="C25" s="79">
        <v>1</v>
      </c>
      <c r="D25" s="80" t="s">
        <v>126</v>
      </c>
      <c r="E25" s="80" t="s">
        <v>127</v>
      </c>
      <c r="F25" s="87">
        <v>1</v>
      </c>
      <c r="G25" s="83">
        <f t="shared" si="6"/>
        <v>1</v>
      </c>
      <c r="H25" s="84"/>
      <c r="I25" s="85">
        <f t="shared" si="1"/>
        <v>0</v>
      </c>
      <c r="J25" s="79"/>
      <c r="K25" s="85">
        <f t="shared" si="2"/>
        <v>0</v>
      </c>
      <c r="L25" s="79">
        <v>1</v>
      </c>
      <c r="M25" s="86">
        <f t="shared" si="3"/>
        <v>1</v>
      </c>
      <c r="N25" s="56">
        <f t="shared" si="4"/>
        <v>0</v>
      </c>
      <c r="O25" s="60"/>
    </row>
    <row r="26" spans="2:15" ht="51">
      <c r="B26" s="89" t="s">
        <v>172</v>
      </c>
      <c r="C26" s="90">
        <v>3</v>
      </c>
      <c r="D26" s="91" t="s">
        <v>161</v>
      </c>
      <c r="E26" s="91" t="s">
        <v>173</v>
      </c>
      <c r="F26" s="92">
        <v>4</v>
      </c>
      <c r="G26" s="93">
        <f t="shared" ref="G26" si="7">C26*F26</f>
        <v>12</v>
      </c>
      <c r="H26" s="94">
        <v>1</v>
      </c>
      <c r="I26" s="95">
        <f t="shared" si="1"/>
        <v>4</v>
      </c>
      <c r="J26" s="90">
        <v>1</v>
      </c>
      <c r="K26" s="95">
        <f t="shared" si="2"/>
        <v>4</v>
      </c>
      <c r="L26" s="90">
        <v>1</v>
      </c>
      <c r="M26" s="96">
        <f t="shared" si="3"/>
        <v>4</v>
      </c>
      <c r="O26" s="60"/>
    </row>
    <row r="27" spans="2:15">
      <c r="B27" s="125" t="s">
        <v>134</v>
      </c>
      <c r="C27" s="125"/>
      <c r="D27" s="125"/>
      <c r="E27" s="125"/>
      <c r="F27" s="125"/>
      <c r="G27" s="60">
        <f>SUM(G4:G25)</f>
        <v>193</v>
      </c>
      <c r="H27" s="54"/>
      <c r="I27" s="60">
        <f>SUM(I4:I26)</f>
        <v>110</v>
      </c>
      <c r="K27" s="60">
        <f>SUM(K4:K26)</f>
        <v>60</v>
      </c>
      <c r="M27" s="60">
        <f>SUM(M4:M26)</f>
        <v>35</v>
      </c>
    </row>
    <row r="28" spans="2:15">
      <c r="B28" s="125" t="s">
        <v>169</v>
      </c>
      <c r="C28" s="125"/>
      <c r="D28" s="125"/>
      <c r="E28" s="125"/>
      <c r="F28" s="125"/>
      <c r="G28" s="65">
        <f>Devices!$E$8</f>
        <v>218</v>
      </c>
      <c r="H28" s="65"/>
      <c r="I28" s="65">
        <f>Devices!$E$4</f>
        <v>122</v>
      </c>
      <c r="J28" s="66"/>
      <c r="K28" s="66">
        <f>Devices!$E$5+Devices!$E$6</f>
        <v>61</v>
      </c>
      <c r="L28" s="66"/>
      <c r="M28" s="66">
        <f>Devices!$E$7</f>
        <v>35</v>
      </c>
    </row>
    <row r="29" spans="2:15">
      <c r="B29" s="54"/>
      <c r="C29" s="54"/>
      <c r="D29" s="55"/>
      <c r="E29" s="55"/>
      <c r="F29" s="58"/>
      <c r="G29" s="57"/>
      <c r="H29" s="54"/>
      <c r="I29" s="56"/>
      <c r="J29" s="56"/>
      <c r="K29" s="56"/>
      <c r="L29" s="56"/>
      <c r="M29" s="56"/>
    </row>
    <row r="30" spans="2:15">
      <c r="B30" s="54" t="s">
        <v>174</v>
      </c>
      <c r="C30" s="54"/>
      <c r="D30" s="55"/>
      <c r="E30" s="55"/>
      <c r="F30" s="58"/>
      <c r="G30" s="57"/>
      <c r="H30" s="54"/>
      <c r="I30" s="54"/>
    </row>
    <row r="31" spans="2:15">
      <c r="B31" s="54" t="s">
        <v>175</v>
      </c>
      <c r="C31" s="54"/>
      <c r="D31" s="55"/>
      <c r="E31" s="55"/>
      <c r="F31" s="58"/>
      <c r="G31" s="57"/>
      <c r="H31" s="54"/>
      <c r="I31" s="54"/>
    </row>
    <row r="32" spans="2:15">
      <c r="D32" s="53"/>
      <c r="E32" s="53"/>
      <c r="F32" s="58"/>
      <c r="G32" s="57"/>
    </row>
    <row r="33" spans="4:7">
      <c r="D33" s="53"/>
      <c r="E33" s="53"/>
      <c r="F33" s="58"/>
      <c r="G33" s="57"/>
    </row>
    <row r="34" spans="4:7">
      <c r="D34" s="53"/>
      <c r="E34" s="53"/>
      <c r="F34" s="58"/>
      <c r="G34" s="57"/>
    </row>
    <row r="35" spans="4:7">
      <c r="D35" s="53"/>
      <c r="E35" s="53"/>
      <c r="F35" s="58"/>
      <c r="G35" s="57"/>
    </row>
    <row r="36" spans="4:7">
      <c r="F36" s="58"/>
      <c r="G36" s="57"/>
    </row>
    <row r="37" spans="4:7">
      <c r="G37" s="50"/>
    </row>
    <row r="38" spans="4:7">
      <c r="G38" s="50"/>
    </row>
    <row r="39" spans="4:7">
      <c r="G39" s="50"/>
    </row>
    <row r="40" spans="4:7">
      <c r="G40" s="50"/>
    </row>
  </sheetData>
  <mergeCells count="8">
    <mergeCell ref="O2:O3"/>
    <mergeCell ref="B28:F28"/>
    <mergeCell ref="F2:G2"/>
    <mergeCell ref="B27:F27"/>
    <mergeCell ref="H2:M2"/>
    <mergeCell ref="H3:I3"/>
    <mergeCell ref="J3:K3"/>
    <mergeCell ref="L3:M3"/>
  </mergeCells>
  <conditionalFormatting sqref="N4:N26">
    <cfRule type="iconSet" priority="2">
      <iconSet iconSet="3Symbols" showValue="0" reverse="1">
        <cfvo type="percent" val="0"/>
        <cfvo type="num" val="1"/>
        <cfvo type="num" val="2"/>
      </iconSet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F76"/>
  <sheetViews>
    <sheetView topLeftCell="A49" workbookViewId="0">
      <selection activeCell="C55" sqref="C55"/>
    </sheetView>
  </sheetViews>
  <sheetFormatPr defaultRowHeight="15"/>
  <cols>
    <col min="2" max="2" width="26.140625" customWidth="1"/>
    <col min="3" max="3" width="126.42578125" bestFit="1" customWidth="1"/>
  </cols>
  <sheetData>
    <row r="3" spans="2:4">
      <c r="D3" t="s">
        <v>176</v>
      </c>
    </row>
    <row r="5" spans="2:4">
      <c r="D5" t="s">
        <v>177</v>
      </c>
    </row>
    <row r="6" spans="2:4">
      <c r="D6" t="s">
        <v>198</v>
      </c>
    </row>
    <row r="7" spans="2:4">
      <c r="D7" t="s">
        <v>199</v>
      </c>
    </row>
    <row r="8" spans="2:4">
      <c r="D8" t="s">
        <v>200</v>
      </c>
    </row>
    <row r="9" spans="2:4">
      <c r="B9" t="s">
        <v>78</v>
      </c>
      <c r="C9" s="37" t="s">
        <v>77</v>
      </c>
      <c r="D9" t="s">
        <v>205</v>
      </c>
    </row>
    <row r="12" spans="2:4">
      <c r="B12" t="s">
        <v>181</v>
      </c>
      <c r="C12" s="37" t="s">
        <v>180</v>
      </c>
    </row>
    <row r="13" spans="2:4">
      <c r="B13" t="s">
        <v>182</v>
      </c>
      <c r="C13" s="37" t="s">
        <v>183</v>
      </c>
    </row>
    <row r="14" spans="2:4">
      <c r="B14" t="s">
        <v>191</v>
      </c>
      <c r="C14" s="37" t="s">
        <v>190</v>
      </c>
    </row>
    <row r="16" spans="2:4">
      <c r="B16" t="s">
        <v>184</v>
      </c>
      <c r="C16" s="37" t="s">
        <v>185</v>
      </c>
    </row>
    <row r="19" spans="2:3">
      <c r="B19" t="s">
        <v>186</v>
      </c>
      <c r="C19" s="37" t="s">
        <v>187</v>
      </c>
    </row>
    <row r="20" spans="2:3">
      <c r="B20" t="s">
        <v>188</v>
      </c>
      <c r="C20" s="37" t="s">
        <v>189</v>
      </c>
    </row>
    <row r="23" spans="2:3">
      <c r="B23" t="s">
        <v>192</v>
      </c>
      <c r="C23" s="37" t="s">
        <v>193</v>
      </c>
    </row>
    <row r="24" spans="2:3">
      <c r="B24" t="s">
        <v>197</v>
      </c>
      <c r="C24" s="37" t="s">
        <v>194</v>
      </c>
    </row>
    <row r="27" spans="2:3">
      <c r="B27" t="s">
        <v>202</v>
      </c>
      <c r="C27" s="37" t="s">
        <v>195</v>
      </c>
    </row>
    <row r="28" spans="2:3">
      <c r="C28" s="37" t="s">
        <v>196</v>
      </c>
    </row>
    <row r="30" spans="2:3">
      <c r="B30" t="s">
        <v>203</v>
      </c>
      <c r="C30" s="37" t="s">
        <v>201</v>
      </c>
    </row>
    <row r="31" spans="2:3">
      <c r="B31" s="4" t="s">
        <v>204</v>
      </c>
    </row>
    <row r="34" spans="2:3">
      <c r="B34" t="s">
        <v>206</v>
      </c>
      <c r="C34" s="37" t="s">
        <v>207</v>
      </c>
    </row>
    <row r="36" spans="2:3">
      <c r="B36" t="s">
        <v>208</v>
      </c>
      <c r="C36" s="37" t="s">
        <v>209</v>
      </c>
    </row>
    <row r="39" spans="2:3">
      <c r="B39" t="s">
        <v>211</v>
      </c>
      <c r="C39" t="s">
        <v>212</v>
      </c>
    </row>
    <row r="40" spans="2:3">
      <c r="B40" t="s">
        <v>213</v>
      </c>
      <c r="C40" t="s">
        <v>214</v>
      </c>
    </row>
    <row r="41" spans="2:3">
      <c r="B41" t="s">
        <v>215</v>
      </c>
      <c r="C41" t="s">
        <v>216</v>
      </c>
    </row>
    <row r="44" spans="2:3">
      <c r="B44" t="s">
        <v>217</v>
      </c>
      <c r="C44" t="s">
        <v>218</v>
      </c>
    </row>
    <row r="45" spans="2:3">
      <c r="B45" t="s">
        <v>219</v>
      </c>
      <c r="C45" t="s">
        <v>220</v>
      </c>
    </row>
    <row r="50" spans="2:3">
      <c r="B50" t="s">
        <v>221</v>
      </c>
      <c r="C50" s="37" t="s">
        <v>76</v>
      </c>
    </row>
    <row r="51" spans="2:3">
      <c r="B51" t="s">
        <v>222</v>
      </c>
      <c r="C51" t="s">
        <v>223</v>
      </c>
    </row>
    <row r="52" spans="2:3">
      <c r="B52" t="s">
        <v>224</v>
      </c>
      <c r="C52" t="s">
        <v>225</v>
      </c>
    </row>
    <row r="55" spans="2:3">
      <c r="B55" t="s">
        <v>235</v>
      </c>
      <c r="C55" t="s">
        <v>236</v>
      </c>
    </row>
    <row r="58" spans="2:3">
      <c r="B58" t="s">
        <v>226</v>
      </c>
    </row>
    <row r="59" spans="2:3">
      <c r="B59" t="s">
        <v>227</v>
      </c>
      <c r="C59" s="37" t="s">
        <v>228</v>
      </c>
    </row>
    <row r="60" spans="2:3">
      <c r="B60" t="s">
        <v>229</v>
      </c>
      <c r="C60" t="s">
        <v>230</v>
      </c>
    </row>
    <row r="61" spans="2:3">
      <c r="B61" t="s">
        <v>231</v>
      </c>
      <c r="C61" t="s">
        <v>232</v>
      </c>
    </row>
    <row r="63" spans="2:3">
      <c r="B63" t="s">
        <v>233</v>
      </c>
      <c r="C63" t="s">
        <v>234</v>
      </c>
    </row>
    <row r="65" spans="2:6">
      <c r="B65" t="s">
        <v>237</v>
      </c>
      <c r="C65" t="s">
        <v>238</v>
      </c>
    </row>
    <row r="68" spans="2:6">
      <c r="B68" t="s">
        <v>239</v>
      </c>
      <c r="C68" s="37" t="s">
        <v>240</v>
      </c>
      <c r="D68">
        <v>1829955</v>
      </c>
      <c r="F68">
        <v>2.23</v>
      </c>
    </row>
    <row r="70" spans="2:6">
      <c r="B70" t="s">
        <v>241</v>
      </c>
      <c r="C70" s="37" t="s">
        <v>242</v>
      </c>
      <c r="D70">
        <v>1852698</v>
      </c>
      <c r="F70">
        <v>0.22900000000000001</v>
      </c>
    </row>
    <row r="72" spans="2:6">
      <c r="B72" t="s">
        <v>244</v>
      </c>
      <c r="C72" s="37" t="s">
        <v>243</v>
      </c>
      <c r="D72">
        <v>2062277</v>
      </c>
      <c r="F72">
        <v>0.113</v>
      </c>
    </row>
    <row r="75" spans="2:6">
      <c r="B75" t="s">
        <v>247</v>
      </c>
      <c r="C75" s="37" t="s">
        <v>248</v>
      </c>
    </row>
    <row r="76" spans="2:6">
      <c r="B76" t="s">
        <v>245</v>
      </c>
      <c r="C76" s="37" t="s">
        <v>246</v>
      </c>
    </row>
  </sheetData>
  <hyperlinks>
    <hyperlink ref="C50" r:id="rId1"/>
    <hyperlink ref="C9" r:id="rId2"/>
    <hyperlink ref="C12" r:id="rId3"/>
    <hyperlink ref="C13" r:id="rId4"/>
    <hyperlink ref="C16" r:id="rId5"/>
    <hyperlink ref="C19" r:id="rId6"/>
    <hyperlink ref="C20" r:id="rId7"/>
    <hyperlink ref="C14" r:id="rId8"/>
    <hyperlink ref="C23" r:id="rId9"/>
    <hyperlink ref="C24" r:id="rId10"/>
    <hyperlink ref="C27" r:id="rId11"/>
    <hyperlink ref="C28" r:id="rId12"/>
    <hyperlink ref="C30" r:id="rId13"/>
    <hyperlink ref="C34" r:id="rId14"/>
    <hyperlink ref="C36" r:id="rId15"/>
    <hyperlink ref="C59" r:id="rId16"/>
    <hyperlink ref="C68" r:id="rId17"/>
    <hyperlink ref="C70" r:id="rId18"/>
    <hyperlink ref="C72" r:id="rId19"/>
    <hyperlink ref="C76" r:id="rId20"/>
    <hyperlink ref="C75" r:id="rId2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3:AE32"/>
  <sheetViews>
    <sheetView showGridLines="0" workbookViewId="0">
      <selection activeCell="C27" sqref="C27"/>
    </sheetView>
  </sheetViews>
  <sheetFormatPr defaultRowHeight="15"/>
  <cols>
    <col min="1" max="1" width="5.140625" customWidth="1"/>
    <col min="2" max="2" width="21.140625" bestFit="1" customWidth="1"/>
    <col min="3" max="14" width="5.7109375" customWidth="1"/>
    <col min="15" max="15" width="7.85546875" customWidth="1"/>
    <col min="16" max="32" width="5.7109375" customWidth="1"/>
  </cols>
  <sheetData>
    <row r="3" spans="2:31" ht="15.75" thickBot="1">
      <c r="B3" s="97" t="s">
        <v>0</v>
      </c>
      <c r="C3" s="97"/>
      <c r="D3" s="97"/>
      <c r="E3" s="97"/>
      <c r="F3" s="97"/>
      <c r="H3" s="97" t="s">
        <v>17</v>
      </c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</row>
    <row r="4" spans="2:31">
      <c r="B4" s="6" t="s">
        <v>3</v>
      </c>
      <c r="C4" s="1">
        <v>6</v>
      </c>
    </row>
    <row r="5" spans="2:31" ht="15.75" thickBot="1">
      <c r="B5" s="6" t="s">
        <v>1</v>
      </c>
      <c r="C5" s="2">
        <v>3.3</v>
      </c>
      <c r="D5" s="1">
        <v>3.7</v>
      </c>
      <c r="E5" s="2">
        <v>4.2</v>
      </c>
      <c r="H5" s="30" t="s">
        <v>26</v>
      </c>
      <c r="X5" s="20" t="s">
        <v>22</v>
      </c>
      <c r="Y5" s="21"/>
      <c r="Z5" s="25" t="s">
        <v>24</v>
      </c>
      <c r="AA5" s="26"/>
      <c r="AB5" s="26"/>
      <c r="AC5" s="103" t="s">
        <v>40</v>
      </c>
      <c r="AD5" s="104"/>
      <c r="AE5" s="105"/>
    </row>
    <row r="6" spans="2:31">
      <c r="B6" s="6" t="s">
        <v>2</v>
      </c>
      <c r="C6" s="5">
        <f>$C$4*C5</f>
        <v>19.799999999999997</v>
      </c>
      <c r="D6" s="5">
        <f>$C$4*D5</f>
        <v>22.200000000000003</v>
      </c>
      <c r="E6" s="5">
        <f>$C$4*E5</f>
        <v>25.200000000000003</v>
      </c>
      <c r="W6" s="27"/>
      <c r="X6" s="22" t="s">
        <v>46</v>
      </c>
      <c r="Y6" s="23"/>
      <c r="Z6" s="101">
        <f>5*0.75*1.2</f>
        <v>4.5</v>
      </c>
      <c r="AA6" s="102"/>
      <c r="AC6" s="132"/>
      <c r="AD6" s="133"/>
      <c r="AE6" s="134"/>
    </row>
    <row r="7" spans="2:31">
      <c r="W7" s="28"/>
      <c r="AC7" s="132"/>
      <c r="AD7" s="133"/>
      <c r="AE7" s="134"/>
    </row>
    <row r="8" spans="2:31" ht="15.75" thickBot="1">
      <c r="R8" s="20" t="s">
        <v>48</v>
      </c>
      <c r="S8" s="21"/>
      <c r="T8" s="25" t="s">
        <v>21</v>
      </c>
      <c r="U8" s="26"/>
      <c r="V8" s="26"/>
      <c r="W8" s="29"/>
      <c r="X8" s="20" t="s">
        <v>23</v>
      </c>
      <c r="Y8" s="21"/>
      <c r="Z8" s="25" t="s">
        <v>25</v>
      </c>
      <c r="AA8" s="26"/>
      <c r="AB8" s="26"/>
      <c r="AC8" s="132"/>
      <c r="AD8" s="133"/>
      <c r="AE8" s="134"/>
    </row>
    <row r="9" spans="2:31" ht="15.75" thickBot="1">
      <c r="B9" s="97" t="s">
        <v>4</v>
      </c>
      <c r="C9" s="97"/>
      <c r="D9" s="97"/>
      <c r="E9" s="97"/>
      <c r="F9" s="97"/>
      <c r="Q9" s="17"/>
      <c r="R9" s="22" t="s">
        <v>19</v>
      </c>
      <c r="S9" s="23"/>
      <c r="T9" s="99">
        <f>7*1.5</f>
        <v>10.5</v>
      </c>
      <c r="U9" s="100"/>
      <c r="X9" s="22" t="s">
        <v>47</v>
      </c>
      <c r="Y9" s="23"/>
      <c r="Z9" s="101">
        <f>3.3*0.75*1.2</f>
        <v>2.9699999999999993</v>
      </c>
      <c r="AA9" s="102"/>
      <c r="AC9" s="106"/>
      <c r="AD9" s="107"/>
      <c r="AE9" s="108"/>
    </row>
    <row r="10" spans="2:31" ht="15.75" thickBot="1">
      <c r="B10" s="6" t="s">
        <v>6</v>
      </c>
      <c r="C10" s="98" t="s">
        <v>7</v>
      </c>
      <c r="D10" s="98"/>
      <c r="Q10" s="18"/>
    </row>
    <row r="11" spans="2:31" ht="15.75" thickBot="1">
      <c r="B11" t="s">
        <v>5</v>
      </c>
      <c r="C11" s="2">
        <v>1.5</v>
      </c>
      <c r="H11" s="110" t="s">
        <v>0</v>
      </c>
      <c r="I11" s="111"/>
      <c r="J11" s="111"/>
      <c r="K11" s="112"/>
      <c r="P11" s="14"/>
      <c r="Q11" s="24"/>
      <c r="R11" s="20" t="s">
        <v>49</v>
      </c>
      <c r="S11" s="21"/>
      <c r="T11" s="25" t="s">
        <v>27</v>
      </c>
      <c r="U11" s="26"/>
      <c r="V11" s="26"/>
      <c r="W11" s="26"/>
      <c r="X11" s="26"/>
      <c r="Y11" s="26"/>
      <c r="Z11" s="26"/>
      <c r="AA11" s="26"/>
      <c r="AB11" s="26"/>
      <c r="AC11" s="103" t="s">
        <v>41</v>
      </c>
      <c r="AD11" s="104"/>
      <c r="AE11" s="105"/>
    </row>
    <row r="12" spans="2:31">
      <c r="B12" t="s">
        <v>8</v>
      </c>
      <c r="C12" s="2">
        <v>3</v>
      </c>
      <c r="H12" s="113" t="s">
        <v>18</v>
      </c>
      <c r="I12" s="114"/>
      <c r="J12" s="114"/>
      <c r="K12" s="115"/>
      <c r="P12" s="17"/>
      <c r="Q12" s="17"/>
      <c r="R12" s="22" t="s">
        <v>19</v>
      </c>
      <c r="S12" s="23"/>
      <c r="AC12" s="132"/>
      <c r="AD12" s="133"/>
      <c r="AE12" s="134"/>
    </row>
    <row r="13" spans="2:31">
      <c r="B13" t="s">
        <v>9</v>
      </c>
      <c r="C13" s="2">
        <v>6</v>
      </c>
      <c r="H13" s="7"/>
      <c r="I13" s="8"/>
      <c r="J13" s="8"/>
      <c r="K13" s="9"/>
      <c r="P13" s="18"/>
      <c r="Q13" s="18"/>
      <c r="R13" s="19"/>
      <c r="AC13" s="132"/>
      <c r="AD13" s="133"/>
      <c r="AE13" s="134"/>
    </row>
    <row r="14" spans="2:31" ht="15.75" thickBot="1">
      <c r="C14" s="2"/>
      <c r="H14" s="7"/>
      <c r="I14" s="8"/>
      <c r="J14" s="8"/>
      <c r="K14" s="9"/>
      <c r="L14" s="118" t="str">
        <f>CONCATENATE($D$6," V")</f>
        <v>22,2 V</v>
      </c>
      <c r="M14" s="119"/>
      <c r="N14" s="15"/>
      <c r="O14" s="16"/>
      <c r="P14" s="18"/>
      <c r="Q14" s="24"/>
      <c r="R14" s="20" t="s">
        <v>50</v>
      </c>
      <c r="S14" s="21"/>
      <c r="T14" s="25" t="s">
        <v>28</v>
      </c>
      <c r="U14" s="26"/>
      <c r="V14" s="26"/>
      <c r="W14" s="26"/>
      <c r="X14" s="26"/>
      <c r="Y14" s="26"/>
      <c r="Z14" s="26"/>
      <c r="AA14" s="26"/>
      <c r="AB14" s="26"/>
      <c r="AC14" s="132"/>
      <c r="AD14" s="133"/>
      <c r="AE14" s="134"/>
    </row>
    <row r="15" spans="2:31" ht="15.75" thickTop="1">
      <c r="B15" s="6" t="s">
        <v>14</v>
      </c>
      <c r="C15" s="109" t="s">
        <v>10</v>
      </c>
      <c r="D15" s="109"/>
      <c r="E15" s="109" t="s">
        <v>11</v>
      </c>
      <c r="F15" s="109"/>
      <c r="H15" s="7"/>
      <c r="I15" s="8"/>
      <c r="J15" s="8"/>
      <c r="K15" s="9"/>
      <c r="P15" s="7"/>
      <c r="R15" s="22" t="s">
        <v>20</v>
      </c>
      <c r="S15" s="23"/>
      <c r="AC15" s="106"/>
      <c r="AD15" s="107"/>
      <c r="AE15" s="108"/>
    </row>
    <row r="16" spans="2:31">
      <c r="B16" s="4" t="s">
        <v>12</v>
      </c>
      <c r="C16" s="3">
        <v>15</v>
      </c>
      <c r="D16" s="3">
        <v>36</v>
      </c>
      <c r="E16" s="3">
        <v>11.8</v>
      </c>
      <c r="F16" s="3">
        <v>22</v>
      </c>
      <c r="H16" s="7"/>
      <c r="I16" s="8"/>
      <c r="J16" s="8"/>
      <c r="K16" s="9"/>
    </row>
    <row r="17" spans="2:31">
      <c r="B17" s="4" t="s">
        <v>13</v>
      </c>
      <c r="C17" s="3">
        <v>7</v>
      </c>
      <c r="D17" s="3">
        <v>36</v>
      </c>
      <c r="E17" s="3">
        <v>2.5</v>
      </c>
      <c r="F17" s="3">
        <v>12.6</v>
      </c>
      <c r="H17" s="7"/>
      <c r="I17" s="8"/>
      <c r="J17" s="8"/>
      <c r="K17" s="9"/>
      <c r="O17" s="8"/>
      <c r="P17" s="8"/>
    </row>
    <row r="18" spans="2:31" ht="15.75" thickBot="1">
      <c r="H18" s="10"/>
      <c r="I18" s="11"/>
      <c r="J18" s="11"/>
      <c r="K18" s="12"/>
      <c r="O18" s="8"/>
      <c r="P18" s="8"/>
    </row>
    <row r="19" spans="2:31" ht="15.75" thickBot="1">
      <c r="B19" s="97" t="s">
        <v>15</v>
      </c>
      <c r="C19" s="97"/>
      <c r="D19" s="97"/>
      <c r="E19" s="97"/>
      <c r="F19" s="97"/>
      <c r="P19" s="7"/>
      <c r="R19" s="31" t="s">
        <v>29</v>
      </c>
      <c r="S19" s="32"/>
      <c r="T19" s="25" t="s">
        <v>31</v>
      </c>
      <c r="U19" s="26"/>
      <c r="V19" s="26"/>
      <c r="W19" s="26"/>
      <c r="X19" s="26"/>
      <c r="Y19" s="26"/>
      <c r="Z19" s="26"/>
      <c r="AA19" s="26"/>
      <c r="AB19" s="26"/>
      <c r="AC19" s="103" t="s">
        <v>42</v>
      </c>
      <c r="AD19" s="104"/>
      <c r="AE19" s="105"/>
    </row>
    <row r="20" spans="2:31">
      <c r="B20" s="6" t="s">
        <v>6</v>
      </c>
      <c r="C20" s="98" t="s">
        <v>7</v>
      </c>
      <c r="D20" s="98"/>
      <c r="E20" s="109" t="s">
        <v>10</v>
      </c>
      <c r="F20" s="109"/>
      <c r="P20" s="7"/>
      <c r="Q20" s="13"/>
      <c r="R20" s="33" t="s">
        <v>30</v>
      </c>
      <c r="S20" s="34"/>
      <c r="AC20" s="106"/>
      <c r="AD20" s="107"/>
      <c r="AE20" s="108"/>
    </row>
    <row r="21" spans="2:31">
      <c r="B21" t="s">
        <v>16</v>
      </c>
      <c r="C21" s="2">
        <v>1</v>
      </c>
      <c r="E21" s="3">
        <v>2.7</v>
      </c>
      <c r="F21" s="3">
        <v>10</v>
      </c>
      <c r="P21" s="7"/>
      <c r="Q21" s="7"/>
    </row>
    <row r="22" spans="2:31" ht="15.75" thickBot="1">
      <c r="P22" s="7"/>
      <c r="Q22" s="7"/>
      <c r="R22" s="31" t="s">
        <v>32</v>
      </c>
      <c r="S22" s="32"/>
      <c r="T22" s="25" t="s">
        <v>33</v>
      </c>
      <c r="U22" s="26"/>
      <c r="V22" s="26"/>
      <c r="W22" s="26"/>
      <c r="X22" s="26"/>
      <c r="Y22" s="26"/>
      <c r="Z22" s="26"/>
      <c r="AA22" s="26"/>
      <c r="AB22" s="26"/>
      <c r="AC22" s="103" t="s">
        <v>43</v>
      </c>
      <c r="AD22" s="104"/>
      <c r="AE22" s="105"/>
    </row>
    <row r="23" spans="2:31">
      <c r="P23" s="7"/>
      <c r="Q23" s="13"/>
      <c r="R23" s="33" t="s">
        <v>30</v>
      </c>
      <c r="S23" s="34"/>
      <c r="AC23" s="106"/>
      <c r="AD23" s="107"/>
      <c r="AE23" s="108"/>
    </row>
    <row r="24" spans="2:31" ht="15.75" thickBot="1">
      <c r="P24" s="35"/>
      <c r="Q24" s="7"/>
    </row>
    <row r="25" spans="2:31" ht="15.75" customHeight="1" thickBot="1">
      <c r="B25" t="s">
        <v>75</v>
      </c>
      <c r="O25" s="8"/>
      <c r="P25" s="9"/>
      <c r="Q25" s="7"/>
      <c r="R25" s="31" t="s">
        <v>34</v>
      </c>
      <c r="S25" s="32"/>
      <c r="T25" s="25" t="s">
        <v>35</v>
      </c>
      <c r="U25" s="26"/>
      <c r="V25" s="26"/>
      <c r="W25" s="26"/>
      <c r="X25" s="26"/>
      <c r="Y25" s="26"/>
      <c r="Z25" s="26"/>
      <c r="AA25" s="26"/>
      <c r="AB25" s="26"/>
      <c r="AC25" s="103" t="s">
        <v>44</v>
      </c>
      <c r="AD25" s="104"/>
      <c r="AE25" s="105"/>
    </row>
    <row r="26" spans="2:31">
      <c r="O26" s="8"/>
      <c r="P26" s="9"/>
      <c r="Q26" s="13"/>
      <c r="R26" s="33" t="s">
        <v>36</v>
      </c>
      <c r="S26" s="34"/>
      <c r="AC26" s="132"/>
      <c r="AD26" s="133"/>
      <c r="AE26" s="134"/>
    </row>
    <row r="27" spans="2:31">
      <c r="O27" s="8"/>
      <c r="P27" s="9"/>
      <c r="Q27" s="7"/>
      <c r="AC27" s="132"/>
      <c r="AD27" s="133"/>
      <c r="AE27" s="134"/>
    </row>
    <row r="28" spans="2:31" ht="15.75" thickBot="1">
      <c r="O28" s="8"/>
      <c r="P28" s="9"/>
      <c r="Q28" s="10"/>
      <c r="R28" s="31" t="s">
        <v>39</v>
      </c>
      <c r="S28" s="32"/>
      <c r="T28" s="25" t="s">
        <v>38</v>
      </c>
      <c r="U28" s="26"/>
      <c r="V28" s="26"/>
      <c r="W28" s="26"/>
      <c r="X28" s="26"/>
      <c r="Y28" s="26"/>
      <c r="Z28" s="26"/>
      <c r="AA28" s="26"/>
      <c r="AB28" s="26"/>
      <c r="AC28" s="132"/>
      <c r="AD28" s="133"/>
      <c r="AE28" s="134"/>
    </row>
    <row r="29" spans="2:31">
      <c r="P29" s="9"/>
      <c r="R29" s="33" t="s">
        <v>37</v>
      </c>
      <c r="S29" s="34"/>
      <c r="AC29" s="106"/>
      <c r="AD29" s="107"/>
      <c r="AE29" s="108"/>
    </row>
    <row r="30" spans="2:31">
      <c r="P30" s="9"/>
    </row>
    <row r="31" spans="2:31" ht="15.75" thickBot="1">
      <c r="Q31" s="10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36"/>
      <c r="AC31" s="103" t="s">
        <v>45</v>
      </c>
      <c r="AD31" s="104"/>
      <c r="AE31" s="105"/>
    </row>
    <row r="32" spans="2:31">
      <c r="AC32" s="106"/>
      <c r="AD32" s="107"/>
      <c r="AE32" s="108"/>
    </row>
  </sheetData>
  <mergeCells count="21">
    <mergeCell ref="B3:F3"/>
    <mergeCell ref="H3:AE3"/>
    <mergeCell ref="AC5:AE9"/>
    <mergeCell ref="Z6:AA6"/>
    <mergeCell ref="B9:F9"/>
    <mergeCell ref="T9:U9"/>
    <mergeCell ref="Z9:AA9"/>
    <mergeCell ref="C10:D10"/>
    <mergeCell ref="H11:K11"/>
    <mergeCell ref="AC11:AE15"/>
    <mergeCell ref="H12:K12"/>
    <mergeCell ref="L14:M14"/>
    <mergeCell ref="C15:D15"/>
    <mergeCell ref="E15:F15"/>
    <mergeCell ref="AC31:AE32"/>
    <mergeCell ref="B19:F19"/>
    <mergeCell ref="AC19:AE20"/>
    <mergeCell ref="C20:D20"/>
    <mergeCell ref="E20:F20"/>
    <mergeCell ref="AC22:AE23"/>
    <mergeCell ref="AC25:AE29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Specifications</vt:lpstr>
      <vt:lpstr>Architecture</vt:lpstr>
      <vt:lpstr>Power-supplies</vt:lpstr>
      <vt:lpstr>Devices</vt:lpstr>
      <vt:lpstr>IO Resources</vt:lpstr>
      <vt:lpstr>Components</vt:lpstr>
      <vt:lpstr>Power-supplies - old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2013-05-20T15:07:21Z</dcterms:created>
  <dcterms:modified xsi:type="dcterms:W3CDTF">2015-10-01T20:29:50Z</dcterms:modified>
</cp:coreProperties>
</file>