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.sharepoint.com/sites/STL_Education/Shared Documents/2023_ENGN8100_SystemsEngineering/Tutorials_Workshops/W07_Tradeoff/"/>
    </mc:Choice>
  </mc:AlternateContent>
  <xr:revisionPtr revIDLastSave="0" documentId="13_ncr:1_{2F0631FD-112D-449D-BC68-925DB4BC752F}" xr6:coauthVersionLast="47" xr6:coauthVersionMax="47" xr10:uidLastSave="{00000000-0000-0000-0000-000000000000}"/>
  <bookViews>
    <workbookView xWindow="-103" yWindow="-103" windowWidth="33120" windowHeight="18000" xr2:uid="{99A9A8E6-F761-4143-92CA-1970EFC1E89E}"/>
  </bookViews>
  <sheets>
    <sheet name="House of Quality" sheetId="1" r:id="rId1"/>
    <sheet name="TPM graph test" sheetId="5" r:id="rId2"/>
  </sheets>
  <externalReferences>
    <externalReference r:id="rId3"/>
  </externalReferences>
  <definedNames>
    <definedName name="ConceptA_TPM" localSheetId="1">'[1]House of Quality'!$D$44:$AG$44</definedName>
    <definedName name="ConceptA_TPM">'House of Quality'!$D$44:$AC$44</definedName>
    <definedName name="ConceptB_TPM" localSheetId="1">'[1]House of Quality'!$D$47:$AG$47</definedName>
    <definedName name="ConceptB_TPM">'House of Quality'!$D$47:$AC$47</definedName>
    <definedName name="ConceptC_TPM" localSheetId="1">'[1]House of Quality'!$D$50:$AG$50</definedName>
    <definedName name="ConceptC_TPM">'House of Quality'!$D$50:$AC$50</definedName>
    <definedName name="ConceptD_TPM" localSheetId="1">'[1]House of Quality'!$D$53:$AG$53</definedName>
    <definedName name="ConceptD_TPM">'House of Quality'!$D$53:$AC$53</definedName>
    <definedName name="ConceptE_TPM" localSheetId="1">'[1]House of Quality'!$D$56:$AG$56</definedName>
    <definedName name="ConceptE_TPM">'House of Quality'!$D$56:$AC$56</definedName>
    <definedName name="ConceptF">'House of Quality'!$D$59:$AC$59</definedName>
    <definedName name="ConceptF_TPM">'[1]House of Quality'!$D$59:$AG$59</definedName>
    <definedName name="relative_importance" localSheetId="1">'[1]House of Quality'!$D$26:$AG$26</definedName>
    <definedName name="relative_importance">'House of Quality'!$D$26:$AC$26</definedName>
    <definedName name="TPM_yaxis" localSheetId="1">'[1]House of Quality'!$A$35:$A$40</definedName>
    <definedName name="TPM_yaxis">'House of Quality'!$C$35:$C$40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 a="1"/>
  <c r="F25" i="1" s="1"/>
  <c r="G25" i="1" a="1"/>
  <c r="G25" i="1" s="1"/>
  <c r="H25" i="1" a="1"/>
  <c r="H25" i="1"/>
  <c r="I25" i="1" a="1"/>
  <c r="I25" i="1" s="1"/>
  <c r="J25" i="1" a="1"/>
  <c r="J25" i="1" s="1"/>
  <c r="K25" i="1" a="1"/>
  <c r="K25" i="1" s="1"/>
  <c r="L25" i="1" a="1"/>
  <c r="L25" i="1"/>
  <c r="M25" i="1" a="1"/>
  <c r="M25" i="1" s="1"/>
  <c r="N25" i="1" a="1"/>
  <c r="N25" i="1" s="1"/>
  <c r="O25" i="1" a="1"/>
  <c r="O25" i="1" s="1"/>
  <c r="P25" i="1" a="1"/>
  <c r="P25" i="1"/>
  <c r="Q25" i="1" a="1"/>
  <c r="Q25" i="1" s="1"/>
  <c r="R25" i="1" a="1"/>
  <c r="R25" i="1" s="1"/>
  <c r="S25" i="1" a="1"/>
  <c r="S25" i="1" s="1"/>
  <c r="T25" i="1" a="1"/>
  <c r="T25" i="1"/>
  <c r="U25" i="1" a="1"/>
  <c r="U25" i="1" s="1"/>
  <c r="V25" i="1" a="1"/>
  <c r="V25" i="1" s="1"/>
  <c r="W25" i="1" a="1"/>
  <c r="W25" i="1" s="1"/>
  <c r="X25" i="1" a="1"/>
  <c r="X25" i="1"/>
  <c r="Y25" i="1" a="1"/>
  <c r="Y25" i="1" s="1"/>
  <c r="Z25" i="1" a="1"/>
  <c r="Z25" i="1" s="1"/>
  <c r="AA25" i="1" a="1"/>
  <c r="AA25" i="1" s="1"/>
  <c r="AB25" i="1" a="1"/>
  <c r="AB25" i="1"/>
  <c r="AC25" i="1" a="1"/>
  <c r="AC25" i="1" s="1"/>
  <c r="E25" i="1" a="1"/>
  <c r="E25" i="1" s="1"/>
  <c r="D25" i="1" a="1"/>
  <c r="D25" i="1" s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4" i="1"/>
  <c r="C13" i="5"/>
  <c r="I47" i="1"/>
  <c r="J47" i="1"/>
  <c r="K47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D59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D56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D53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D50" i="1"/>
  <c r="E47" i="1"/>
  <c r="F47" i="1"/>
  <c r="G47" i="1"/>
  <c r="H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D47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D44" i="1"/>
  <c r="AG5" i="1"/>
  <c r="AH5" i="1" s="1"/>
  <c r="AG6" i="1"/>
  <c r="AH6" i="1" s="1"/>
  <c r="AG7" i="1"/>
  <c r="AH7" i="1" s="1"/>
  <c r="AG8" i="1"/>
  <c r="AH8" i="1" s="1"/>
  <c r="AG9" i="1"/>
  <c r="AH9" i="1" s="1"/>
  <c r="AG10" i="1"/>
  <c r="AH10" i="1" s="1"/>
  <c r="AG11" i="1"/>
  <c r="AH11" i="1" s="1"/>
  <c r="AG12" i="1"/>
  <c r="AH12" i="1" s="1"/>
  <c r="AG13" i="1"/>
  <c r="AH13" i="1" s="1"/>
  <c r="AG14" i="1"/>
  <c r="AH14" i="1" s="1"/>
  <c r="AG15" i="1"/>
  <c r="AH15" i="1" s="1"/>
  <c r="AG16" i="1"/>
  <c r="AH16" i="1" s="1"/>
  <c r="AG17" i="1"/>
  <c r="AH17" i="1" s="1"/>
  <c r="AG18" i="1"/>
  <c r="AH18" i="1" s="1"/>
  <c r="AG19" i="1"/>
  <c r="AH19" i="1" s="1"/>
  <c r="AG20" i="1"/>
  <c r="AH20" i="1" s="1"/>
  <c r="AG21" i="1"/>
  <c r="AH21" i="1" s="1"/>
  <c r="AG22" i="1"/>
  <c r="AH22" i="1" s="1"/>
  <c r="AG23" i="1"/>
  <c r="AH23" i="1" s="1"/>
  <c r="AG4" i="1"/>
  <c r="AH4" i="1" s="1"/>
  <c r="AH24" i="1" l="1"/>
  <c r="AI4" i="1" s="1"/>
  <c r="AI14" i="1" l="1"/>
  <c r="AI9" i="1"/>
  <c r="AI22" i="1"/>
  <c r="AI10" i="1"/>
  <c r="AI13" i="1"/>
  <c r="AI7" i="1"/>
  <c r="AI17" i="1"/>
  <c r="AI11" i="1"/>
  <c r="AI20" i="1"/>
  <c r="AI18" i="1"/>
  <c r="AI15" i="1"/>
  <c r="AI8" i="1"/>
  <c r="AI23" i="1"/>
  <c r="AI16" i="1"/>
  <c r="AI5" i="1"/>
  <c r="AI21" i="1"/>
  <c r="AI6" i="1"/>
  <c r="AI12" i="1"/>
  <c r="AI19" i="1"/>
  <c r="AD25" i="1" l="1"/>
  <c r="I26" i="1" l="1"/>
  <c r="R26" i="1" l="1"/>
  <c r="E26" i="1"/>
  <c r="L26" i="1"/>
  <c r="AC26" i="1"/>
  <c r="W26" i="1"/>
  <c r="J26" i="1"/>
  <c r="D26" i="1"/>
  <c r="X26" i="1"/>
  <c r="AA26" i="1"/>
  <c r="H26" i="1"/>
  <c r="P26" i="1"/>
  <c r="F26" i="1"/>
  <c r="G26" i="1"/>
  <c r="T26" i="1"/>
  <c r="K26" i="1"/>
  <c r="O26" i="1"/>
  <c r="Y26" i="1"/>
  <c r="U26" i="1"/>
  <c r="Q26" i="1"/>
  <c r="AB26" i="1"/>
  <c r="M26" i="1"/>
  <c r="S26" i="1"/>
  <c r="V26" i="1"/>
  <c r="N26" i="1"/>
  <c r="Z26" i="1"/>
  <c r="C58" i="1" l="1"/>
  <c r="C49" i="1"/>
  <c r="C46" i="1"/>
  <c r="C43" i="1"/>
  <c r="C55" i="1"/>
  <c r="C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<sst xmlns="http://schemas.openxmlformats.org/spreadsheetml/2006/main" count="182" uniqueCount="113">
  <si>
    <t>Step 1 Customer needs &amp; importance (1-5) 
Step 2 Benchmark solution (1-5)
Step 3 Planned design (1-5)
Step 4 Requirements Corelation matrix (1,3,9)
Step 5 TPM benchmarking data and target
Step 6 Choose control points for TPM. 
Step 7 Enter value of TPM for each concept 
Step 8 Read off QFD score</t>
  </si>
  <si>
    <t>Design attributes</t>
  </si>
  <si>
    <t>Attenuation at 10Hz</t>
  </si>
  <si>
    <t>Spring preload</t>
  </si>
  <si>
    <t>Maximum Monster value</t>
  </si>
  <si>
    <t>Minimum descent time on test track</t>
  </si>
  <si>
    <t>Damping coefficient range</t>
  </si>
  <si>
    <t>Maximum travel</t>
  </si>
  <si>
    <t>Rake offset</t>
  </si>
  <si>
    <t>Lateral stiffness at the tip</t>
  </si>
  <si>
    <t>Total mass</t>
  </si>
  <si>
    <t>Lateral stiffness at brake pivots</t>
  </si>
  <si>
    <t>Headset sizes</t>
  </si>
  <si>
    <t>Steertube length</t>
  </si>
  <si>
    <t>Wheel sizes</t>
  </si>
  <si>
    <t>Maximum tire width</t>
  </si>
  <si>
    <t>Time to assemble to frame</t>
  </si>
  <si>
    <t>Fender compatibility</t>
  </si>
  <si>
    <t>Instills pride</t>
  </si>
  <si>
    <t>Unit manufacturing cost</t>
  </si>
  <si>
    <t>Time in spray chamber w/o water entry</t>
  </si>
  <si>
    <t>Cycles in mud champer w/o contamination</t>
  </si>
  <si>
    <t>Time to dis-/assemble for maintenance</t>
  </si>
  <si>
    <t>Special tools for maintenance</t>
  </si>
  <si>
    <t>UV test duration to degrade rubber parts</t>
  </si>
  <si>
    <t>Monster cycles to failure</t>
  </si>
  <si>
    <t>Japan Industrial Standards test</t>
  </si>
  <si>
    <t>Bending stregth (frontal loading)</t>
  </si>
  <si>
    <t>Benchmark soultion</t>
  </si>
  <si>
    <t>Planned design</t>
  </si>
  <si>
    <t>Improvement ratio</t>
  </si>
  <si>
    <t>Absolute weight</t>
  </si>
  <si>
    <t>Relative weight</t>
  </si>
  <si>
    <t>Customer Needs</t>
  </si>
  <si>
    <t>Importance</t>
  </si>
  <si>
    <t>reduce vibration to hands</t>
  </si>
  <si>
    <t>allow easy terrain traversal</t>
  </si>
  <si>
    <t>enable high-speed descent</t>
  </si>
  <si>
    <t>adjustable sensitivity</t>
  </si>
  <si>
    <t>preserve steering characteristics</t>
  </si>
  <si>
    <t>remain rigid in corners</t>
  </si>
  <si>
    <t>lightweight</t>
  </si>
  <si>
    <t>stiff mounting points for brakes</t>
  </si>
  <si>
    <t>fit a variety of bikes</t>
  </si>
  <si>
    <t>easy to install</t>
  </si>
  <si>
    <t>work with fenders</t>
  </si>
  <si>
    <t>instill pride</t>
  </si>
  <si>
    <t>affordable for amateur</t>
  </si>
  <si>
    <t>not contaminated by water</t>
  </si>
  <si>
    <t>not contaminated by grunge</t>
  </si>
  <si>
    <t>easily accessible for maintenance</t>
  </si>
  <si>
    <t>easy to replace parts</t>
  </si>
  <si>
    <t>maintainable with standard tools</t>
  </si>
  <si>
    <t>longlasting</t>
  </si>
  <si>
    <t>safe in a crash</t>
  </si>
  <si>
    <t>Technical Performance Measures</t>
  </si>
  <si>
    <t>Absolute importance</t>
  </si>
  <si>
    <t>Relative importance</t>
  </si>
  <si>
    <t>Metric</t>
  </si>
  <si>
    <t>dB</t>
  </si>
  <si>
    <t>N</t>
  </si>
  <si>
    <t>g</t>
  </si>
  <si>
    <t>s</t>
  </si>
  <si>
    <t>Ns/m</t>
  </si>
  <si>
    <t>mm</t>
  </si>
  <si>
    <t>kN/m</t>
  </si>
  <si>
    <t>kg</t>
  </si>
  <si>
    <t>(in)</t>
  </si>
  <si>
    <t>(mm)</t>
  </si>
  <si>
    <t>List</t>
  </si>
  <si>
    <t>in</t>
  </si>
  <si>
    <t>Subj</t>
  </si>
  <si>
    <t>US$</t>
  </si>
  <si>
    <t>cycles</t>
  </si>
  <si>
    <t>hr</t>
  </si>
  <si>
    <t>Binary</t>
  </si>
  <si>
    <t>kN</t>
  </si>
  <si>
    <t>DoI</t>
  </si>
  <si>
    <t>+</t>
  </si>
  <si>
    <t>X</t>
  </si>
  <si>
    <t>-</t>
  </si>
  <si>
    <t>(+)</t>
  </si>
  <si>
    <t>(-)</t>
  </si>
  <si>
    <t>Benchmark</t>
  </si>
  <si>
    <t>650-700</t>
  </si>
  <si>
    <t>(1,1.125,1.25)</t>
  </si>
  <si>
    <t>(150,170,190,210,230)</t>
  </si>
  <si>
    <t>(26in,700C)</t>
  </si>
  <si>
    <t>(all)</t>
  </si>
  <si>
    <t>(Hex)</t>
  </si>
  <si>
    <t>Pass</t>
  </si>
  <si>
    <t>TPM</t>
  </si>
  <si>
    <t>Min</t>
  </si>
  <si>
    <t>4</t>
  </si>
  <si>
    <t>()</t>
  </si>
  <si>
    <t>Target</t>
  </si>
  <si>
    <t>Max</t>
  </si>
  <si>
    <t>Control 1</t>
  </si>
  <si>
    <t>Control 2</t>
  </si>
  <si>
    <t xml:space="preserve">Control 3 </t>
  </si>
  <si>
    <t>Control 4</t>
  </si>
  <si>
    <t>ST Tritrack</t>
  </si>
  <si>
    <t>Evaluation</t>
  </si>
  <si>
    <t>Mainray 2</t>
  </si>
  <si>
    <t>Rox Tahx Quadra</t>
  </si>
  <si>
    <t>Rox Tahx T1 21</t>
  </si>
  <si>
    <t>Tonka Pro</t>
  </si>
  <si>
    <t>Gunhill Head Shox</t>
  </si>
  <si>
    <t xml:space="preserve">This page provides a simple graph to test a given set of control points to check that the TPM is doing what you want it to do </t>
  </si>
  <si>
    <t xml:space="preserve">Enter your proposed control points </t>
  </si>
  <si>
    <t>here</t>
  </si>
  <si>
    <t xml:space="preserve">These are the y_axis data - don’t change these. </t>
  </si>
  <si>
    <t>Check your metric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</si>
</sst>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/>
    <xf numFmtId="0" fontId="0" fillId="5" borderId="0" xfId="0" applyFill="1"/>
    <xf numFmtId="0" fontId="1" fillId="7" borderId="2" xfId="0" applyFont="1" applyFill="1" applyBorder="1" applyAlignment="1">
      <alignment horizontal="right" textRotation="90"/>
    </xf>
    <xf numFmtId="0" fontId="0" fillId="7" borderId="1" xfId="0" applyFill="1" applyBorder="1" applyAlignment="1">
      <alignment textRotation="90"/>
    </xf>
    <xf numFmtId="0" fontId="0" fillId="7" borderId="1" xfId="0" applyFill="1" applyBorder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9" borderId="0" xfId="0" applyFill="1" applyAlignment="1">
      <alignment textRotation="90"/>
    </xf>
    <xf numFmtId="2" fontId="0" fillId="9" borderId="1" xfId="0" applyNumberFormat="1" applyFill="1" applyBorder="1"/>
    <xf numFmtId="2" fontId="0" fillId="9" borderId="3" xfId="0" applyNumberFormat="1" applyFill="1" applyBorder="1"/>
    <xf numFmtId="2" fontId="0" fillId="5" borderId="1" xfId="0" applyNumberFormat="1" applyFill="1" applyBorder="1"/>
    <xf numFmtId="1" fontId="0" fillId="9" borderId="1" xfId="0" applyNumberFormat="1" applyFill="1" applyBorder="1"/>
    <xf numFmtId="1" fontId="0" fillId="2" borderId="1" xfId="0" applyNumberFormat="1" applyFill="1" applyBorder="1"/>
    <xf numFmtId="1" fontId="0" fillId="4" borderId="1" xfId="0" applyNumberFormat="1" applyFill="1" applyBorder="1"/>
    <xf numFmtId="1" fontId="0" fillId="2" borderId="3" xfId="0" applyNumberFormat="1" applyFill="1" applyBorder="1"/>
    <xf numFmtId="0" fontId="0" fillId="0" borderId="2" xfId="0" applyBorder="1"/>
    <xf numFmtId="0" fontId="0" fillId="10" borderId="1" xfId="0" applyFill="1" applyBorder="1"/>
    <xf numFmtId="0" fontId="0" fillId="0" borderId="3" xfId="0" applyBorder="1"/>
    <xf numFmtId="0" fontId="0" fillId="10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0" xfId="0" applyFill="1"/>
    <xf numFmtId="0" fontId="0" fillId="0" borderId="5" xfId="0" applyBorder="1"/>
    <xf numFmtId="2" fontId="3" fillId="0" borderId="1" xfId="0" applyNumberFormat="1" applyFont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4" borderId="2" xfId="0" applyFill="1" applyBorder="1"/>
    <xf numFmtId="0" fontId="4" fillId="14" borderId="2" xfId="0" applyFont="1" applyFill="1" applyBorder="1"/>
    <xf numFmtId="0" fontId="0" fillId="14" borderId="1" xfId="0" applyFill="1" applyBorder="1" applyAlignment="1">
      <alignment horizontal="center"/>
    </xf>
    <xf numFmtId="0" fontId="0" fillId="14" borderId="10" xfId="0" applyFill="1" applyBorder="1" applyAlignment="1">
      <alignment horizontal="right"/>
    </xf>
    <xf numFmtId="49" fontId="0" fillId="14" borderId="10" xfId="0" applyNumberFormat="1" applyFill="1" applyBorder="1" applyAlignment="1">
      <alignment horizontal="right"/>
    </xf>
    <xf numFmtId="3" fontId="0" fillId="14" borderId="10" xfId="0" applyNumberFormat="1" applyFill="1" applyBorder="1" applyAlignment="1">
      <alignment horizontal="right"/>
    </xf>
    <xf numFmtId="0" fontId="0" fillId="10" borderId="8" xfId="0" applyFill="1" applyBorder="1" applyAlignment="1">
      <alignment horizontal="right"/>
    </xf>
    <xf numFmtId="49" fontId="0" fillId="10" borderId="8" xfId="0" applyNumberFormat="1" applyFill="1" applyBorder="1" applyAlignment="1">
      <alignment horizontal="right"/>
    </xf>
    <xf numFmtId="3" fontId="0" fillId="10" borderId="8" xfId="0" applyNumberFormat="1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1" fontId="5" fillId="9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1" fontId="0" fillId="15" borderId="0" xfId="0" applyNumberFormat="1" applyFill="1"/>
    <xf numFmtId="0" fontId="0" fillId="15" borderId="0" xfId="0" applyFill="1"/>
    <xf numFmtId="11" fontId="0" fillId="0" borderId="0" xfId="0" applyNumberFormat="1"/>
    <xf numFmtId="2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textRotation="90"/>
    </xf>
    <xf numFmtId="164" fontId="0" fillId="0" borderId="1" xfId="0" applyNumberFormat="1" applyBorder="1"/>
    <xf numFmtId="164" fontId="0" fillId="8" borderId="1" xfId="0" applyNumberFormat="1" applyFill="1" applyBorder="1"/>
    <xf numFmtId="164" fontId="3" fillId="8" borderId="1" xfId="0" applyNumberFormat="1" applyFont="1" applyFill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3" borderId="1" xfId="0" applyFont="1" applyFill="1" applyBorder="1" applyAlignment="1"/>
    <xf numFmtId="0" fontId="1" fillId="8" borderId="1" xfId="0" applyFont="1" applyFill="1" applyBorder="1" applyAlignment="1"/>
    <xf numFmtId="0" fontId="0" fillId="8" borderId="1" xfId="0" applyFill="1" applyBorder="1" applyAlignment="1"/>
    <xf numFmtId="0" fontId="0" fillId="15" borderId="2" xfId="0" applyFill="1" applyBorder="1" applyAlignment="1"/>
    <xf numFmtId="0" fontId="0" fillId="15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'TPM graph test'!$C$6:$C$9</c:f>
              <c:numCache>
                <c:formatCode>General</c:formatCode>
                <c:ptCount val="4"/>
                <c:pt idx="0">
                  <c:v>2.5</c:v>
                </c:pt>
                <c:pt idx="1">
                  <c:v>15</c:v>
                </c:pt>
                <c:pt idx="2">
                  <c:v>30</c:v>
                </c:pt>
                <c:pt idx="3">
                  <c:v>30</c:v>
                </c:pt>
              </c:numCache>
            </c:numRef>
          </c:xVal>
          <c:yVal>
            <c:numRef>
              <c:f>'TPM graph test'!$H$6:$H$9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B-4187-86CB-636634F75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696015"/>
        <c:axId val="1812696431"/>
      </c:scatterChart>
      <c:valAx>
        <c:axId val="181269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696431"/>
        <c:crosses val="autoZero"/>
        <c:crossBetween val="midCat"/>
      </c:valAx>
      <c:valAx>
        <c:axId val="18126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69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605790</xdr:colOff>
      <xdr:row>11</xdr:row>
      <xdr:rowOff>15240</xdr:rowOff>
    </xdr:from>
    <xdr:to>
      <xdr:col>11</xdr:col>
      <xdr:colOff>300990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D423BD-250A-427B-8CFB-8FBB68F82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FD%20Template_v4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use of Quality"/>
      <sheetName val="TPM graph test"/>
    </sheetNames>
    <sheetDataSet>
      <sheetData sheetId="0"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1</v>
          </cell>
        </row>
        <row r="38">
          <cell r="A38">
            <v>1</v>
          </cell>
        </row>
        <row r="39">
          <cell r="A39">
            <v>0</v>
          </cell>
        </row>
        <row r="40">
          <cell r="A40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FD75-BB2F-4319-8DD7-AB6DDBD63258}">
  <dimension ref="A1:AI59"/>
  <sheetViews>
    <sheetView tabSelected="1" workbookViewId="0">
      <pane xSplit="3" ySplit="2" topLeftCell="D3" activePane="bottomRight" state="frozen"/>
      <selection pane="bottomRight" activeCell="C55" sqref="C55"/>
      <selection pane="bottomLeft" activeCell="A3" sqref="A3"/>
      <selection pane="topRight" activeCell="D1" sqref="D1"/>
    </sheetView>
  </sheetViews>
  <sheetFormatPr defaultRowHeight="14.65"/>
  <cols>
    <col min="1" max="1" width="15.7109375" bestFit="1" customWidth="1"/>
    <col min="2" max="2" width="31.140625" customWidth="1"/>
    <col min="3" max="3" width="7.7109375" bestFit="1" customWidth="1"/>
    <col min="4" max="4" width="7.5703125" bestFit="1" customWidth="1"/>
    <col min="5" max="5" width="7.7109375" bestFit="1" customWidth="1"/>
    <col min="6" max="13" width="7.5703125" bestFit="1" customWidth="1"/>
    <col min="14" max="14" width="12.140625" bestFit="1" customWidth="1"/>
    <col min="15" max="15" width="19.140625" bestFit="1" customWidth="1"/>
    <col min="16" max="16" width="10.140625" bestFit="1" customWidth="1"/>
    <col min="17" max="26" width="7.5703125" bestFit="1" customWidth="1"/>
    <col min="27" max="27" width="8" bestFit="1" customWidth="1"/>
    <col min="28" max="29" width="7.5703125" bestFit="1" customWidth="1"/>
    <col min="30" max="30" width="6.28515625" bestFit="1" customWidth="1"/>
    <col min="31" max="35" width="5.7109375" customWidth="1"/>
  </cols>
  <sheetData>
    <row r="1" spans="1:35">
      <c r="A1" s="53" t="s">
        <v>0</v>
      </c>
      <c r="B1" s="53"/>
      <c r="C1" s="2"/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</row>
    <row r="2" spans="1:35" ht="199.9" customHeight="1">
      <c r="A2" s="54"/>
      <c r="B2" s="54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9"/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</row>
    <row r="3" spans="1:35">
      <c r="A3" s="55" t="s">
        <v>33</v>
      </c>
      <c r="B3" s="55"/>
      <c r="C3" s="1" t="s">
        <v>34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E3" s="6"/>
      <c r="AF3" s="6"/>
      <c r="AG3" s="6"/>
      <c r="AH3" s="6"/>
      <c r="AI3" s="6"/>
    </row>
    <row r="4" spans="1:35">
      <c r="A4" s="8">
        <v>1</v>
      </c>
      <c r="B4" s="8" t="s">
        <v>35</v>
      </c>
      <c r="C4" s="15">
        <v>3</v>
      </c>
      <c r="D4" s="16">
        <v>9</v>
      </c>
      <c r="E4" s="16"/>
      <c r="F4" s="16">
        <v>3</v>
      </c>
      <c r="G4" s="16">
        <v>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50">
        <f>IFERROR(1/SUM(D4:AC4),0)</f>
        <v>7.6923076923076927E-2</v>
      </c>
      <c r="AE4" s="14">
        <v>4</v>
      </c>
      <c r="AF4" s="14">
        <v>4</v>
      </c>
      <c r="AG4" s="11">
        <f>AF4/AE4</f>
        <v>1</v>
      </c>
      <c r="AH4" s="11">
        <f t="shared" ref="AH4:AH23" si="0">C4*AG4</f>
        <v>3</v>
      </c>
      <c r="AI4" s="11">
        <f>AH4/$AH$24</f>
        <v>3.9087947882736153E-2</v>
      </c>
    </row>
    <row r="5" spans="1:35">
      <c r="A5" s="8">
        <v>2</v>
      </c>
      <c r="B5" s="8" t="s">
        <v>36</v>
      </c>
      <c r="C5" s="15">
        <v>2</v>
      </c>
      <c r="D5" s="16"/>
      <c r="E5" s="16">
        <v>3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50">
        <f t="shared" ref="AD5:AD23" si="1">IFERROR(1/SUM(D5:AC5),0)</f>
        <v>0.33333333333333331</v>
      </c>
      <c r="AE5" s="14">
        <v>4</v>
      </c>
      <c r="AF5" s="14">
        <v>4</v>
      </c>
      <c r="AG5" s="11">
        <f t="shared" ref="AG5:AG23" si="2">AF5/AE5</f>
        <v>1</v>
      </c>
      <c r="AH5" s="11">
        <f t="shared" si="0"/>
        <v>2</v>
      </c>
      <c r="AI5" s="11">
        <f t="shared" ref="AI5:AI23" si="3">AH5/$AH$24</f>
        <v>2.6058631921824105E-2</v>
      </c>
    </row>
    <row r="6" spans="1:35">
      <c r="A6" s="8">
        <v>3</v>
      </c>
      <c r="B6" s="8" t="s">
        <v>37</v>
      </c>
      <c r="C6" s="15">
        <v>5</v>
      </c>
      <c r="D6" s="16">
        <v>3</v>
      </c>
      <c r="E6" s="16"/>
      <c r="F6" s="16">
        <v>1</v>
      </c>
      <c r="G6" s="16">
        <v>9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50">
        <f t="shared" si="1"/>
        <v>7.6923076923076927E-2</v>
      </c>
      <c r="AE6" s="14">
        <v>4</v>
      </c>
      <c r="AF6" s="40">
        <v>5</v>
      </c>
      <c r="AG6" s="11">
        <f t="shared" si="2"/>
        <v>1.25</v>
      </c>
      <c r="AH6" s="11">
        <f t="shared" si="0"/>
        <v>6.25</v>
      </c>
      <c r="AI6" s="11">
        <f t="shared" si="3"/>
        <v>8.143322475570032E-2</v>
      </c>
    </row>
    <row r="7" spans="1:35">
      <c r="A7" s="8">
        <v>4</v>
      </c>
      <c r="B7" s="8" t="s">
        <v>38</v>
      </c>
      <c r="C7" s="15">
        <v>3</v>
      </c>
      <c r="D7" s="16"/>
      <c r="E7" s="16"/>
      <c r="F7" s="16"/>
      <c r="G7" s="16"/>
      <c r="H7" s="16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50">
        <f t="shared" si="1"/>
        <v>0.1111111111111111</v>
      </c>
      <c r="AE7" s="14">
        <v>4</v>
      </c>
      <c r="AF7" s="14">
        <v>4</v>
      </c>
      <c r="AG7" s="11">
        <f t="shared" si="2"/>
        <v>1</v>
      </c>
      <c r="AH7" s="11">
        <f t="shared" si="0"/>
        <v>3</v>
      </c>
      <c r="AI7" s="11">
        <f t="shared" si="3"/>
        <v>3.9087947882736153E-2</v>
      </c>
    </row>
    <row r="8" spans="1:35">
      <c r="A8" s="8">
        <v>5</v>
      </c>
      <c r="B8" s="8" t="s">
        <v>39</v>
      </c>
      <c r="C8" s="15">
        <v>4</v>
      </c>
      <c r="D8" s="16"/>
      <c r="E8" s="16"/>
      <c r="F8" s="16"/>
      <c r="G8" s="16"/>
      <c r="H8" s="16"/>
      <c r="I8" s="16">
        <v>3</v>
      </c>
      <c r="J8" s="16">
        <v>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50">
        <f t="shared" si="1"/>
        <v>0.16666666666666666</v>
      </c>
      <c r="AE8" s="14">
        <v>4</v>
      </c>
      <c r="AF8" s="14">
        <v>4</v>
      </c>
      <c r="AG8" s="11">
        <f t="shared" si="2"/>
        <v>1</v>
      </c>
      <c r="AH8" s="11">
        <f t="shared" si="0"/>
        <v>4</v>
      </c>
      <c r="AI8" s="11">
        <f t="shared" si="3"/>
        <v>5.2117263843648211E-2</v>
      </c>
    </row>
    <row r="9" spans="1:35">
      <c r="A9" s="8">
        <v>6</v>
      </c>
      <c r="B9" s="8" t="s">
        <v>40</v>
      </c>
      <c r="C9" s="15">
        <v>4</v>
      </c>
      <c r="D9" s="16"/>
      <c r="E9" s="16">
        <v>3</v>
      </c>
      <c r="F9" s="16"/>
      <c r="G9" s="16"/>
      <c r="H9" s="16"/>
      <c r="I9" s="16"/>
      <c r="J9" s="16"/>
      <c r="K9" s="16">
        <v>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50">
        <f t="shared" si="1"/>
        <v>0.16666666666666666</v>
      </c>
      <c r="AE9" s="14">
        <v>4</v>
      </c>
      <c r="AF9" s="14">
        <v>4</v>
      </c>
      <c r="AG9" s="11">
        <f t="shared" si="2"/>
        <v>1</v>
      </c>
      <c r="AH9" s="11">
        <f t="shared" si="0"/>
        <v>4</v>
      </c>
      <c r="AI9" s="11">
        <f t="shared" si="3"/>
        <v>5.2117263843648211E-2</v>
      </c>
    </row>
    <row r="10" spans="1:35">
      <c r="A10" s="8">
        <v>7</v>
      </c>
      <c r="B10" s="8" t="s">
        <v>41</v>
      </c>
      <c r="C10" s="15">
        <v>4</v>
      </c>
      <c r="D10" s="16"/>
      <c r="E10" s="16"/>
      <c r="F10" s="16"/>
      <c r="G10" s="16"/>
      <c r="H10" s="16"/>
      <c r="I10" s="16"/>
      <c r="J10" s="16"/>
      <c r="K10" s="16"/>
      <c r="L10" s="16">
        <v>9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50">
        <f t="shared" si="1"/>
        <v>0.1111111111111111</v>
      </c>
      <c r="AE10" s="14">
        <v>4</v>
      </c>
      <c r="AF10" s="14">
        <v>4</v>
      </c>
      <c r="AG10" s="11">
        <f t="shared" si="2"/>
        <v>1</v>
      </c>
      <c r="AH10" s="11">
        <f t="shared" si="0"/>
        <v>4</v>
      </c>
      <c r="AI10" s="11">
        <f t="shared" si="3"/>
        <v>5.2117263843648211E-2</v>
      </c>
    </row>
    <row r="11" spans="1:35">
      <c r="A11" s="8">
        <v>8</v>
      </c>
      <c r="B11" s="8" t="s">
        <v>42</v>
      </c>
      <c r="C11" s="15">
        <v>2</v>
      </c>
      <c r="D11" s="16"/>
      <c r="E11" s="16"/>
      <c r="F11" s="16"/>
      <c r="G11" s="16"/>
      <c r="H11" s="16"/>
      <c r="I11" s="16"/>
      <c r="J11" s="16"/>
      <c r="K11" s="16"/>
      <c r="L11" s="16"/>
      <c r="M11" s="16">
        <v>9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50">
        <f t="shared" si="1"/>
        <v>0.1111111111111111</v>
      </c>
      <c r="AE11" s="14">
        <v>4</v>
      </c>
      <c r="AF11" s="14">
        <v>4</v>
      </c>
      <c r="AG11" s="11">
        <f t="shared" si="2"/>
        <v>1</v>
      </c>
      <c r="AH11" s="11">
        <f t="shared" si="0"/>
        <v>2</v>
      </c>
      <c r="AI11" s="11">
        <f t="shared" si="3"/>
        <v>2.6058631921824105E-2</v>
      </c>
    </row>
    <row r="12" spans="1:35">
      <c r="A12" s="8">
        <v>9</v>
      </c>
      <c r="B12" s="8" t="s">
        <v>43</v>
      </c>
      <c r="C12" s="15">
        <v>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3</v>
      </c>
      <c r="O12" s="16">
        <v>3</v>
      </c>
      <c r="P12" s="16">
        <v>3</v>
      </c>
      <c r="Q12" s="16">
        <v>3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50">
        <f t="shared" si="1"/>
        <v>8.3333333333333329E-2</v>
      </c>
      <c r="AE12" s="14">
        <v>4</v>
      </c>
      <c r="AF12" s="14">
        <v>4</v>
      </c>
      <c r="AG12" s="11">
        <f t="shared" si="2"/>
        <v>1</v>
      </c>
      <c r="AH12" s="11">
        <f t="shared" si="0"/>
        <v>5</v>
      </c>
      <c r="AI12" s="11">
        <f t="shared" si="3"/>
        <v>6.5146579804560262E-2</v>
      </c>
    </row>
    <row r="13" spans="1:35">
      <c r="A13" s="8">
        <v>10</v>
      </c>
      <c r="B13" s="8" t="s">
        <v>44</v>
      </c>
      <c r="C13" s="15">
        <v>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>
        <v>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50">
        <f t="shared" si="1"/>
        <v>0.1111111111111111</v>
      </c>
      <c r="AE13" s="14">
        <v>4</v>
      </c>
      <c r="AF13" s="40">
        <v>3</v>
      </c>
      <c r="AG13" s="11">
        <f t="shared" si="2"/>
        <v>0.75</v>
      </c>
      <c r="AH13" s="11">
        <f t="shared" si="0"/>
        <v>0.75</v>
      </c>
      <c r="AI13" s="11">
        <f t="shared" si="3"/>
        <v>9.7719869706840382E-3</v>
      </c>
    </row>
    <row r="14" spans="1:35">
      <c r="A14" s="8">
        <v>11</v>
      </c>
      <c r="B14" s="8" t="s">
        <v>45</v>
      </c>
      <c r="C14" s="15">
        <v>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>
        <v>9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50">
        <f t="shared" si="1"/>
        <v>0.1111111111111111</v>
      </c>
      <c r="AE14" s="14">
        <v>4</v>
      </c>
      <c r="AF14" s="40">
        <v>3</v>
      </c>
      <c r="AG14" s="11">
        <f t="shared" si="2"/>
        <v>0.75</v>
      </c>
      <c r="AH14" s="11">
        <f t="shared" si="0"/>
        <v>0.75</v>
      </c>
      <c r="AI14" s="11">
        <f t="shared" si="3"/>
        <v>9.7719869706840382E-3</v>
      </c>
    </row>
    <row r="15" spans="1:35">
      <c r="A15" s="8">
        <v>12</v>
      </c>
      <c r="B15" s="8" t="s">
        <v>46</v>
      </c>
      <c r="C15" s="15">
        <v>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>
        <v>9</v>
      </c>
      <c r="U15" s="16"/>
      <c r="V15" s="16"/>
      <c r="W15" s="16"/>
      <c r="X15" s="16"/>
      <c r="Y15" s="16"/>
      <c r="Z15" s="16"/>
      <c r="AA15" s="16"/>
      <c r="AB15" s="16"/>
      <c r="AC15" s="16"/>
      <c r="AD15" s="50">
        <f t="shared" si="1"/>
        <v>0.1111111111111111</v>
      </c>
      <c r="AE15" s="14">
        <v>4</v>
      </c>
      <c r="AF15" s="14">
        <v>4</v>
      </c>
      <c r="AG15" s="11">
        <f t="shared" si="2"/>
        <v>1</v>
      </c>
      <c r="AH15" s="11">
        <f t="shared" si="0"/>
        <v>5</v>
      </c>
      <c r="AI15" s="11">
        <f t="shared" si="3"/>
        <v>6.5146579804560262E-2</v>
      </c>
    </row>
    <row r="16" spans="1:35">
      <c r="A16" s="8">
        <v>13</v>
      </c>
      <c r="B16" s="8" t="s">
        <v>47</v>
      </c>
      <c r="C16" s="15">
        <v>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>
        <v>9</v>
      </c>
      <c r="V16" s="16"/>
      <c r="W16" s="16"/>
      <c r="X16" s="16"/>
      <c r="Y16" s="16"/>
      <c r="Z16" s="16"/>
      <c r="AA16" s="16"/>
      <c r="AB16" s="16"/>
      <c r="AC16" s="16"/>
      <c r="AD16" s="50">
        <f t="shared" si="1"/>
        <v>0.1111111111111111</v>
      </c>
      <c r="AE16" s="14">
        <v>4</v>
      </c>
      <c r="AF16" s="40">
        <v>5</v>
      </c>
      <c r="AG16" s="11">
        <f t="shared" si="2"/>
        <v>1.25</v>
      </c>
      <c r="AH16" s="11">
        <f t="shared" si="0"/>
        <v>6.25</v>
      </c>
      <c r="AI16" s="11">
        <f t="shared" si="3"/>
        <v>8.143322475570032E-2</v>
      </c>
    </row>
    <row r="17" spans="1:35">
      <c r="A17" s="8">
        <v>14</v>
      </c>
      <c r="B17" s="8" t="s">
        <v>48</v>
      </c>
      <c r="C17" s="15">
        <v>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>
        <v>9</v>
      </c>
      <c r="W17" s="16"/>
      <c r="X17" s="16"/>
      <c r="Y17" s="16"/>
      <c r="Z17" s="16"/>
      <c r="AA17" s="16"/>
      <c r="AB17" s="16"/>
      <c r="AC17" s="16"/>
      <c r="AD17" s="50">
        <f t="shared" si="1"/>
        <v>0.1111111111111111</v>
      </c>
      <c r="AE17" s="14">
        <v>4</v>
      </c>
      <c r="AF17" s="40">
        <v>5</v>
      </c>
      <c r="AG17" s="11">
        <f t="shared" si="2"/>
        <v>1.25</v>
      </c>
      <c r="AH17" s="11">
        <f t="shared" si="0"/>
        <v>6.25</v>
      </c>
      <c r="AI17" s="11">
        <f t="shared" si="3"/>
        <v>8.143322475570032E-2</v>
      </c>
    </row>
    <row r="18" spans="1:35">
      <c r="A18" s="8">
        <v>15</v>
      </c>
      <c r="B18" s="8" t="s">
        <v>49</v>
      </c>
      <c r="C18" s="15">
        <v>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>
        <v>9</v>
      </c>
      <c r="X18" s="16"/>
      <c r="Y18" s="16"/>
      <c r="Z18" s="16"/>
      <c r="AA18" s="16"/>
      <c r="AB18" s="16"/>
      <c r="AC18" s="16"/>
      <c r="AD18" s="50">
        <f t="shared" si="1"/>
        <v>0.1111111111111111</v>
      </c>
      <c r="AE18" s="14">
        <v>4</v>
      </c>
      <c r="AF18" s="40">
        <v>5</v>
      </c>
      <c r="AG18" s="11">
        <f t="shared" si="2"/>
        <v>1.25</v>
      </c>
      <c r="AH18" s="11">
        <f t="shared" si="0"/>
        <v>6.25</v>
      </c>
      <c r="AI18" s="11">
        <f t="shared" si="3"/>
        <v>8.143322475570032E-2</v>
      </c>
    </row>
    <row r="19" spans="1:35">
      <c r="A19" s="8">
        <v>16</v>
      </c>
      <c r="B19" s="8" t="s">
        <v>50</v>
      </c>
      <c r="C19" s="15">
        <v>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>
        <v>3</v>
      </c>
      <c r="Y19" s="16"/>
      <c r="Z19" s="16"/>
      <c r="AA19" s="16"/>
      <c r="AB19" s="16"/>
      <c r="AC19" s="16"/>
      <c r="AD19" s="50">
        <f t="shared" si="1"/>
        <v>0.33333333333333331</v>
      </c>
      <c r="AE19" s="14">
        <v>4</v>
      </c>
      <c r="AF19" s="14">
        <v>4</v>
      </c>
      <c r="AG19" s="11">
        <f t="shared" si="2"/>
        <v>1</v>
      </c>
      <c r="AH19" s="11">
        <f t="shared" si="0"/>
        <v>3</v>
      </c>
      <c r="AI19" s="11">
        <f t="shared" si="3"/>
        <v>3.9087947882736153E-2</v>
      </c>
    </row>
    <row r="20" spans="1:35">
      <c r="A20" s="8">
        <v>17</v>
      </c>
      <c r="B20" s="8" t="s">
        <v>51</v>
      </c>
      <c r="C20" s="15">
        <v>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>
        <v>3</v>
      </c>
      <c r="Y20" s="16">
        <v>3</v>
      </c>
      <c r="Z20" s="16"/>
      <c r="AA20" s="16"/>
      <c r="AB20" s="16"/>
      <c r="AC20" s="16"/>
      <c r="AD20" s="50">
        <f t="shared" si="1"/>
        <v>0.16666666666666666</v>
      </c>
      <c r="AE20" s="14">
        <v>4</v>
      </c>
      <c r="AF20" s="14">
        <v>4</v>
      </c>
      <c r="AG20" s="11">
        <f t="shared" si="2"/>
        <v>1</v>
      </c>
      <c r="AH20" s="11">
        <f t="shared" si="0"/>
        <v>1</v>
      </c>
      <c r="AI20" s="11">
        <f t="shared" si="3"/>
        <v>1.3029315960912053E-2</v>
      </c>
    </row>
    <row r="21" spans="1:35">
      <c r="A21" s="8">
        <v>18</v>
      </c>
      <c r="B21" s="8" t="s">
        <v>52</v>
      </c>
      <c r="C21" s="15">
        <v>3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>
        <v>9</v>
      </c>
      <c r="Z21" s="16"/>
      <c r="AA21" s="16"/>
      <c r="AB21" s="16"/>
      <c r="AC21" s="16"/>
      <c r="AD21" s="50">
        <f t="shared" si="1"/>
        <v>0.1111111111111111</v>
      </c>
      <c r="AE21" s="14">
        <v>4</v>
      </c>
      <c r="AF21" s="14">
        <v>4</v>
      </c>
      <c r="AG21" s="11">
        <f t="shared" si="2"/>
        <v>1</v>
      </c>
      <c r="AH21" s="11">
        <f t="shared" si="0"/>
        <v>3</v>
      </c>
      <c r="AI21" s="11">
        <f t="shared" si="3"/>
        <v>3.9087947882736153E-2</v>
      </c>
    </row>
    <row r="22" spans="1:35">
      <c r="A22" s="8">
        <v>19</v>
      </c>
      <c r="B22" s="8" t="s">
        <v>53</v>
      </c>
      <c r="C22" s="15">
        <v>5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>
        <v>9</v>
      </c>
      <c r="AA22" s="16">
        <v>9</v>
      </c>
      <c r="AB22" s="16"/>
      <c r="AC22" s="16"/>
      <c r="AD22" s="50">
        <f t="shared" si="1"/>
        <v>5.5555555555555552E-2</v>
      </c>
      <c r="AE22" s="14">
        <v>4</v>
      </c>
      <c r="AF22" s="40">
        <v>5</v>
      </c>
      <c r="AG22" s="11">
        <f t="shared" si="2"/>
        <v>1.25</v>
      </c>
      <c r="AH22" s="11">
        <f t="shared" si="0"/>
        <v>6.25</v>
      </c>
      <c r="AI22" s="11">
        <f t="shared" si="3"/>
        <v>8.143322475570032E-2</v>
      </c>
    </row>
    <row r="23" spans="1:35">
      <c r="A23" s="8">
        <v>20</v>
      </c>
      <c r="B23" s="9" t="s">
        <v>54</v>
      </c>
      <c r="C23" s="17">
        <v>5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>
        <v>9</v>
      </c>
      <c r="AC23" s="16">
        <v>9</v>
      </c>
      <c r="AD23" s="50">
        <f t="shared" si="1"/>
        <v>5.5555555555555552E-2</v>
      </c>
      <c r="AE23" s="14">
        <v>4</v>
      </c>
      <c r="AF23" s="14">
        <v>4</v>
      </c>
      <c r="AG23" s="12">
        <f t="shared" si="2"/>
        <v>1</v>
      </c>
      <c r="AH23" s="11">
        <f t="shared" si="0"/>
        <v>5</v>
      </c>
      <c r="AI23" s="12">
        <f t="shared" si="3"/>
        <v>6.5146579804560262E-2</v>
      </c>
    </row>
    <row r="24" spans="1:35" s="2" customFormat="1">
      <c r="B24" s="56" t="s">
        <v>55</v>
      </c>
      <c r="C24" s="5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50"/>
      <c r="AE24" s="6"/>
      <c r="AF24" s="6">
        <v>4</v>
      </c>
      <c r="AG24" s="6"/>
      <c r="AH24" s="13">
        <f>SUM(AH4:AH23)</f>
        <v>76.75</v>
      </c>
    </row>
    <row r="25" spans="1:35">
      <c r="B25" s="57" t="s">
        <v>56</v>
      </c>
      <c r="C25" s="57"/>
      <c r="D25" s="51" cm="1">
        <f t="array" ref="D25">SUMPRODUCT(D4:D23*$AD4:$AD23,$AI4:$AI23)</f>
        <v>4.5853169631671256E-2</v>
      </c>
      <c r="E25" s="51" cm="1">
        <f t="array" ref="E25">SUMPRODUCT(E4:E23*$AD4:$AD23,$AI4:$AI23)</f>
        <v>5.2117263843648211E-2</v>
      </c>
      <c r="F25" s="51" cm="1">
        <f t="array" ref="F25">SUMPRODUCT(F4:F23*$AD4:$AD23,$AI4:$AI23)</f>
        <v>1.5284389877223753E-2</v>
      </c>
      <c r="G25" s="51" cm="1">
        <f t="array" ref="G25">SUMPRODUCT(G4:G23*$AD4:$AD23,$AI4:$AI23)</f>
        <v>5.9383613129541463E-2</v>
      </c>
      <c r="H25" s="51" cm="1">
        <f t="array" ref="H25">SUMPRODUCT(H4:H23*$AD4:$AD23,$AI4:$AI23)</f>
        <v>3.9087947882736153E-2</v>
      </c>
      <c r="I25" s="51" cm="1">
        <f t="array" ref="I25">SUMPRODUCT(I4:I23*$AD4:$AD23,$AI4:$AI23)</f>
        <v>2.6058631921824105E-2</v>
      </c>
      <c r="J25" s="51" cm="1">
        <f t="array" ref="J25">SUMPRODUCT(J4:J23*$AD4:$AD23,$AI4:$AI23)</f>
        <v>2.6058631921824105E-2</v>
      </c>
      <c r="K25" s="51" cm="1">
        <f t="array" ref="K25">SUMPRODUCT(K4:K23*$AD4:$AD23,$AI4:$AI23)</f>
        <v>2.6058631921824105E-2</v>
      </c>
      <c r="L25" s="51" cm="1">
        <f t="array" ref="L25">SUMPRODUCT(L4:L23*$AD4:$AD23,$AI4:$AI23)</f>
        <v>5.2117263843648211E-2</v>
      </c>
      <c r="M25" s="51" cm="1">
        <f t="array" ref="M25">SUMPRODUCT(M4:M23*$AD4:$AD23,$AI4:$AI23)</f>
        <v>2.6058631921824105E-2</v>
      </c>
      <c r="N25" s="51" cm="1">
        <f t="array" ref="N25">SUMPRODUCT(N4:N23*$AD4:$AD23,$AI4:$AI23)</f>
        <v>1.6286644951140065E-2</v>
      </c>
      <c r="O25" s="51" cm="1">
        <f t="array" ref="O25">SUMPRODUCT(O4:O23*$AD4:$AD23,$AI4:$AI23)</f>
        <v>1.6286644951140065E-2</v>
      </c>
      <c r="P25" s="51" cm="1">
        <f t="array" ref="P25">SUMPRODUCT(P4:P23*$AD4:$AD23,$AI4:$AI23)</f>
        <v>1.6286644951140065E-2</v>
      </c>
      <c r="Q25" s="51" cm="1">
        <f t="array" ref="Q25">SUMPRODUCT(Q4:Q23*$AD4:$AD23,$AI4:$AI23)</f>
        <v>1.6286644951140065E-2</v>
      </c>
      <c r="R25" s="51" cm="1">
        <f t="array" ref="R25">SUMPRODUCT(R4:R23*$AD4:$AD23,$AI4:$AI23)</f>
        <v>9.7719869706840382E-3</v>
      </c>
      <c r="S25" s="51" cm="1">
        <f t="array" ref="S25">SUMPRODUCT(S4:S23*$AD4:$AD23,$AI4:$AI23)</f>
        <v>9.7719869706840382E-3</v>
      </c>
      <c r="T25" s="51" cm="1">
        <f t="array" ref="T25">SUMPRODUCT(T4:T23*$AD4:$AD23,$AI4:$AI23)</f>
        <v>6.5146579804560262E-2</v>
      </c>
      <c r="U25" s="51" cm="1">
        <f t="array" ref="U25">SUMPRODUCT(U4:U23*$AD4:$AD23,$AI4:$AI23)</f>
        <v>8.143322475570032E-2</v>
      </c>
      <c r="V25" s="51" cm="1">
        <f t="array" ref="V25">SUMPRODUCT(V4:V23*$AD4:$AD23,$AI4:$AI23)</f>
        <v>8.143322475570032E-2</v>
      </c>
      <c r="W25" s="51" cm="1">
        <f t="array" ref="W25">SUMPRODUCT(W4:W23*$AD4:$AD23,$AI4:$AI23)</f>
        <v>8.143322475570032E-2</v>
      </c>
      <c r="X25" s="51" cm="1">
        <f t="array" ref="X25">SUMPRODUCT(X4:X23*$AD4:$AD23,$AI4:$AI23)</f>
        <v>4.5602605863192182E-2</v>
      </c>
      <c r="Y25" s="51" cm="1">
        <f t="array" ref="Y25">SUMPRODUCT(Y4:Y23*$AD4:$AD23,$AI4:$AI23)</f>
        <v>4.5602605863192182E-2</v>
      </c>
      <c r="Z25" s="51" cm="1">
        <f t="array" ref="Z25">SUMPRODUCT(Z4:Z23*$AD4:$AD23,$AI4:$AI23)</f>
        <v>4.071661237785016E-2</v>
      </c>
      <c r="AA25" s="51" cm="1">
        <f t="array" ref="AA25">SUMPRODUCT(AA4:AA23*$AD4:$AD23,$AI4:$AI23)</f>
        <v>4.071661237785016E-2</v>
      </c>
      <c r="AB25" s="51" cm="1">
        <f t="array" ref="AB25">SUMPRODUCT(AB4:AB23*$AD4:$AD23,$AI4:$AI23)</f>
        <v>3.2573289902280131E-2</v>
      </c>
      <c r="AC25" s="51" cm="1">
        <f t="array" ref="AC25">SUMPRODUCT(AC4:AC23*$AD4:$AD23,$AI4:$AI23)</f>
        <v>3.2573289902280131E-2</v>
      </c>
      <c r="AD25" s="50">
        <f>SUM(D25:AC25)</f>
        <v>1.0000000000000002</v>
      </c>
    </row>
    <row r="26" spans="1:35">
      <c r="B26" s="57" t="s">
        <v>57</v>
      </c>
      <c r="C26" s="57"/>
      <c r="D26" s="52">
        <f t="shared" ref="D26:AC26" si="4">D25/$AD$25</f>
        <v>4.5853169631671249E-2</v>
      </c>
      <c r="E26" s="52">
        <f t="shared" si="4"/>
        <v>5.2117263843648197E-2</v>
      </c>
      <c r="F26" s="52">
        <f t="shared" si="4"/>
        <v>1.5284389877223749E-2</v>
      </c>
      <c r="G26" s="52">
        <f t="shared" si="4"/>
        <v>5.9383613129541449E-2</v>
      </c>
      <c r="H26" s="52">
        <f t="shared" si="4"/>
        <v>3.9087947882736146E-2</v>
      </c>
      <c r="I26" s="52">
        <f t="shared" si="4"/>
        <v>2.6058631921824098E-2</v>
      </c>
      <c r="J26" s="52">
        <f t="shared" si="4"/>
        <v>2.6058631921824098E-2</v>
      </c>
      <c r="K26" s="52">
        <f t="shared" si="4"/>
        <v>2.6058631921824098E-2</v>
      </c>
      <c r="L26" s="52">
        <f t="shared" si="4"/>
        <v>5.2117263843648197E-2</v>
      </c>
      <c r="M26" s="52">
        <f t="shared" si="4"/>
        <v>2.6058631921824098E-2</v>
      </c>
      <c r="N26" s="52">
        <f t="shared" si="4"/>
        <v>1.6286644951140062E-2</v>
      </c>
      <c r="O26" s="52">
        <f t="shared" si="4"/>
        <v>1.6286644951140062E-2</v>
      </c>
      <c r="P26" s="52">
        <f t="shared" si="4"/>
        <v>1.6286644951140062E-2</v>
      </c>
      <c r="Q26" s="52">
        <f t="shared" si="4"/>
        <v>1.6286644951140062E-2</v>
      </c>
      <c r="R26" s="52">
        <f t="shared" si="4"/>
        <v>9.7719869706840365E-3</v>
      </c>
      <c r="S26" s="52">
        <f t="shared" si="4"/>
        <v>9.7719869706840365E-3</v>
      </c>
      <c r="T26" s="52">
        <f t="shared" si="4"/>
        <v>6.5146579804560248E-2</v>
      </c>
      <c r="U26" s="52">
        <f t="shared" si="4"/>
        <v>8.1433224755700306E-2</v>
      </c>
      <c r="V26" s="52">
        <f t="shared" si="4"/>
        <v>8.1433224755700306E-2</v>
      </c>
      <c r="W26" s="52">
        <f t="shared" si="4"/>
        <v>8.1433224755700306E-2</v>
      </c>
      <c r="X26" s="52">
        <f t="shared" si="4"/>
        <v>4.5602605863192175E-2</v>
      </c>
      <c r="Y26" s="52">
        <f t="shared" si="4"/>
        <v>4.5602605863192175E-2</v>
      </c>
      <c r="Z26" s="52">
        <f t="shared" si="4"/>
        <v>4.0716612377850153E-2</v>
      </c>
      <c r="AA26" s="52">
        <f t="shared" si="4"/>
        <v>4.0716612377850153E-2</v>
      </c>
      <c r="AB26" s="52">
        <f t="shared" si="4"/>
        <v>3.2573289902280124E-2</v>
      </c>
      <c r="AC26" s="52">
        <f t="shared" si="4"/>
        <v>3.2573289902280124E-2</v>
      </c>
      <c r="AD26" s="46"/>
    </row>
    <row r="27" spans="1:35">
      <c r="B27" s="7"/>
      <c r="C27" s="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46"/>
    </row>
    <row r="28" spans="1:35">
      <c r="B28" s="27" t="s">
        <v>58</v>
      </c>
      <c r="C28" s="27"/>
      <c r="D28" s="30" t="s">
        <v>59</v>
      </c>
      <c r="E28" s="30" t="s">
        <v>60</v>
      </c>
      <c r="F28" s="30" t="s">
        <v>61</v>
      </c>
      <c r="G28" s="30" t="s">
        <v>62</v>
      </c>
      <c r="H28" s="30" t="s">
        <v>63</v>
      </c>
      <c r="I28" s="30" t="s">
        <v>64</v>
      </c>
      <c r="J28" s="30" t="s">
        <v>64</v>
      </c>
      <c r="K28" s="30" t="s">
        <v>65</v>
      </c>
      <c r="L28" s="30" t="s">
        <v>66</v>
      </c>
      <c r="M28" s="30" t="s">
        <v>65</v>
      </c>
      <c r="N28" s="31" t="s">
        <v>67</v>
      </c>
      <c r="O28" s="31" t="s">
        <v>68</v>
      </c>
      <c r="P28" s="31" t="s">
        <v>69</v>
      </c>
      <c r="Q28" s="30" t="s">
        <v>70</v>
      </c>
      <c r="R28" s="30" t="s">
        <v>62</v>
      </c>
      <c r="S28" s="31" t="s">
        <v>69</v>
      </c>
      <c r="T28" s="31" t="s">
        <v>71</v>
      </c>
      <c r="U28" s="30" t="s">
        <v>72</v>
      </c>
      <c r="V28" s="30" t="s">
        <v>62</v>
      </c>
      <c r="W28" s="30" t="s">
        <v>73</v>
      </c>
      <c r="X28" s="30" t="s">
        <v>62</v>
      </c>
      <c r="Y28" s="31" t="s">
        <v>69</v>
      </c>
      <c r="Z28" s="30" t="s">
        <v>74</v>
      </c>
      <c r="AA28" s="30" t="s">
        <v>73</v>
      </c>
      <c r="AB28" s="31" t="s">
        <v>75</v>
      </c>
      <c r="AC28" s="30" t="s">
        <v>76</v>
      </c>
    </row>
    <row r="29" spans="1:35">
      <c r="A29" s="7"/>
      <c r="B29" s="27" t="s">
        <v>77</v>
      </c>
      <c r="C29" s="27"/>
      <c r="D29" s="32" t="s">
        <v>78</v>
      </c>
      <c r="E29" s="32" t="s">
        <v>79</v>
      </c>
      <c r="F29" s="32" t="s">
        <v>80</v>
      </c>
      <c r="G29" s="32" t="s">
        <v>80</v>
      </c>
      <c r="H29" s="32" t="s">
        <v>78</v>
      </c>
      <c r="I29" s="32" t="s">
        <v>79</v>
      </c>
      <c r="J29" s="32" t="s">
        <v>79</v>
      </c>
      <c r="K29" s="32" t="s">
        <v>78</v>
      </c>
      <c r="L29" s="32" t="s">
        <v>80</v>
      </c>
      <c r="M29" s="32" t="s">
        <v>78</v>
      </c>
      <c r="N29" s="32" t="s">
        <v>81</v>
      </c>
      <c r="O29" s="32" t="s">
        <v>81</v>
      </c>
      <c r="P29" s="32" t="s">
        <v>81</v>
      </c>
      <c r="Q29" s="32" t="s">
        <v>78</v>
      </c>
      <c r="R29" s="32" t="s">
        <v>80</v>
      </c>
      <c r="S29" s="32" t="s">
        <v>81</v>
      </c>
      <c r="T29" s="32" t="s">
        <v>78</v>
      </c>
      <c r="U29" s="32" t="s">
        <v>80</v>
      </c>
      <c r="V29" s="32" t="s">
        <v>78</v>
      </c>
      <c r="W29" s="32" t="s">
        <v>78</v>
      </c>
      <c r="X29" s="32" t="s">
        <v>80</v>
      </c>
      <c r="Y29" s="32" t="s">
        <v>82</v>
      </c>
      <c r="Z29" s="32" t="s">
        <v>78</v>
      </c>
      <c r="AA29" s="32" t="s">
        <v>78</v>
      </c>
      <c r="AB29" s="32" t="s">
        <v>79</v>
      </c>
      <c r="AC29" s="32" t="s">
        <v>78</v>
      </c>
      <c r="AD29" s="47"/>
    </row>
    <row r="30" spans="1:35">
      <c r="A30" s="7"/>
      <c r="B30" s="27" t="s">
        <v>83</v>
      </c>
      <c r="C30" s="27"/>
      <c r="D30" s="33">
        <v>15</v>
      </c>
      <c r="E30" s="33" t="s">
        <v>84</v>
      </c>
      <c r="F30" s="33">
        <v>3.2</v>
      </c>
      <c r="G30" s="33">
        <v>11</v>
      </c>
      <c r="H30" s="33">
        <v>200</v>
      </c>
      <c r="I30" s="33">
        <v>45</v>
      </c>
      <c r="J30" s="33">
        <v>38</v>
      </c>
      <c r="K30" s="33">
        <v>130</v>
      </c>
      <c r="L30" s="33">
        <v>1.1000000000000001</v>
      </c>
      <c r="M30" s="33">
        <v>650</v>
      </c>
      <c r="N30" s="33" t="s">
        <v>85</v>
      </c>
      <c r="O30" s="34" t="s">
        <v>86</v>
      </c>
      <c r="P30" s="33" t="s">
        <v>87</v>
      </c>
      <c r="Q30" s="33">
        <v>1.75</v>
      </c>
      <c r="R30" s="33">
        <v>35</v>
      </c>
      <c r="S30" s="33" t="s">
        <v>88</v>
      </c>
      <c r="T30" s="33">
        <v>5</v>
      </c>
      <c r="U30" s="33">
        <v>85</v>
      </c>
      <c r="V30" s="35">
        <v>3600</v>
      </c>
      <c r="W30" s="35">
        <v>35000</v>
      </c>
      <c r="X30" s="33">
        <v>160</v>
      </c>
      <c r="Y30" s="33" t="s">
        <v>89</v>
      </c>
      <c r="Z30" s="33">
        <v>450</v>
      </c>
      <c r="AA30" s="35">
        <v>500000</v>
      </c>
      <c r="AB30" s="33" t="s">
        <v>90</v>
      </c>
      <c r="AC30" s="33">
        <v>10</v>
      </c>
      <c r="AD30" s="48"/>
    </row>
    <row r="31" spans="1: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35">
      <c r="A32" s="7" t="s">
        <v>91</v>
      </c>
      <c r="B32" s="19" t="s">
        <v>92</v>
      </c>
      <c r="C32" s="19"/>
      <c r="D32" s="36">
        <v>2.5</v>
      </c>
      <c r="E32" s="36">
        <v>480</v>
      </c>
      <c r="F32" s="36" t="s">
        <v>80</v>
      </c>
      <c r="G32" s="36" t="s">
        <v>80</v>
      </c>
      <c r="H32" s="36">
        <v>0</v>
      </c>
      <c r="I32" s="36">
        <v>33</v>
      </c>
      <c r="J32" s="36">
        <v>37</v>
      </c>
      <c r="K32" s="36">
        <v>65</v>
      </c>
      <c r="L32" s="36" t="s">
        <v>80</v>
      </c>
      <c r="M32" s="36">
        <v>325</v>
      </c>
      <c r="N32" s="36">
        <v>2</v>
      </c>
      <c r="O32" s="37" t="s">
        <v>93</v>
      </c>
      <c r="P32" s="36">
        <v>1</v>
      </c>
      <c r="Q32" s="36">
        <v>1.5</v>
      </c>
      <c r="R32" s="36" t="s">
        <v>80</v>
      </c>
      <c r="S32" s="36" t="s">
        <v>94</v>
      </c>
      <c r="T32" s="36">
        <v>3</v>
      </c>
      <c r="U32" s="36" t="s">
        <v>80</v>
      </c>
      <c r="V32" s="36">
        <v>2300</v>
      </c>
      <c r="W32" s="38">
        <v>15000</v>
      </c>
      <c r="X32" s="36" t="s">
        <v>80</v>
      </c>
      <c r="Y32" s="36" t="s">
        <v>89</v>
      </c>
      <c r="Z32" s="36">
        <v>250</v>
      </c>
      <c r="AA32" s="38">
        <v>300000</v>
      </c>
      <c r="AB32" s="36" t="s">
        <v>90</v>
      </c>
      <c r="AC32" s="36">
        <v>7</v>
      </c>
      <c r="AD32" s="48"/>
    </row>
    <row r="33" spans="1:31">
      <c r="B33" s="19" t="s">
        <v>95</v>
      </c>
      <c r="C33" s="19"/>
      <c r="D33" s="19">
        <v>15</v>
      </c>
      <c r="E33" s="19">
        <v>675</v>
      </c>
      <c r="F33" s="19">
        <v>3.2</v>
      </c>
      <c r="G33" s="19">
        <v>11</v>
      </c>
      <c r="H33" s="19">
        <v>200</v>
      </c>
      <c r="I33" s="19">
        <v>45</v>
      </c>
      <c r="J33" s="19">
        <v>40</v>
      </c>
      <c r="K33" s="19">
        <v>150</v>
      </c>
      <c r="L33" s="19">
        <v>1</v>
      </c>
      <c r="M33" s="19">
        <v>650</v>
      </c>
      <c r="N33" s="19">
        <v>3</v>
      </c>
      <c r="O33" s="19">
        <v>5</v>
      </c>
      <c r="P33" s="19">
        <v>2</v>
      </c>
      <c r="Q33" s="19">
        <v>2</v>
      </c>
      <c r="R33" s="19">
        <v>30</v>
      </c>
      <c r="S33" s="19" t="s">
        <v>88</v>
      </c>
      <c r="T33" s="19">
        <v>3</v>
      </c>
      <c r="U33" s="19">
        <v>85</v>
      </c>
      <c r="V33" s="19">
        <v>3300</v>
      </c>
      <c r="W33" s="19">
        <v>40000</v>
      </c>
      <c r="X33" s="19">
        <v>160</v>
      </c>
      <c r="Y33" s="19" t="s">
        <v>89</v>
      </c>
      <c r="Z33" s="19">
        <v>500</v>
      </c>
      <c r="AA33" s="19">
        <v>500000</v>
      </c>
      <c r="AB33" s="19" t="s">
        <v>90</v>
      </c>
      <c r="AC33" s="19">
        <v>12</v>
      </c>
    </row>
    <row r="34" spans="1:31">
      <c r="A34" s="7"/>
      <c r="B34" s="19" t="s">
        <v>96</v>
      </c>
      <c r="C34" s="19"/>
      <c r="D34" s="39" t="s">
        <v>80</v>
      </c>
      <c r="E34" s="39">
        <v>800</v>
      </c>
      <c r="F34" s="39">
        <v>3.5</v>
      </c>
      <c r="G34" s="39">
        <v>13</v>
      </c>
      <c r="H34" s="39" t="s">
        <v>80</v>
      </c>
      <c r="I34" s="39">
        <v>50</v>
      </c>
      <c r="J34" s="39">
        <v>45</v>
      </c>
      <c r="K34" s="39" t="s">
        <v>80</v>
      </c>
      <c r="L34" s="39">
        <v>1.4</v>
      </c>
      <c r="M34" s="39" t="s">
        <v>80</v>
      </c>
      <c r="N34" s="39">
        <v>3</v>
      </c>
      <c r="O34" s="39">
        <v>5</v>
      </c>
      <c r="P34" s="39">
        <v>2</v>
      </c>
      <c r="Q34" s="39">
        <v>2.2000000000000002</v>
      </c>
      <c r="R34" s="39">
        <v>60</v>
      </c>
      <c r="S34" s="39" t="s">
        <v>88</v>
      </c>
      <c r="T34" s="39">
        <v>5</v>
      </c>
      <c r="U34" s="39">
        <v>100</v>
      </c>
      <c r="V34" s="39" t="s">
        <v>80</v>
      </c>
      <c r="W34" s="39" t="s">
        <v>80</v>
      </c>
      <c r="X34" s="39">
        <v>300</v>
      </c>
      <c r="Y34" s="39" t="s">
        <v>80</v>
      </c>
      <c r="Z34" s="39" t="s">
        <v>80</v>
      </c>
      <c r="AA34" s="39" t="s">
        <v>80</v>
      </c>
      <c r="AB34" s="39" t="s">
        <v>80</v>
      </c>
      <c r="AC34" s="39" t="s">
        <v>80</v>
      </c>
      <c r="AD34" s="48"/>
    </row>
    <row r="35" spans="1:31" hidden="1">
      <c r="B35" s="19"/>
      <c r="C35" s="19">
        <v>0</v>
      </c>
      <c r="D35" s="19">
        <v>-9.9999999999999895E+20</v>
      </c>
      <c r="E35" s="19">
        <v>-9.9999999999999895E+20</v>
      </c>
      <c r="F35" s="19">
        <v>-9.9999999999999895E+20</v>
      </c>
      <c r="G35" s="19">
        <v>-9.9999999999999895E+20</v>
      </c>
      <c r="H35" s="19">
        <v>-9.9999999999999895E+20</v>
      </c>
      <c r="I35" s="19">
        <v>-9.9999999999999895E+20</v>
      </c>
      <c r="J35" s="19">
        <v>-9.9999999999999895E+20</v>
      </c>
      <c r="K35" s="19">
        <v>-9.9999999999999895E+20</v>
      </c>
      <c r="L35" s="19">
        <v>-9.9999999999999895E+20</v>
      </c>
      <c r="M35" s="19">
        <v>-9.9999999999999895E+20</v>
      </c>
      <c r="N35" s="19">
        <v>-9.9999999999999895E+20</v>
      </c>
      <c r="O35" s="19">
        <v>-9.9999999999999895E+20</v>
      </c>
      <c r="P35" s="19">
        <v>-9.9999999999999895E+20</v>
      </c>
      <c r="Q35" s="19">
        <v>-9.9999999999999895E+20</v>
      </c>
      <c r="R35" s="19">
        <v>-9.9999999999999895E+20</v>
      </c>
      <c r="S35" s="19">
        <v>-9.9999999999999895E+20</v>
      </c>
      <c r="T35" s="19">
        <v>-9.9999999999999895E+20</v>
      </c>
      <c r="U35" s="19">
        <v>-9.9999999999999895E+20</v>
      </c>
      <c r="V35" s="19">
        <v>-9.9999999999999895E+20</v>
      </c>
      <c r="W35" s="19">
        <v>-9.9999999999999895E+20</v>
      </c>
      <c r="X35" s="19">
        <v>-9.9999999999999895E+20</v>
      </c>
      <c r="Y35" s="19">
        <v>-9.9999999999999895E+20</v>
      </c>
      <c r="Z35" s="19">
        <v>-9.9999999999999895E+20</v>
      </c>
      <c r="AA35" s="19">
        <v>-9.9999999999999895E+20</v>
      </c>
      <c r="AB35" s="19">
        <v>-9.9999999999999895E+20</v>
      </c>
      <c r="AC35" s="19">
        <v>-9.9999999999999895E+20</v>
      </c>
    </row>
    <row r="36" spans="1:31">
      <c r="B36" s="28" t="s">
        <v>97</v>
      </c>
      <c r="C36" s="29">
        <v>0</v>
      </c>
      <c r="D36" s="28">
        <v>2.5</v>
      </c>
      <c r="E36" s="28">
        <v>480</v>
      </c>
      <c r="F36" s="28">
        <v>0</v>
      </c>
      <c r="G36" s="28">
        <v>0</v>
      </c>
      <c r="H36" s="28">
        <v>0</v>
      </c>
      <c r="I36" s="28">
        <v>33</v>
      </c>
      <c r="J36" s="28">
        <v>37</v>
      </c>
      <c r="K36" s="28">
        <v>65</v>
      </c>
      <c r="L36" s="28">
        <v>0</v>
      </c>
      <c r="M36" s="28">
        <v>325</v>
      </c>
      <c r="N36" s="28">
        <v>2</v>
      </c>
      <c r="O36" s="28">
        <v>4</v>
      </c>
      <c r="P36" s="28">
        <v>1</v>
      </c>
      <c r="Q36" s="28">
        <v>1.5</v>
      </c>
      <c r="R36" s="28">
        <v>0</v>
      </c>
      <c r="S36" s="28">
        <v>0</v>
      </c>
      <c r="T36" s="28">
        <v>2.5</v>
      </c>
      <c r="U36" s="28">
        <v>0</v>
      </c>
      <c r="V36" s="28">
        <v>2300</v>
      </c>
      <c r="W36" s="28">
        <v>15000</v>
      </c>
      <c r="X36" s="28">
        <v>0</v>
      </c>
      <c r="Y36" s="28">
        <v>0.5</v>
      </c>
      <c r="Z36" s="28">
        <v>250</v>
      </c>
      <c r="AA36" s="28">
        <v>300000</v>
      </c>
      <c r="AB36" s="28">
        <v>0.5</v>
      </c>
      <c r="AC36" s="28">
        <v>7</v>
      </c>
      <c r="AD36" s="7"/>
      <c r="AE36" s="29">
        <v>0</v>
      </c>
    </row>
    <row r="37" spans="1:31">
      <c r="B37" s="28" t="s">
        <v>98</v>
      </c>
      <c r="C37" s="29">
        <v>1</v>
      </c>
      <c r="D37" s="28">
        <v>15</v>
      </c>
      <c r="E37" s="28">
        <v>650</v>
      </c>
      <c r="F37" s="28">
        <v>0</v>
      </c>
      <c r="G37" s="28">
        <v>0</v>
      </c>
      <c r="H37" s="28">
        <v>400</v>
      </c>
      <c r="I37" s="28">
        <v>43</v>
      </c>
      <c r="J37" s="28">
        <v>39</v>
      </c>
      <c r="K37" s="28">
        <v>150</v>
      </c>
      <c r="L37" s="28">
        <v>0</v>
      </c>
      <c r="M37" s="28">
        <v>650</v>
      </c>
      <c r="N37" s="28">
        <v>3</v>
      </c>
      <c r="O37" s="28">
        <v>5</v>
      </c>
      <c r="P37" s="28">
        <v>2</v>
      </c>
      <c r="Q37" s="28">
        <v>2</v>
      </c>
      <c r="R37" s="28">
        <v>0</v>
      </c>
      <c r="S37" s="28">
        <v>1</v>
      </c>
      <c r="T37" s="28">
        <v>3</v>
      </c>
      <c r="U37" s="28">
        <v>0</v>
      </c>
      <c r="V37" s="28">
        <v>3300</v>
      </c>
      <c r="W37" s="28">
        <v>40000</v>
      </c>
      <c r="X37" s="28">
        <v>0</v>
      </c>
      <c r="Y37" s="28">
        <v>0.5</v>
      </c>
      <c r="Z37" s="28">
        <v>500</v>
      </c>
      <c r="AA37" s="28">
        <v>500000</v>
      </c>
      <c r="AB37" s="28">
        <v>0.5</v>
      </c>
      <c r="AC37" s="28">
        <v>12</v>
      </c>
      <c r="AD37" s="7"/>
      <c r="AE37" s="29">
        <v>1</v>
      </c>
    </row>
    <row r="38" spans="1:31">
      <c r="B38" s="28" t="s">
        <v>99</v>
      </c>
      <c r="C38" s="29">
        <v>1</v>
      </c>
      <c r="D38" s="28">
        <v>30</v>
      </c>
      <c r="E38" s="28">
        <v>700</v>
      </c>
      <c r="F38" s="28">
        <v>3.2</v>
      </c>
      <c r="G38" s="28">
        <v>11</v>
      </c>
      <c r="H38" s="28">
        <v>1000</v>
      </c>
      <c r="I38" s="28">
        <v>47</v>
      </c>
      <c r="J38" s="28">
        <v>42</v>
      </c>
      <c r="K38" s="28">
        <v>500</v>
      </c>
      <c r="L38" s="28">
        <v>1</v>
      </c>
      <c r="M38" s="28">
        <v>1200</v>
      </c>
      <c r="N38" s="28">
        <v>5</v>
      </c>
      <c r="O38" s="28">
        <v>10</v>
      </c>
      <c r="P38" s="28">
        <v>4</v>
      </c>
      <c r="Q38" s="28">
        <v>2.2000000000000002</v>
      </c>
      <c r="R38" s="28">
        <v>30</v>
      </c>
      <c r="S38" s="28">
        <v>1</v>
      </c>
      <c r="T38" s="28">
        <v>5</v>
      </c>
      <c r="U38" s="28">
        <v>85</v>
      </c>
      <c r="V38" s="28">
        <v>6000</v>
      </c>
      <c r="W38" s="28">
        <v>80000</v>
      </c>
      <c r="X38" s="28">
        <v>160</v>
      </c>
      <c r="Y38" s="28">
        <v>1.5</v>
      </c>
      <c r="Z38" s="28">
        <v>1000</v>
      </c>
      <c r="AA38" s="28">
        <v>1000000</v>
      </c>
      <c r="AB38" s="28">
        <v>1.5</v>
      </c>
      <c r="AC38" s="28">
        <v>24</v>
      </c>
      <c r="AD38" s="7"/>
      <c r="AE38" s="29">
        <v>1</v>
      </c>
    </row>
    <row r="39" spans="1:31">
      <c r="B39" s="28" t="s">
        <v>100</v>
      </c>
      <c r="C39" s="29">
        <v>0</v>
      </c>
      <c r="D39" s="28">
        <v>30</v>
      </c>
      <c r="E39" s="28">
        <v>800</v>
      </c>
      <c r="F39" s="28">
        <v>3.5</v>
      </c>
      <c r="G39" s="28">
        <v>13</v>
      </c>
      <c r="H39" s="28">
        <v>1000</v>
      </c>
      <c r="I39" s="28">
        <v>50</v>
      </c>
      <c r="J39" s="28">
        <v>45</v>
      </c>
      <c r="K39" s="28">
        <v>500</v>
      </c>
      <c r="L39" s="28">
        <v>1.4</v>
      </c>
      <c r="M39" s="28">
        <v>1200</v>
      </c>
      <c r="N39" s="28">
        <v>5</v>
      </c>
      <c r="O39" s="28">
        <v>10</v>
      </c>
      <c r="P39" s="28">
        <v>4</v>
      </c>
      <c r="Q39" s="28">
        <v>2.2000000000000002</v>
      </c>
      <c r="R39" s="28">
        <v>60</v>
      </c>
      <c r="S39" s="28">
        <v>1</v>
      </c>
      <c r="T39" s="28">
        <v>5.5</v>
      </c>
      <c r="U39" s="28">
        <v>125</v>
      </c>
      <c r="V39" s="28">
        <v>6000</v>
      </c>
      <c r="W39" s="28">
        <v>80000</v>
      </c>
      <c r="X39" s="28">
        <v>300</v>
      </c>
      <c r="Y39" s="28">
        <v>1.5</v>
      </c>
      <c r="Z39" s="28">
        <v>1000</v>
      </c>
      <c r="AA39" s="28">
        <v>1000000</v>
      </c>
      <c r="AB39" s="28">
        <v>1.5</v>
      </c>
      <c r="AC39" s="28">
        <v>24</v>
      </c>
      <c r="AD39" s="7"/>
      <c r="AE39" s="29">
        <v>0</v>
      </c>
    </row>
    <row r="40" spans="1:31" hidden="1">
      <c r="A40" s="7"/>
      <c r="B40" s="7"/>
      <c r="C40" s="7">
        <v>0</v>
      </c>
      <c r="D40" s="7">
        <v>9.9999999999999895E+20</v>
      </c>
      <c r="E40" s="7">
        <v>9.9999999999999895E+20</v>
      </c>
      <c r="F40" s="7">
        <v>9.9999999999999895E+20</v>
      </c>
      <c r="G40" s="7">
        <v>9.9999999999999895E+20</v>
      </c>
      <c r="H40" s="7">
        <v>9.9999999999999895E+20</v>
      </c>
      <c r="I40" s="7">
        <v>9.9999999999999895E+20</v>
      </c>
      <c r="J40" s="7">
        <v>9.9999999999999895E+20</v>
      </c>
      <c r="K40" s="7">
        <v>9.9999999999999895E+20</v>
      </c>
      <c r="L40" s="7">
        <v>9.9999999999999895E+20</v>
      </c>
      <c r="M40" s="7">
        <v>9.9999999999999895E+20</v>
      </c>
      <c r="N40" s="7">
        <v>9.9999999999999895E+20</v>
      </c>
      <c r="O40" s="7">
        <v>9.9999999999999895E+20</v>
      </c>
      <c r="P40" s="7">
        <v>9.9999999999999895E+20</v>
      </c>
      <c r="Q40" s="7">
        <v>9.9999999999999895E+20</v>
      </c>
      <c r="R40" s="7">
        <v>9.9999999999999895E+20</v>
      </c>
      <c r="S40" s="7">
        <v>9.9999999999999895E+20</v>
      </c>
      <c r="T40" s="7">
        <v>9.9999999999999895E+20</v>
      </c>
      <c r="U40" s="7">
        <v>9.9999999999999895E+20</v>
      </c>
      <c r="V40" s="7">
        <v>9.9999999999999895E+20</v>
      </c>
      <c r="W40" s="7">
        <v>9.9999999999999895E+20</v>
      </c>
      <c r="X40" s="7">
        <v>9.9999999999999895E+20</v>
      </c>
      <c r="Y40" s="7">
        <v>9.9999999999999895E+20</v>
      </c>
      <c r="Z40" s="7">
        <v>9.9999999999999895E+20</v>
      </c>
      <c r="AA40" s="7">
        <v>9.9999999999999895E+20</v>
      </c>
      <c r="AB40" s="7">
        <v>9.9999999999999895E+20</v>
      </c>
      <c r="AC40" s="7">
        <v>9.9999999999999895E+20</v>
      </c>
    </row>
    <row r="41" spans="1:3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31" ht="15" thickBot="1">
      <c r="A42" s="7"/>
      <c r="B42" s="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31" ht="15" thickBot="1">
      <c r="A43" s="41" t="s">
        <v>101</v>
      </c>
      <c r="B43" s="18" t="s">
        <v>102</v>
      </c>
      <c r="C43" s="24">
        <f ca="1">SUMPRODUCT(relative_importance,ConceptA_TPM)</f>
        <v>0.36248234999336737</v>
      </c>
      <c r="D43" s="22">
        <v>8</v>
      </c>
      <c r="E43" s="22">
        <v>550</v>
      </c>
      <c r="F43" s="22">
        <v>3.6</v>
      </c>
      <c r="G43" s="22">
        <v>13</v>
      </c>
      <c r="H43" s="22">
        <v>0</v>
      </c>
      <c r="I43" s="22">
        <v>28</v>
      </c>
      <c r="J43" s="22">
        <v>41.5</v>
      </c>
      <c r="K43" s="22">
        <v>59</v>
      </c>
      <c r="L43" s="22">
        <v>1.409</v>
      </c>
      <c r="M43" s="22">
        <v>295</v>
      </c>
      <c r="N43" s="22">
        <v>2</v>
      </c>
      <c r="O43" s="22">
        <v>5</v>
      </c>
      <c r="P43" s="22">
        <v>1</v>
      </c>
      <c r="Q43" s="22">
        <v>1.5</v>
      </c>
      <c r="R43" s="22">
        <v>35</v>
      </c>
      <c r="S43" s="22">
        <v>1</v>
      </c>
      <c r="T43" s="22">
        <v>1</v>
      </c>
      <c r="U43" s="22">
        <v>65</v>
      </c>
      <c r="V43" s="22">
        <v>13000</v>
      </c>
      <c r="W43" s="22">
        <v>15000</v>
      </c>
      <c r="X43" s="22">
        <v>160</v>
      </c>
      <c r="Y43" s="22">
        <v>1</v>
      </c>
      <c r="Z43" s="22">
        <v>400</v>
      </c>
      <c r="AA43" s="22">
        <v>500000</v>
      </c>
      <c r="AB43" s="22">
        <v>1</v>
      </c>
      <c r="AC43" s="22">
        <v>5.5</v>
      </c>
    </row>
    <row r="44" spans="1:31">
      <c r="A44" s="42"/>
      <c r="B44" s="7" t="s">
        <v>91</v>
      </c>
      <c r="C44" s="25"/>
      <c r="D44" s="21">
        <f t="shared" ref="D44:AC44" ca="1" si="5">FORECAST(D43,OFFSET(TPM_yaxis,MATCH(D43,D35:D40,1)-1,0,2), OFFSET(D35:D40,MATCH(D43,D35:D40,1)-1,0,2))</f>
        <v>0.43999999999999995</v>
      </c>
      <c r="E44" s="21">
        <f t="shared" ca="1" si="5"/>
        <v>0.41176470588235325</v>
      </c>
      <c r="F44" s="21">
        <f t="shared" ca="1" si="5"/>
        <v>0</v>
      </c>
      <c r="G44" s="21">
        <f t="shared" ca="1" si="5"/>
        <v>0</v>
      </c>
      <c r="H44" s="21">
        <f t="shared" ca="1" si="5"/>
        <v>0</v>
      </c>
      <c r="I44" s="21">
        <f t="shared" ca="1" si="5"/>
        <v>0</v>
      </c>
      <c r="J44" s="21">
        <f t="shared" ca="1" si="5"/>
        <v>1</v>
      </c>
      <c r="K44" s="21">
        <f t="shared" ca="1" si="5"/>
        <v>0</v>
      </c>
      <c r="L44" s="21">
        <f t="shared" ca="1" si="5"/>
        <v>0</v>
      </c>
      <c r="M44" s="21">
        <f t="shared" ca="1" si="5"/>
        <v>0</v>
      </c>
      <c r="N44" s="21">
        <f t="shared" ca="1" si="5"/>
        <v>0</v>
      </c>
      <c r="O44" s="21">
        <f t="shared" ca="1" si="5"/>
        <v>1</v>
      </c>
      <c r="P44" s="21">
        <f t="shared" ca="1" si="5"/>
        <v>0</v>
      </c>
      <c r="Q44" s="21">
        <f t="shared" ca="1" si="5"/>
        <v>0</v>
      </c>
      <c r="R44" s="21">
        <f t="shared" ca="1" si="5"/>
        <v>0.83333333333333326</v>
      </c>
      <c r="S44" s="21">
        <f t="shared" ca="1" si="5"/>
        <v>0</v>
      </c>
      <c r="T44" s="21">
        <f t="shared" ca="1" si="5"/>
        <v>0</v>
      </c>
      <c r="U44" s="21">
        <f t="shared" ca="1" si="5"/>
        <v>1</v>
      </c>
      <c r="V44" s="21">
        <f t="shared" ca="1" si="5"/>
        <v>0</v>
      </c>
      <c r="W44" s="21">
        <f t="shared" ca="1" si="5"/>
        <v>0</v>
      </c>
      <c r="X44" s="21">
        <f t="shared" ca="1" si="5"/>
        <v>1</v>
      </c>
      <c r="Y44" s="21">
        <f t="shared" ca="1" si="5"/>
        <v>1</v>
      </c>
      <c r="Z44" s="21">
        <f t="shared" ca="1" si="5"/>
        <v>0.60000000000000009</v>
      </c>
      <c r="AA44" s="21">
        <f t="shared" ca="1" si="5"/>
        <v>1</v>
      </c>
      <c r="AB44" s="21">
        <f t="shared" ca="1" si="5"/>
        <v>1</v>
      </c>
      <c r="AC44" s="21">
        <f t="shared" ca="1" si="5"/>
        <v>0</v>
      </c>
    </row>
    <row r="45" spans="1:31" ht="15" thickBot="1">
      <c r="A45" s="41"/>
      <c r="B45" s="7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31" ht="15" thickBot="1">
      <c r="A46" s="41" t="s">
        <v>103</v>
      </c>
      <c r="B46" s="18" t="s">
        <v>102</v>
      </c>
      <c r="C46" s="24">
        <f ca="1">SUMPRODUCT(relative_importance,ConceptB_TPM)</f>
        <v>0.55919372509715459</v>
      </c>
      <c r="D46" s="22">
        <v>15</v>
      </c>
      <c r="E46" s="23">
        <v>760</v>
      </c>
      <c r="F46" s="23">
        <v>3.2</v>
      </c>
      <c r="G46" s="23">
        <v>11.3</v>
      </c>
      <c r="H46" s="23">
        <v>0</v>
      </c>
      <c r="I46" s="23">
        <v>48</v>
      </c>
      <c r="J46" s="23">
        <v>39</v>
      </c>
      <c r="K46" s="23">
        <v>110</v>
      </c>
      <c r="L46" s="23">
        <v>1.385</v>
      </c>
      <c r="M46" s="23">
        <v>550</v>
      </c>
      <c r="N46" s="23">
        <v>3</v>
      </c>
      <c r="O46" s="23">
        <v>4</v>
      </c>
      <c r="P46" s="23">
        <v>1</v>
      </c>
      <c r="Q46" s="23">
        <v>1.75</v>
      </c>
      <c r="R46" s="23">
        <v>35</v>
      </c>
      <c r="S46" s="23">
        <v>0</v>
      </c>
      <c r="T46" s="23">
        <v>4</v>
      </c>
      <c r="U46" s="23">
        <v>105</v>
      </c>
      <c r="V46" s="23">
        <v>2900</v>
      </c>
      <c r="W46" s="23">
        <v>19000</v>
      </c>
      <c r="X46" s="23">
        <v>245</v>
      </c>
      <c r="Y46" s="23">
        <v>1</v>
      </c>
      <c r="Z46" s="23">
        <v>250</v>
      </c>
      <c r="AA46" s="23">
        <v>500000</v>
      </c>
      <c r="AB46" s="23">
        <v>1</v>
      </c>
      <c r="AC46" s="23">
        <v>8.9</v>
      </c>
    </row>
    <row r="47" spans="1:31">
      <c r="A47" s="42"/>
      <c r="B47" s="7" t="s">
        <v>91</v>
      </c>
      <c r="C47" s="25"/>
      <c r="D47" s="21">
        <f t="shared" ref="D47:AC47" ca="1" si="6">FORECAST(D46,OFFSET(TPM_yaxis,MATCH(D46,D35:D40,1)-1,0,2), OFFSET(D36:D39,MATCH(D46,D36:D39,1)-1,0,2))</f>
        <v>1</v>
      </c>
      <c r="E47" s="21">
        <f t="shared" ca="1" si="6"/>
        <v>0.39999999999999947</v>
      </c>
      <c r="F47" s="21">
        <f t="shared" ca="1" si="6"/>
        <v>1</v>
      </c>
      <c r="G47" s="21">
        <f t="shared" ca="1" si="6"/>
        <v>0.84999999999999964</v>
      </c>
      <c r="H47" s="21">
        <f t="shared" ca="1" si="6"/>
        <v>0</v>
      </c>
      <c r="I47" s="21">
        <f t="shared" ca="1" si="6"/>
        <v>0.6666666666666643</v>
      </c>
      <c r="J47" s="21">
        <f t="shared" ca="1" si="6"/>
        <v>1</v>
      </c>
      <c r="K47" s="21">
        <f t="shared" ca="1" si="6"/>
        <v>0.52941176470588247</v>
      </c>
      <c r="L47" s="21">
        <f t="shared" ca="1" si="6"/>
        <v>3.7499999999999645E-2</v>
      </c>
      <c r="M47" s="21">
        <f t="shared" ca="1" si="6"/>
        <v>0.69230769230769229</v>
      </c>
      <c r="N47" s="21">
        <f t="shared" ca="1" si="6"/>
        <v>1</v>
      </c>
      <c r="O47" s="21">
        <f t="shared" ca="1" si="6"/>
        <v>0</v>
      </c>
      <c r="P47" s="21">
        <f t="shared" ca="1" si="6"/>
        <v>0</v>
      </c>
      <c r="Q47" s="21">
        <f t="shared" ca="1" si="6"/>
        <v>0.5</v>
      </c>
      <c r="R47" s="21">
        <f t="shared" ca="1" si="6"/>
        <v>0.83333333333333326</v>
      </c>
      <c r="S47" s="21">
        <f t="shared" ca="1" si="6"/>
        <v>0</v>
      </c>
      <c r="T47" s="21">
        <f t="shared" ca="1" si="6"/>
        <v>1</v>
      </c>
      <c r="U47" s="21">
        <f t="shared" ca="1" si="6"/>
        <v>0.5</v>
      </c>
      <c r="V47" s="21">
        <f t="shared" ca="1" si="6"/>
        <v>0.59999999999999964</v>
      </c>
      <c r="W47" s="21">
        <f t="shared" ca="1" si="6"/>
        <v>0.15999999999999992</v>
      </c>
      <c r="X47" s="21">
        <f t="shared" ca="1" si="6"/>
        <v>0.39285714285714279</v>
      </c>
      <c r="Y47" s="21">
        <f t="shared" ca="1" si="6"/>
        <v>1</v>
      </c>
      <c r="Z47" s="21">
        <f t="shared" ca="1" si="6"/>
        <v>0</v>
      </c>
      <c r="AA47" s="21">
        <f t="shared" ca="1" si="6"/>
        <v>1</v>
      </c>
      <c r="AB47" s="21">
        <f t="shared" ca="1" si="6"/>
        <v>1</v>
      </c>
      <c r="AC47" s="21">
        <f t="shared" ca="1" si="6"/>
        <v>0.38000000000000012</v>
      </c>
    </row>
    <row r="48" spans="1:31" ht="15" thickBot="1">
      <c r="A48" s="41"/>
      <c r="B48" s="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5" thickBot="1">
      <c r="A49" s="41" t="s">
        <v>104</v>
      </c>
      <c r="B49" s="18" t="s">
        <v>102</v>
      </c>
      <c r="C49" s="24">
        <f ca="1">SUMPRODUCT(relative_importance,ConceptC_TPM)</f>
        <v>0.50592362226774945</v>
      </c>
      <c r="D49" s="22">
        <v>10</v>
      </c>
      <c r="E49" s="23">
        <v>500</v>
      </c>
      <c r="F49" s="23">
        <v>3.7</v>
      </c>
      <c r="G49" s="23">
        <v>12.6</v>
      </c>
      <c r="H49" s="23">
        <v>0</v>
      </c>
      <c r="I49" s="23">
        <v>43</v>
      </c>
      <c r="J49" s="23">
        <v>38</v>
      </c>
      <c r="K49" s="23">
        <v>85</v>
      </c>
      <c r="L49" s="23">
        <v>1.409</v>
      </c>
      <c r="M49" s="23">
        <v>425</v>
      </c>
      <c r="N49" s="23">
        <v>2</v>
      </c>
      <c r="O49" s="23">
        <v>4</v>
      </c>
      <c r="P49" s="23">
        <v>1</v>
      </c>
      <c r="Q49" s="23">
        <v>1.5</v>
      </c>
      <c r="R49" s="23">
        <v>45</v>
      </c>
      <c r="S49" s="23">
        <v>0</v>
      </c>
      <c r="T49" s="23">
        <v>3</v>
      </c>
      <c r="U49" s="23">
        <v>85</v>
      </c>
      <c r="V49" s="23">
        <v>3600</v>
      </c>
      <c r="W49" s="23">
        <v>15000</v>
      </c>
      <c r="X49" s="23">
        <v>215</v>
      </c>
      <c r="Y49" s="23">
        <v>1</v>
      </c>
      <c r="Z49" s="23">
        <v>400</v>
      </c>
      <c r="AA49" s="23">
        <v>500000</v>
      </c>
      <c r="AB49" s="23">
        <v>1</v>
      </c>
      <c r="AC49" s="23">
        <v>7.5</v>
      </c>
    </row>
    <row r="50" spans="1:29">
      <c r="A50" s="42"/>
      <c r="B50" s="7" t="s">
        <v>91</v>
      </c>
      <c r="C50" s="25"/>
      <c r="D50" s="21">
        <f t="shared" ref="D50:AC50" ca="1" si="7">FORECAST(D49,OFFSET(TPM_yaxis,MATCH(D49,D35:D40,1)-1,0,2), OFFSET(D35:D40,MATCH(D49,D35:D40,1)-1,0,2))</f>
        <v>0.6</v>
      </c>
      <c r="E50" s="21">
        <f t="shared" ca="1" si="7"/>
        <v>0.11764705882352944</v>
      </c>
      <c r="F50" s="21">
        <f t="shared" ca="1" si="7"/>
        <v>0</v>
      </c>
      <c r="G50" s="21">
        <f t="shared" ca="1" si="7"/>
        <v>0.20000000000000018</v>
      </c>
      <c r="H50" s="21">
        <f t="shared" ca="1" si="7"/>
        <v>0</v>
      </c>
      <c r="I50" s="21">
        <f t="shared" ca="1" si="7"/>
        <v>1</v>
      </c>
      <c r="J50" s="21">
        <f t="shared" ca="1" si="7"/>
        <v>0.5</v>
      </c>
      <c r="K50" s="21">
        <f t="shared" ca="1" si="7"/>
        <v>0.23529411764705888</v>
      </c>
      <c r="L50" s="21">
        <f t="shared" ca="1" si="7"/>
        <v>0</v>
      </c>
      <c r="M50" s="21">
        <f t="shared" ca="1" si="7"/>
        <v>0.30769230769230771</v>
      </c>
      <c r="N50" s="21">
        <f t="shared" ca="1" si="7"/>
        <v>0</v>
      </c>
      <c r="O50" s="21">
        <f t="shared" ca="1" si="7"/>
        <v>0</v>
      </c>
      <c r="P50" s="21">
        <f t="shared" ca="1" si="7"/>
        <v>0</v>
      </c>
      <c r="Q50" s="21">
        <f t="shared" ca="1" si="7"/>
        <v>0</v>
      </c>
      <c r="R50" s="21">
        <f t="shared" ca="1" si="7"/>
        <v>0.5</v>
      </c>
      <c r="S50" s="21">
        <f t="shared" ca="1" si="7"/>
        <v>0</v>
      </c>
      <c r="T50" s="21">
        <f t="shared" ca="1" si="7"/>
        <v>1</v>
      </c>
      <c r="U50" s="21">
        <f t="shared" ca="1" si="7"/>
        <v>1</v>
      </c>
      <c r="V50" s="21">
        <f t="shared" ca="1" si="7"/>
        <v>1</v>
      </c>
      <c r="W50" s="21">
        <f t="shared" ca="1" si="7"/>
        <v>0</v>
      </c>
      <c r="X50" s="21">
        <f t="shared" ca="1" si="7"/>
        <v>0.60714285714285721</v>
      </c>
      <c r="Y50" s="21">
        <f t="shared" ca="1" si="7"/>
        <v>1</v>
      </c>
      <c r="Z50" s="21">
        <f t="shared" ca="1" si="7"/>
        <v>0.60000000000000009</v>
      </c>
      <c r="AA50" s="21">
        <f t="shared" ca="1" si="7"/>
        <v>1</v>
      </c>
      <c r="AB50" s="21">
        <f t="shared" ca="1" si="7"/>
        <v>1</v>
      </c>
      <c r="AC50" s="21">
        <f t="shared" ca="1" si="7"/>
        <v>9.9999999999999867E-2</v>
      </c>
    </row>
    <row r="51" spans="1:29" ht="15" thickBot="1">
      <c r="A51" s="41"/>
      <c r="B51" s="7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5" thickBot="1">
      <c r="A52" s="41" t="s">
        <v>105</v>
      </c>
      <c r="B52" s="18" t="s">
        <v>102</v>
      </c>
      <c r="C52" s="24">
        <f ca="1">SUMPRODUCT(relative_importance,ConceptD_TPM)</f>
        <v>0.65568961536005033</v>
      </c>
      <c r="D52" s="22">
        <v>15</v>
      </c>
      <c r="E52" s="23">
        <v>710</v>
      </c>
      <c r="F52" s="23">
        <v>3.3</v>
      </c>
      <c r="G52" s="23">
        <v>11.2</v>
      </c>
      <c r="H52" s="23">
        <v>200</v>
      </c>
      <c r="I52" s="23">
        <v>46</v>
      </c>
      <c r="J52" s="23">
        <v>38</v>
      </c>
      <c r="K52" s="23">
        <v>85</v>
      </c>
      <c r="L52" s="23">
        <v>1.3640000000000001</v>
      </c>
      <c r="M52" s="23">
        <v>425</v>
      </c>
      <c r="N52" s="23">
        <v>3</v>
      </c>
      <c r="O52" s="23">
        <v>5</v>
      </c>
      <c r="P52" s="23">
        <v>2</v>
      </c>
      <c r="Q52" s="23">
        <v>1.75</v>
      </c>
      <c r="R52" s="23">
        <v>45</v>
      </c>
      <c r="S52" s="23">
        <v>0</v>
      </c>
      <c r="T52" s="23">
        <v>5</v>
      </c>
      <c r="U52" s="23">
        <v>115</v>
      </c>
      <c r="V52" s="23">
        <v>3600</v>
      </c>
      <c r="W52" s="23">
        <v>25000</v>
      </c>
      <c r="X52" s="23">
        <v>245</v>
      </c>
      <c r="Y52" s="23">
        <v>1</v>
      </c>
      <c r="Z52" s="23">
        <v>400</v>
      </c>
      <c r="AA52" s="23">
        <v>480000</v>
      </c>
      <c r="AB52" s="23">
        <v>1</v>
      </c>
      <c r="AC52" s="23">
        <v>7.5</v>
      </c>
    </row>
    <row r="53" spans="1:29">
      <c r="A53" s="42"/>
      <c r="B53" s="7" t="s">
        <v>91</v>
      </c>
      <c r="C53" s="25"/>
      <c r="D53" s="21">
        <f t="shared" ref="D53:AC53" ca="1" si="8">FORECAST(D52,OFFSET(TPM_yaxis,MATCH(D52,D35:D40,1)-1,0,2), OFFSET(D35:D40,MATCH(D52,D35:D40,1)-1,0,2))</f>
        <v>1</v>
      </c>
      <c r="E53" s="21">
        <f t="shared" ca="1" si="8"/>
        <v>0.89999999999999947</v>
      </c>
      <c r="F53" s="21">
        <f t="shared" ca="1" si="8"/>
        <v>0.66666666666666785</v>
      </c>
      <c r="G53" s="21">
        <f t="shared" ca="1" si="8"/>
        <v>0.90000000000000036</v>
      </c>
      <c r="H53" s="21">
        <f t="shared" ca="1" si="8"/>
        <v>0.5</v>
      </c>
      <c r="I53" s="21">
        <f t="shared" ca="1" si="8"/>
        <v>1</v>
      </c>
      <c r="J53" s="21">
        <f t="shared" ca="1" si="8"/>
        <v>0.5</v>
      </c>
      <c r="K53" s="21">
        <f t="shared" ca="1" si="8"/>
        <v>0.23529411764705888</v>
      </c>
      <c r="L53" s="21">
        <f t="shared" ca="1" si="8"/>
        <v>8.9999999999999414E-2</v>
      </c>
      <c r="M53" s="21">
        <f t="shared" ca="1" si="8"/>
        <v>0.30769230769230771</v>
      </c>
      <c r="N53" s="21">
        <f t="shared" ca="1" si="8"/>
        <v>1</v>
      </c>
      <c r="O53" s="21">
        <f t="shared" ca="1" si="8"/>
        <v>1</v>
      </c>
      <c r="P53" s="21">
        <f t="shared" ca="1" si="8"/>
        <v>1</v>
      </c>
      <c r="Q53" s="21">
        <f t="shared" ca="1" si="8"/>
        <v>0.5</v>
      </c>
      <c r="R53" s="21">
        <f t="shared" ca="1" si="8"/>
        <v>0.5</v>
      </c>
      <c r="S53" s="21">
        <f t="shared" ca="1" si="8"/>
        <v>0</v>
      </c>
      <c r="T53" s="21">
        <f t="shared" ca="1" si="8"/>
        <v>1</v>
      </c>
      <c r="U53" s="21">
        <f t="shared" ca="1" si="8"/>
        <v>0.25</v>
      </c>
      <c r="V53" s="21">
        <f t="shared" ca="1" si="8"/>
        <v>1</v>
      </c>
      <c r="W53" s="21">
        <f t="shared" ca="1" si="8"/>
        <v>0.39999999999999991</v>
      </c>
      <c r="X53" s="21">
        <f t="shared" ca="1" si="8"/>
        <v>0.39285714285714279</v>
      </c>
      <c r="Y53" s="21">
        <f t="shared" ca="1" si="8"/>
        <v>1</v>
      </c>
      <c r="Z53" s="21">
        <f t="shared" ca="1" si="8"/>
        <v>0.60000000000000009</v>
      </c>
      <c r="AA53" s="21">
        <f t="shared" ca="1" si="8"/>
        <v>0.90000000000000036</v>
      </c>
      <c r="AB53" s="21">
        <f t="shared" ca="1" si="8"/>
        <v>1</v>
      </c>
      <c r="AC53" s="21">
        <f t="shared" ca="1" si="8"/>
        <v>9.9999999999999867E-2</v>
      </c>
    </row>
    <row r="54" spans="1:29" ht="15" thickBot="1">
      <c r="A54" s="41"/>
      <c r="B54" s="7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5" thickBot="1">
      <c r="A55" s="41" t="s">
        <v>106</v>
      </c>
      <c r="B55" s="18" t="s">
        <v>102</v>
      </c>
      <c r="C55" s="24">
        <f ca="1">SUMPRODUCT(relative_importance,ConceptE_TPM)</f>
        <v>0.35745928338762212</v>
      </c>
      <c r="D55" s="22">
        <v>9</v>
      </c>
      <c r="E55" s="23">
        <v>480</v>
      </c>
      <c r="F55" s="23">
        <v>3.7</v>
      </c>
      <c r="G55" s="23">
        <v>13.2</v>
      </c>
      <c r="H55" s="23">
        <v>0</v>
      </c>
      <c r="I55" s="23">
        <v>33</v>
      </c>
      <c r="J55" s="23">
        <v>43.2</v>
      </c>
      <c r="K55" s="23">
        <v>65</v>
      </c>
      <c r="L55" s="23">
        <v>1.222</v>
      </c>
      <c r="M55" s="23">
        <v>325</v>
      </c>
      <c r="N55" s="23">
        <v>2</v>
      </c>
      <c r="O55" s="23">
        <v>4</v>
      </c>
      <c r="P55" s="23">
        <v>1</v>
      </c>
      <c r="Q55" s="23">
        <v>1.5</v>
      </c>
      <c r="R55" s="23">
        <v>35</v>
      </c>
      <c r="S55" s="23">
        <v>0</v>
      </c>
      <c r="T55" s="23">
        <v>3</v>
      </c>
      <c r="U55" s="23">
        <v>80</v>
      </c>
      <c r="V55" s="23">
        <v>2300</v>
      </c>
      <c r="W55" s="23">
        <v>18000</v>
      </c>
      <c r="X55" s="23">
        <v>200</v>
      </c>
      <c r="Y55" s="23">
        <v>2</v>
      </c>
      <c r="Z55" s="23">
        <v>400</v>
      </c>
      <c r="AA55" s="23">
        <v>500000</v>
      </c>
      <c r="AB55" s="23">
        <v>1</v>
      </c>
      <c r="AC55" s="23">
        <v>6.2</v>
      </c>
    </row>
    <row r="56" spans="1:29">
      <c r="A56" s="42"/>
      <c r="B56" s="7" t="s">
        <v>91</v>
      </c>
      <c r="C56" s="25"/>
      <c r="D56" s="21">
        <f t="shared" ref="D56:AC56" ca="1" si="9">FORECAST(D55,OFFSET(TPM_yaxis,MATCH(D55,D35:D40,1)-1,0,2), OFFSET(D35:D40,MATCH(D55,D35:D40,1)-1,0,2))</f>
        <v>0.51999999999999991</v>
      </c>
      <c r="E56" s="21">
        <f t="shared" ca="1" si="9"/>
        <v>0</v>
      </c>
      <c r="F56" s="21">
        <f t="shared" ca="1" si="9"/>
        <v>0</v>
      </c>
      <c r="G56" s="21">
        <f t="shared" ca="1" si="9"/>
        <v>0</v>
      </c>
      <c r="H56" s="21">
        <f t="shared" ca="1" si="9"/>
        <v>0</v>
      </c>
      <c r="I56" s="21">
        <f t="shared" ca="1" si="9"/>
        <v>0</v>
      </c>
      <c r="J56" s="21">
        <f t="shared" ca="1" si="9"/>
        <v>0.59999999999999964</v>
      </c>
      <c r="K56" s="21">
        <f t="shared" ca="1" si="9"/>
        <v>0</v>
      </c>
      <c r="L56" s="21">
        <f t="shared" ca="1" si="9"/>
        <v>0.44499999999999984</v>
      </c>
      <c r="M56" s="21">
        <f t="shared" ca="1" si="9"/>
        <v>0</v>
      </c>
      <c r="N56" s="21">
        <f t="shared" ca="1" si="9"/>
        <v>0</v>
      </c>
      <c r="O56" s="21">
        <f t="shared" ca="1" si="9"/>
        <v>0</v>
      </c>
      <c r="P56" s="21">
        <f t="shared" ca="1" si="9"/>
        <v>0</v>
      </c>
      <c r="Q56" s="21">
        <f t="shared" ca="1" si="9"/>
        <v>0</v>
      </c>
      <c r="R56" s="21">
        <f t="shared" ca="1" si="9"/>
        <v>0.83333333333333326</v>
      </c>
      <c r="S56" s="21">
        <f t="shared" ca="1" si="9"/>
        <v>0</v>
      </c>
      <c r="T56" s="21">
        <f t="shared" ca="1" si="9"/>
        <v>1</v>
      </c>
      <c r="U56" s="21">
        <f t="shared" ca="1" si="9"/>
        <v>1</v>
      </c>
      <c r="V56" s="21">
        <f t="shared" ca="1" si="9"/>
        <v>0</v>
      </c>
      <c r="W56" s="21">
        <f t="shared" ca="1" si="9"/>
        <v>0.12</v>
      </c>
      <c r="X56" s="21">
        <f t="shared" ca="1" si="9"/>
        <v>0.71428571428571419</v>
      </c>
      <c r="Y56" s="21">
        <f t="shared" ca="1" si="9"/>
        <v>0</v>
      </c>
      <c r="Z56" s="21">
        <f t="shared" ca="1" si="9"/>
        <v>0.60000000000000009</v>
      </c>
      <c r="AA56" s="21">
        <f t="shared" ca="1" si="9"/>
        <v>1</v>
      </c>
      <c r="AB56" s="21">
        <f t="shared" ca="1" si="9"/>
        <v>1</v>
      </c>
      <c r="AC56" s="21">
        <f t="shared" ca="1" si="9"/>
        <v>0</v>
      </c>
    </row>
    <row r="57" spans="1:29" ht="15" thickBot="1">
      <c r="A57" s="42"/>
    </row>
    <row r="58" spans="1:29" ht="15" thickBot="1">
      <c r="A58" s="41" t="s">
        <v>107</v>
      </c>
      <c r="B58" s="18" t="s">
        <v>102</v>
      </c>
      <c r="C58" s="24">
        <f ca="1">SUMPRODUCT(relative_importance,ConceptF)</f>
        <v>0.60142389002707064</v>
      </c>
      <c r="D58" s="22">
        <v>13</v>
      </c>
      <c r="E58" s="23">
        <v>680</v>
      </c>
      <c r="F58" s="23">
        <v>3.4</v>
      </c>
      <c r="G58" s="23">
        <v>11</v>
      </c>
      <c r="H58" s="23">
        <v>0</v>
      </c>
      <c r="I58" s="23">
        <v>38</v>
      </c>
      <c r="J58" s="23">
        <v>39</v>
      </c>
      <c r="K58" s="23">
        <v>130</v>
      </c>
      <c r="L58" s="23">
        <v>1.1000000000000001</v>
      </c>
      <c r="M58" s="23">
        <v>650</v>
      </c>
      <c r="N58" s="23">
        <v>0</v>
      </c>
      <c r="O58" s="23">
        <v>0</v>
      </c>
      <c r="P58" s="23">
        <v>1</v>
      </c>
      <c r="Q58" s="23">
        <v>1.5</v>
      </c>
      <c r="R58" s="23">
        <v>85</v>
      </c>
      <c r="S58" s="23">
        <v>1</v>
      </c>
      <c r="T58" s="23">
        <v>5</v>
      </c>
      <c r="U58" s="23">
        <v>100</v>
      </c>
      <c r="V58" s="23">
        <v>3600</v>
      </c>
      <c r="W58" s="23">
        <v>35000</v>
      </c>
      <c r="X58" s="23">
        <v>425</v>
      </c>
      <c r="Y58" s="23">
        <v>2</v>
      </c>
      <c r="Z58" s="23">
        <v>250</v>
      </c>
      <c r="AA58" s="23">
        <v>330000</v>
      </c>
      <c r="AB58" s="23">
        <v>1</v>
      </c>
      <c r="AC58" s="23">
        <v>10.199999999999999</v>
      </c>
    </row>
    <row r="59" spans="1:29">
      <c r="A59" s="42"/>
      <c r="B59" s="7" t="s">
        <v>91</v>
      </c>
      <c r="C59" s="25"/>
      <c r="D59" s="21">
        <f t="shared" ref="D59:AC59" ca="1" si="10">FORECAST(D58,OFFSET(TPM_yaxis,MATCH(D58,D35:D40,1)-1,0,2), OFFSET(D35:D40,MATCH(D58,D35:D40,1)-1,0,2))</f>
        <v>0.84</v>
      </c>
      <c r="E59" s="21">
        <f t="shared" ca="1" si="10"/>
        <v>1</v>
      </c>
      <c r="F59" s="21">
        <f t="shared" ca="1" si="10"/>
        <v>0.33333333333333393</v>
      </c>
      <c r="G59" s="21">
        <f t="shared" ca="1" si="10"/>
        <v>1</v>
      </c>
      <c r="H59" s="21">
        <f t="shared" ca="1" si="10"/>
        <v>0</v>
      </c>
      <c r="I59" s="21">
        <f t="shared" ca="1" si="10"/>
        <v>0.5</v>
      </c>
      <c r="J59" s="21">
        <f t="shared" ca="1" si="10"/>
        <v>1</v>
      </c>
      <c r="K59" s="21">
        <f t="shared" ca="1" si="10"/>
        <v>0.76470588235294112</v>
      </c>
      <c r="L59" s="21">
        <f t="shared" ca="1" si="10"/>
        <v>0.74999999999999956</v>
      </c>
      <c r="M59" s="21">
        <f t="shared" ca="1" si="10"/>
        <v>1</v>
      </c>
      <c r="N59" s="21">
        <f t="shared" ca="1" si="10"/>
        <v>0</v>
      </c>
      <c r="O59" s="21">
        <f t="shared" ca="1" si="10"/>
        <v>0</v>
      </c>
      <c r="P59" s="21">
        <f t="shared" ca="1" si="10"/>
        <v>0</v>
      </c>
      <c r="Q59" s="21">
        <f t="shared" ca="1" si="10"/>
        <v>0</v>
      </c>
      <c r="R59" s="21">
        <f t="shared" ca="1" si="10"/>
        <v>0</v>
      </c>
      <c r="S59" s="21">
        <f t="shared" ca="1" si="10"/>
        <v>0</v>
      </c>
      <c r="T59" s="21">
        <f t="shared" ca="1" si="10"/>
        <v>1</v>
      </c>
      <c r="U59" s="21">
        <f t="shared" ca="1" si="10"/>
        <v>0.625</v>
      </c>
      <c r="V59" s="21">
        <f t="shared" ca="1" si="10"/>
        <v>1</v>
      </c>
      <c r="W59" s="21">
        <f t="shared" ca="1" si="10"/>
        <v>0.8</v>
      </c>
      <c r="X59" s="21">
        <f t="shared" ca="1" si="10"/>
        <v>0</v>
      </c>
      <c r="Y59" s="21">
        <f t="shared" ca="1" si="10"/>
        <v>0</v>
      </c>
      <c r="Z59" s="21">
        <f t="shared" ca="1" si="10"/>
        <v>0</v>
      </c>
      <c r="AA59" s="21">
        <f t="shared" ca="1" si="10"/>
        <v>0.15000000000000013</v>
      </c>
      <c r="AB59" s="21">
        <f t="shared" ca="1" si="10"/>
        <v>1</v>
      </c>
      <c r="AC59" s="21">
        <f t="shared" ca="1" si="10"/>
        <v>0.6399999999999999</v>
      </c>
    </row>
  </sheetData>
  <mergeCells count="5">
    <mergeCell ref="B24:C24"/>
    <mergeCell ref="A1:B2"/>
    <mergeCell ref="A3:B3"/>
    <mergeCell ref="B25:C25"/>
    <mergeCell ref="B26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BCB-C345-444A-A2A4-6F607F826934}">
  <dimension ref="A1:H13"/>
  <sheetViews>
    <sheetView workbookViewId="0">
      <selection activeCell="C6" sqref="C6:C9"/>
    </sheetView>
  </sheetViews>
  <sheetFormatPr defaultRowHeight="14.65"/>
  <cols>
    <col min="1" max="1" width="8.7109375" customWidth="1"/>
    <col min="3" max="3" width="9.28515625" bestFit="1" customWidth="1"/>
  </cols>
  <sheetData>
    <row r="1" spans="1:8">
      <c r="A1" s="42" t="s">
        <v>108</v>
      </c>
    </row>
    <row r="3" spans="1:8">
      <c r="C3" t="s">
        <v>109</v>
      </c>
    </row>
    <row r="4" spans="1:8">
      <c r="C4" t="s">
        <v>110</v>
      </c>
      <c r="H4" t="s">
        <v>111</v>
      </c>
    </row>
    <row r="5" spans="1:8" hidden="1">
      <c r="C5" s="45">
        <v>-9.9999999999999997E+98</v>
      </c>
    </row>
    <row r="6" spans="1:8">
      <c r="A6" s="58" t="s">
        <v>97</v>
      </c>
      <c r="B6" s="59"/>
      <c r="C6" s="28">
        <v>2.5</v>
      </c>
      <c r="H6" s="24">
        <v>0</v>
      </c>
    </row>
    <row r="7" spans="1:8">
      <c r="A7" s="58" t="s">
        <v>98</v>
      </c>
      <c r="B7" s="59"/>
      <c r="C7" s="28">
        <v>15</v>
      </c>
      <c r="H7" s="24">
        <v>1</v>
      </c>
    </row>
    <row r="8" spans="1:8">
      <c r="A8" s="58" t="s">
        <v>99</v>
      </c>
      <c r="B8" s="59"/>
      <c r="C8" s="28">
        <v>30</v>
      </c>
      <c r="H8" s="24">
        <v>1</v>
      </c>
    </row>
    <row r="9" spans="1:8">
      <c r="A9" s="58" t="s">
        <v>100</v>
      </c>
      <c r="B9" s="59"/>
      <c r="C9" s="28">
        <v>30</v>
      </c>
      <c r="H9" s="24">
        <v>0</v>
      </c>
    </row>
    <row r="10" spans="1:8" hidden="1">
      <c r="A10" s="44"/>
      <c r="B10" s="44"/>
      <c r="C10" s="43">
        <v>9.9999999999999997E+98</v>
      </c>
      <c r="H10" s="24"/>
    </row>
    <row r="11" spans="1:8" ht="15" thickBot="1">
      <c r="B11" t="s">
        <v>112</v>
      </c>
    </row>
    <row r="12" spans="1:8" ht="15" thickBot="1">
      <c r="B12" t="s">
        <v>58</v>
      </c>
      <c r="C12" s="22">
        <v>1.5</v>
      </c>
    </row>
    <row r="13" spans="1:8">
      <c r="B13" t="s">
        <v>91</v>
      </c>
      <c r="C13" s="21" t="e">
        <f ca="1">FORECAST(C12,OFFSET(TPM_yaxis,MATCH(C12,C5:C10,1)-1,0,2), OFFSET(C5:C10,MATCH(C12,C5:C10,1)-1,0,2))</f>
        <v>#VALUE!</v>
      </c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3A0B5DACF974CB8136345AAACCE32" ma:contentTypeVersion="11" ma:contentTypeDescription="Create a new document." ma:contentTypeScope="" ma:versionID="c117b898dd5b842c5683183c3fc8b6c4">
  <xsd:schema xmlns:xsd="http://www.w3.org/2001/XMLSchema" xmlns:xs="http://www.w3.org/2001/XMLSchema" xmlns:p="http://schemas.microsoft.com/office/2006/metadata/properties" xmlns:ns2="f6fc5ac4-0b18-4961-a382-99dff88384e3" xmlns:ns3="c03d7c51-3d6e-4f0d-bf7d-54ce0a22a330" targetNamespace="http://schemas.microsoft.com/office/2006/metadata/properties" ma:root="true" ma:fieldsID="b75180191c5116217026a0f6dc921fb6" ns2:_="" ns3:_="">
    <xsd:import namespace="f6fc5ac4-0b18-4961-a382-99dff88384e3"/>
    <xsd:import namespace="c03d7c51-3d6e-4f0d-bf7d-54ce0a22a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c5ac4-0b18-4961-a382-99dff8838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0858339-22dc-49f9-bed0-4b2c0ae499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7c51-3d6e-4f0d-bf7d-54ce0a22a33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760783-7b17-4f7c-b725-b23add112b4b}" ma:internalName="TaxCatchAll" ma:showField="CatchAllData" ma:web="c03d7c51-3d6e-4f0d-bf7d-54ce0a22a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fc5ac4-0b18-4961-a382-99dff88384e3">
      <Terms xmlns="http://schemas.microsoft.com/office/infopath/2007/PartnerControls"/>
    </lcf76f155ced4ddcb4097134ff3c332f>
    <TaxCatchAll xmlns="c03d7c51-3d6e-4f0d-bf7d-54ce0a22a330" xsi:nil="true"/>
  </documentManagement>
</p:properties>
</file>

<file path=customXml/itemProps1.xml><?xml version="1.0" encoding="utf-8"?>
<ds:datastoreItem xmlns:ds="http://schemas.openxmlformats.org/officeDocument/2006/customXml" ds:itemID="{5D2DC84E-6A9C-4A9A-B3F6-17DAA7D761CD}"/>
</file>

<file path=customXml/itemProps2.xml><?xml version="1.0" encoding="utf-8"?>
<ds:datastoreItem xmlns:ds="http://schemas.openxmlformats.org/officeDocument/2006/customXml" ds:itemID="{68B07EAF-8710-4D1F-9287-EC3D6B062E5B}"/>
</file>

<file path=customXml/itemProps3.xml><?xml version="1.0" encoding="utf-8"?>
<ds:datastoreItem xmlns:ds="http://schemas.openxmlformats.org/officeDocument/2006/customXml" ds:itemID="{DDDA6533-4BCB-45A5-BE5D-A5BBC6DC9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Jochen</dc:creator>
  <cp:keywords/>
  <dc:description/>
  <cp:lastModifiedBy>Iman Hosseini</cp:lastModifiedBy>
  <cp:revision/>
  <dcterms:created xsi:type="dcterms:W3CDTF">2018-04-17T00:15:24Z</dcterms:created>
  <dcterms:modified xsi:type="dcterms:W3CDTF">2023-04-18T04:38:20Z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0x0101000953A0B5DACF974CB8136345AAACCE32</vt:lpwstr>
  </property>
  <property fmtid="{D5CDD505-2E9C-101B-9397-08002B2CF9AE}" pid="3" name="MediaServiceImageTags">
    <vt:lpwstr/>
  </property>
</Properties>
</file>