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Stellar Conduct Calculator\"/>
    </mc:Choice>
  </mc:AlternateContent>
  <xr:revisionPtr revIDLastSave="0" documentId="13_ncr:1_{052FFAB8-C98B-4DF7-9EBB-2B26D4E43BF7}" xr6:coauthVersionLast="47" xr6:coauthVersionMax="47" xr10:uidLastSave="{00000000-0000-0000-0000-000000000000}"/>
  <bookViews>
    <workbookView xWindow="-120" yWindow="-120" windowWidth="38640" windowHeight="21120" xr2:uid="{4A83B7DE-9321-474A-ADE8-E35C638EF96F}"/>
  </bookViews>
  <sheets>
    <sheet name="Interface" sheetId="12" r:id="rId1"/>
    <sheet name="#Changelog" sheetId="17" r:id="rId2"/>
    <sheet name="Calculator" sheetId="1" r:id="rId3"/>
    <sheet name="artifact_substat_cases" sheetId="9" r:id="rId4"/>
    <sheet name="Weapon" sheetId="15" r:id="rId5"/>
    <sheet name="Information" sheetId="3" r:id="rId6"/>
    <sheet name="Draft" sheetId="6" r:id="rId7"/>
    <sheet name="Draft 2" sheetId="5" r:id="rId8"/>
  </sheets>
  <definedNames>
    <definedName name="FilePath">Information!$Y$2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Y2" i="3" l="1" a="1"/>
  <c r="Y2" i="3" s="1"/>
  <c r="K12" i="12" l="1"/>
  <c r="B11" i="1"/>
  <c r="B10" i="1"/>
  <c r="B9" i="1"/>
  <c r="B8" i="1"/>
  <c r="B7" i="1"/>
  <c r="B6" i="1"/>
  <c r="B5" i="1"/>
  <c r="B4" i="1"/>
  <c r="B26" i="6" l="1" a="1"/>
  <c r="B26" i="6" s="1"/>
  <c r="C26" i="1" l="1"/>
  <c r="G16" i="1"/>
  <c r="G17" i="1"/>
  <c r="G18" i="1"/>
  <c r="G19" i="1"/>
  <c r="G20" i="1"/>
  <c r="G21" i="1"/>
  <c r="G22" i="1"/>
  <c r="G23" i="1"/>
  <c r="G15" i="1"/>
  <c r="M14" i="1"/>
  <c r="M16" i="1" s="1"/>
  <c r="L14" i="1"/>
  <c r="L16" i="1" s="1"/>
  <c r="K14" i="1"/>
  <c r="K22" i="1" s="1"/>
  <c r="J14" i="1"/>
  <c r="J20" i="1" s="1"/>
  <c r="I14" i="1"/>
  <c r="I22" i="1" s="1"/>
  <c r="D90" i="1" s="1"/>
  <c r="G25" i="1"/>
  <c r="G26" i="1" s="1"/>
  <c r="H14" i="1"/>
  <c r="H21" i="1" s="1"/>
  <c r="D9" i="15"/>
  <c r="D8" i="15"/>
  <c r="D7" i="15"/>
  <c r="D6" i="15"/>
  <c r="D5" i="15"/>
  <c r="D4" i="15"/>
  <c r="D3" i="15"/>
  <c r="L23" i="1" l="1"/>
  <c r="D83" i="1" s="1"/>
  <c r="G27" i="1"/>
  <c r="K23" i="1"/>
  <c r="J23" i="1"/>
  <c r="H23" i="1"/>
  <c r="I23" i="1"/>
  <c r="M21" i="1"/>
  <c r="M19" i="1"/>
  <c r="L21" i="1"/>
  <c r="M15" i="1"/>
  <c r="M20" i="1"/>
  <c r="M18" i="1"/>
  <c r="M17" i="1"/>
  <c r="M23" i="1"/>
  <c r="M22" i="1"/>
  <c r="L19" i="1"/>
  <c r="L18" i="1"/>
  <c r="L22" i="1"/>
  <c r="L20" i="1"/>
  <c r="L17" i="1"/>
  <c r="L15" i="1"/>
  <c r="K20" i="1"/>
  <c r="K19" i="1"/>
  <c r="K18" i="1"/>
  <c r="K16" i="1"/>
  <c r="K17" i="1"/>
  <c r="K15" i="1"/>
  <c r="K21" i="1"/>
  <c r="J22" i="1"/>
  <c r="J15" i="1"/>
  <c r="I21" i="1"/>
  <c r="J19" i="1"/>
  <c r="J18" i="1"/>
  <c r="J17" i="1"/>
  <c r="J16" i="1"/>
  <c r="J21" i="1"/>
  <c r="H15" i="1"/>
  <c r="H17" i="1"/>
  <c r="H20" i="1"/>
  <c r="I15" i="1"/>
  <c r="I20" i="1"/>
  <c r="I17" i="1"/>
  <c r="H19" i="1"/>
  <c r="H16" i="1"/>
  <c r="H22" i="1"/>
  <c r="I18" i="1"/>
  <c r="I16" i="1"/>
  <c r="H18" i="1"/>
  <c r="I19" i="1"/>
  <c r="D14" i="1" l="1"/>
  <c r="E14" i="1"/>
  <c r="F14" i="1"/>
  <c r="C14" i="1"/>
  <c r="V2" i="3" a="1"/>
  <c r="V2" i="3" s="1"/>
  <c r="B3" i="1"/>
  <c r="F20" i="1" l="1"/>
  <c r="F23" i="1"/>
  <c r="F19" i="1"/>
  <c r="F21" i="1"/>
  <c r="F16" i="1"/>
  <c r="F17" i="1"/>
  <c r="F22" i="1"/>
  <c r="F15" i="1"/>
  <c r="F18" i="1"/>
  <c r="E17" i="1"/>
  <c r="E18" i="1"/>
  <c r="E19" i="1"/>
  <c r="E20" i="1"/>
  <c r="E21" i="1"/>
  <c r="E23" i="1"/>
  <c r="E16" i="1"/>
  <c r="E22" i="1"/>
  <c r="E15" i="1"/>
  <c r="D21" i="1"/>
  <c r="D15" i="1"/>
  <c r="D22" i="1"/>
  <c r="D23" i="1"/>
  <c r="D16" i="1"/>
  <c r="D17" i="1"/>
  <c r="D18" i="1"/>
  <c r="D19" i="1"/>
  <c r="D20" i="1"/>
  <c r="C18" i="1"/>
  <c r="C20" i="1"/>
  <c r="C22" i="1"/>
  <c r="C16" i="1"/>
  <c r="C23" i="1"/>
  <c r="C17" i="1"/>
  <c r="C19" i="1"/>
  <c r="C21" i="1"/>
  <c r="C15" i="1"/>
  <c r="B22" i="1" l="1"/>
  <c r="B23" i="1"/>
  <c r="G37" i="1" s="1"/>
  <c r="B20" i="1"/>
  <c r="B21" i="1"/>
  <c r="G31" i="1" s="1"/>
  <c r="B18" i="1"/>
  <c r="B16" i="1"/>
  <c r="D84" i="1" s="1"/>
  <c r="B19" i="1"/>
  <c r="D73" i="1" s="1"/>
  <c r="B15" i="1"/>
  <c r="B17" i="1"/>
  <c r="G36" i="1" l="1"/>
  <c r="G38" i="1"/>
  <c r="B19" i="6" l="1" a="1"/>
  <c r="B19" i="6" s="1"/>
  <c r="B18" i="6" a="1"/>
  <c r="B18" i="6" s="1"/>
  <c r="C72" i="1"/>
  <c r="C66" i="1" l="1"/>
  <c r="C65" i="1"/>
  <c r="B2" i="6" a="1"/>
  <c r="B2" i="6" s="1"/>
  <c r="M2" i="6" a="1"/>
  <c r="M2" i="6" s="1"/>
  <c r="G7" i="5" a="1"/>
  <c r="G7" i="5" s="1"/>
  <c r="E2" i="5"/>
  <c r="C7" i="5" a="1"/>
  <c r="C7" i="5" s="1"/>
  <c r="J15" i="6" a="1"/>
  <c r="J15" i="6" s="1"/>
  <c r="J2" i="6" a="1"/>
  <c r="J2" i="6" s="1"/>
  <c r="O35" i="5" a="1"/>
  <c r="O35" i="5" s="1"/>
  <c r="O32" i="5" a="1"/>
  <c r="O32" i="5" s="1"/>
  <c r="P12" i="5" l="1" a="1"/>
  <c r="P12" i="5" s="1"/>
  <c r="Q32" i="5"/>
  <c r="C88" i="1" l="1"/>
  <c r="C86" i="1"/>
  <c r="C79" i="1"/>
  <c r="C62" i="1"/>
  <c r="C70" i="1" l="1"/>
  <c r="D68" i="1"/>
  <c r="D63" i="1"/>
  <c r="B36" i="1"/>
  <c r="B31" i="1"/>
  <c r="B38" i="1"/>
  <c r="B33" i="1"/>
  <c r="B32" i="1"/>
  <c r="B27" i="1"/>
  <c r="B42" i="1" s="1"/>
  <c r="B28" i="1"/>
  <c r="B43" i="1" s="1"/>
  <c r="B26" i="1"/>
  <c r="D81" i="1" l="1"/>
  <c r="C68" i="1"/>
  <c r="C84" i="1"/>
  <c r="C63" i="1"/>
  <c r="D80" i="1"/>
  <c r="C80" i="1" s="1"/>
  <c r="C73" i="1"/>
  <c r="D89" i="1"/>
  <c r="C89" i="1" s="1"/>
  <c r="B41" i="1"/>
  <c r="B48" i="1"/>
  <c r="B46" i="1"/>
  <c r="D64" i="1" l="1"/>
  <c r="C64" i="1" s="1"/>
  <c r="D74" i="1"/>
  <c r="C90" i="1" s="1"/>
  <c r="C81" i="1"/>
  <c r="B53" i="1"/>
  <c r="B54" i="1"/>
  <c r="D82" i="1" l="1"/>
  <c r="C82" i="1" s="1"/>
  <c r="C74" i="1"/>
  <c r="B37" i="1"/>
  <c r="B47" i="1" s="1"/>
  <c r="G87" i="9" l="1"/>
  <c r="G5" i="9"/>
  <c r="G323" i="9"/>
  <c r="G38" i="9"/>
  <c r="G1200" i="9"/>
  <c r="G929" i="9"/>
  <c r="G971" i="9"/>
  <c r="G314" i="9"/>
  <c r="G1195" i="9"/>
  <c r="G279" i="9"/>
  <c r="G236" i="9"/>
  <c r="G149" i="9"/>
  <c r="G210" i="9"/>
  <c r="G1192" i="9"/>
  <c r="G268" i="9"/>
  <c r="G107" i="9"/>
  <c r="G1011" i="9"/>
  <c r="G891" i="9"/>
  <c r="G526" i="9"/>
  <c r="G1125" i="9"/>
  <c r="G704" i="9"/>
  <c r="G298" i="9"/>
  <c r="G133" i="9"/>
  <c r="G32" i="9"/>
  <c r="G461" i="9"/>
  <c r="G719" i="9"/>
  <c r="G1160" i="9"/>
  <c r="G1139" i="9"/>
  <c r="G493" i="9"/>
  <c r="G763" i="9"/>
  <c r="G1069" i="9"/>
  <c r="G380" i="9"/>
  <c r="G1056" i="9"/>
  <c r="G706" i="9"/>
  <c r="G669" i="9"/>
  <c r="G23" i="9"/>
  <c r="G157" i="9"/>
  <c r="G761" i="9"/>
  <c r="G240" i="9"/>
  <c r="G671" i="9"/>
  <c r="G495" i="9"/>
  <c r="G1210" i="9"/>
  <c r="G26" i="9"/>
  <c r="G762" i="9"/>
  <c r="G934" i="9"/>
  <c r="G41" i="9"/>
  <c r="G846" i="9"/>
  <c r="G1118" i="9"/>
  <c r="G799" i="9"/>
  <c r="G786" i="9"/>
  <c r="G851" i="9"/>
  <c r="G358" i="9"/>
  <c r="G592" i="9"/>
  <c r="G814" i="9"/>
  <c r="G584" i="9"/>
  <c r="G822" i="9"/>
  <c r="G1217" i="9"/>
  <c r="G1002" i="9"/>
  <c r="G52" i="9"/>
  <c r="G1213" i="9"/>
  <c r="G600" i="9"/>
  <c r="G1006" i="9"/>
  <c r="G1091" i="9"/>
  <c r="G370" i="9"/>
  <c r="G1172" i="9"/>
  <c r="G553" i="9"/>
  <c r="G101" i="9"/>
  <c r="G488" i="9"/>
  <c r="G759" i="9"/>
  <c r="G632" i="9"/>
  <c r="G60" i="9"/>
  <c r="G1036" i="9"/>
  <c r="G1102" i="9"/>
  <c r="G919" i="9"/>
  <c r="G361" i="9"/>
  <c r="G676" i="9"/>
  <c r="G906" i="9"/>
  <c r="G110" i="9"/>
  <c r="G423" i="9"/>
  <c r="G797" i="9"/>
  <c r="G686" i="9"/>
  <c r="G1073" i="9"/>
  <c r="G343" i="9"/>
  <c r="G843" i="9"/>
  <c r="G1044" i="9"/>
  <c r="G337" i="9"/>
  <c r="G828" i="9"/>
  <c r="G295" i="9"/>
  <c r="G534" i="9"/>
  <c r="G389" i="9"/>
  <c r="G1027" i="9"/>
  <c r="G654" i="9"/>
  <c r="G816" i="9"/>
  <c r="G613" i="9"/>
  <c r="G1101" i="9"/>
  <c r="G241" i="9"/>
  <c r="G251" i="9"/>
  <c r="G69" i="9"/>
  <c r="G83" i="9"/>
  <c r="G433" i="9"/>
  <c r="G585" i="9"/>
  <c r="G821" i="9"/>
  <c r="G156" i="9"/>
  <c r="G758" i="9"/>
  <c r="G71" i="9"/>
  <c r="G1130" i="9"/>
  <c r="G680" i="9"/>
  <c r="G874" i="9"/>
  <c r="G316" i="9"/>
  <c r="G746" i="9"/>
  <c r="G1035" i="9"/>
  <c r="G672" i="9"/>
  <c r="G528" i="9"/>
  <c r="G899" i="9"/>
  <c r="G734" i="9"/>
  <c r="G405" i="9"/>
  <c r="G1110" i="9"/>
  <c r="G597" i="9"/>
  <c r="G95" i="9"/>
  <c r="G1227" i="9"/>
  <c r="G634" i="9"/>
  <c r="G807" i="9"/>
  <c r="G145" i="9"/>
  <c r="G1212" i="9"/>
  <c r="G148" i="9"/>
  <c r="G1168" i="9"/>
  <c r="G306" i="9"/>
  <c r="G725" i="9"/>
  <c r="G420" i="9"/>
  <c r="G629" i="9"/>
  <c r="G367" i="9"/>
  <c r="G1021" i="9"/>
  <c r="G327" i="9"/>
  <c r="G1181" i="9"/>
  <c r="G649" i="9"/>
  <c r="G1153" i="9"/>
  <c r="G1007" i="9"/>
  <c r="G238" i="9"/>
  <c r="G235" i="9"/>
  <c r="G769" i="9"/>
  <c r="G923" i="9"/>
  <c r="G757" i="9"/>
  <c r="G889" i="9"/>
  <c r="G722" i="9"/>
  <c r="G1097" i="9"/>
  <c r="G766" i="9"/>
  <c r="G294" i="9"/>
  <c r="G550" i="9"/>
  <c r="G813" i="9"/>
  <c r="G503" i="9"/>
  <c r="G637" i="9"/>
  <c r="G80" i="9"/>
  <c r="G61" i="9"/>
  <c r="G536" i="9"/>
  <c r="G1025" i="9"/>
  <c r="G827" i="9"/>
  <c r="G702" i="9"/>
  <c r="G810" i="9"/>
  <c r="G15" i="9"/>
  <c r="G396" i="9"/>
  <c r="G723" i="9"/>
  <c r="G892" i="9"/>
  <c r="G893" i="9"/>
  <c r="G223" i="9"/>
  <c r="G347" i="9"/>
  <c r="G99" i="9"/>
  <c r="G104" i="9"/>
  <c r="G326" i="9"/>
  <c r="G894" i="9"/>
  <c r="G417" i="9"/>
  <c r="G765" i="9"/>
  <c r="G105" i="9"/>
  <c r="G541" i="9"/>
  <c r="G519" i="9"/>
  <c r="G1201" i="9"/>
  <c r="G445" i="9"/>
  <c r="G878" i="9"/>
  <c r="G837" i="9"/>
  <c r="G193" i="9"/>
  <c r="G744" i="9"/>
  <c r="G726" i="9"/>
  <c r="G256" i="9"/>
  <c r="G351" i="9"/>
  <c r="G10" i="9"/>
  <c r="G964" i="9"/>
  <c r="G985" i="9"/>
  <c r="G603" i="9"/>
  <c r="G166" i="9"/>
  <c r="G485" i="9"/>
  <c r="G462" i="9"/>
  <c r="G112" i="9"/>
  <c r="G409" i="9"/>
  <c r="G1071" i="9"/>
  <c r="G621" i="9"/>
  <c r="G1051" i="9"/>
  <c r="G695" i="9"/>
  <c r="G229" i="9"/>
  <c r="G451" i="9"/>
  <c r="G168" i="9"/>
  <c r="G808" i="9"/>
  <c r="G286" i="9"/>
  <c r="G831" i="9"/>
  <c r="G267" i="9"/>
  <c r="G776" i="9"/>
  <c r="G825" i="9"/>
  <c r="G70" i="9"/>
  <c r="G88" i="9"/>
  <c r="G543" i="9"/>
  <c r="G1222" i="9"/>
  <c r="G141" i="9"/>
  <c r="G29" i="9"/>
  <c r="G468" i="9"/>
  <c r="G176" i="9"/>
  <c r="G1079" i="9"/>
  <c r="G1107" i="9"/>
  <c r="G478" i="9"/>
  <c r="G277" i="9"/>
  <c r="G823" i="9"/>
  <c r="G491" i="9"/>
  <c r="G570" i="9"/>
  <c r="G667" i="9"/>
  <c r="G1046" i="9"/>
  <c r="G1188" i="9"/>
  <c r="G1087" i="9"/>
  <c r="G709" i="9"/>
  <c r="G346" i="9"/>
  <c r="G877" i="9"/>
  <c r="G977" i="9"/>
  <c r="G1001" i="9"/>
  <c r="G137" i="9"/>
  <c r="G1167" i="9"/>
  <c r="G1131" i="9"/>
  <c r="G1057" i="9"/>
  <c r="G458" i="9"/>
  <c r="G1122" i="9"/>
  <c r="G698" i="9"/>
  <c r="G271" i="9"/>
  <c r="G690" i="9"/>
  <c r="G619" i="9"/>
  <c r="G819" i="9"/>
  <c r="G102" i="9"/>
  <c r="G184" i="9"/>
  <c r="G247" i="9"/>
  <c r="G257" i="9"/>
  <c r="G983" i="9"/>
  <c r="G366" i="9"/>
  <c r="G1146" i="9"/>
  <c r="G794" i="9"/>
  <c r="G829" i="9"/>
  <c r="G549" i="9"/>
  <c r="G492" i="9"/>
  <c r="G771" i="9"/>
  <c r="G873" i="9"/>
  <c r="G1186" i="9"/>
  <c r="G925" i="9"/>
  <c r="G685" i="9"/>
  <c r="G219" i="9"/>
  <c r="G551" i="9"/>
  <c r="G45" i="9"/>
  <c r="G211" i="9"/>
  <c r="G788" i="9"/>
  <c r="G574" i="9"/>
  <c r="G668" i="9"/>
  <c r="G518" i="9"/>
  <c r="G1136" i="9"/>
  <c r="G713" i="9"/>
  <c r="G444" i="9"/>
  <c r="G191" i="9"/>
  <c r="G395" i="9"/>
  <c r="G413" i="9"/>
  <c r="G1013" i="9"/>
  <c r="G516" i="9"/>
  <c r="G845" i="9"/>
  <c r="G482" i="9"/>
  <c r="G1179" i="9"/>
  <c r="G883" i="9"/>
  <c r="G1053" i="9"/>
  <c r="G731" i="9"/>
  <c r="G261" i="9"/>
  <c r="G182" i="9"/>
  <c r="G139" i="9"/>
  <c r="G348" i="9"/>
  <c r="G664" i="9"/>
  <c r="G875" i="9"/>
  <c r="G615" i="9"/>
  <c r="G1116" i="9"/>
  <c r="G242" i="9"/>
  <c r="G350" i="9"/>
  <c r="G186" i="9"/>
  <c r="G143" i="9"/>
  <c r="G200" i="9"/>
  <c r="G675" i="9"/>
  <c r="G272" i="9"/>
  <c r="G890" i="9"/>
  <c r="G902" i="9"/>
  <c r="G1112" i="9"/>
  <c r="G505" i="9"/>
  <c r="G809" i="9"/>
  <c r="G1038" i="9"/>
  <c r="G401" i="9"/>
  <c r="G368" i="9"/>
  <c r="G1010" i="9"/>
  <c r="G1111" i="9"/>
  <c r="G703" i="9"/>
  <c r="G165" i="9"/>
  <c r="G981" i="9"/>
  <c r="G265" i="9"/>
  <c r="G426" i="9"/>
  <c r="G338" i="9"/>
  <c r="G1128" i="9"/>
  <c r="G573" i="9"/>
  <c r="G108" i="9"/>
  <c r="G542" i="9"/>
  <c r="G317" i="9"/>
  <c r="G20" i="9"/>
  <c r="G1164" i="9"/>
  <c r="G450" i="9"/>
  <c r="G660" i="9"/>
  <c r="G161" i="9"/>
  <c r="G19" i="9"/>
  <c r="G189" i="9"/>
  <c r="G442" i="9"/>
  <c r="G365" i="9"/>
  <c r="G305" i="9"/>
  <c r="G1052" i="9"/>
  <c r="G909" i="9"/>
  <c r="G117" i="9"/>
  <c r="G319" i="9"/>
  <c r="G1003" i="9"/>
  <c r="G398" i="9"/>
  <c r="G352" i="9"/>
  <c r="G625" i="9"/>
  <c r="G270" i="9"/>
  <c r="G701" i="9"/>
  <c r="G1047" i="9"/>
  <c r="G373" i="9"/>
  <c r="G980" i="9"/>
  <c r="G1143" i="9"/>
  <c r="G606" i="9"/>
  <c r="G1197" i="9"/>
  <c r="G683" i="9"/>
  <c r="G1106" i="9"/>
  <c r="G978" i="9"/>
  <c r="G510" i="9"/>
  <c r="G638" i="9"/>
  <c r="G201" i="9"/>
  <c r="G857" i="9"/>
  <c r="G1072" i="9"/>
  <c r="G727" i="9"/>
  <c r="G611" i="9"/>
  <c r="G969" i="9"/>
  <c r="G774" i="9"/>
  <c r="G465" i="9"/>
  <c r="G158" i="9"/>
  <c r="G572" i="9"/>
  <c r="G153" i="9"/>
  <c r="G1029" i="9"/>
  <c r="G716" i="9"/>
  <c r="G1075" i="9"/>
  <c r="G152" i="9"/>
  <c r="G834" i="9"/>
  <c r="G147" i="9"/>
  <c r="G194" i="9"/>
  <c r="G905" i="9"/>
  <c r="G1225" i="9"/>
  <c r="G164" i="9"/>
  <c r="G22" i="9"/>
  <c r="G224" i="9"/>
  <c r="G183" i="9"/>
  <c r="G44" i="9"/>
  <c r="G796" i="9"/>
  <c r="G939" i="9"/>
  <c r="G428" i="9"/>
  <c r="G720" i="9"/>
  <c r="G756" i="9"/>
  <c r="G858" i="9"/>
  <c r="G1077" i="9"/>
  <c r="G501" i="9"/>
  <c r="G320" i="9"/>
  <c r="G954" i="9"/>
  <c r="G817" i="9"/>
  <c r="G429" i="9"/>
  <c r="G435" i="9"/>
  <c r="G106" i="9"/>
  <c r="G113" i="9"/>
  <c r="G276" i="9"/>
  <c r="G1138" i="9"/>
  <c r="G296" i="9"/>
  <c r="G27" i="9"/>
  <c r="G830" i="9"/>
  <c r="G590" i="9"/>
  <c r="G124" i="9"/>
  <c r="G556" i="9"/>
  <c r="G770" i="9"/>
  <c r="G1177" i="9"/>
  <c r="G607" i="9"/>
  <c r="G863" i="9"/>
  <c r="G563" i="9"/>
  <c r="G1126" i="9"/>
  <c r="G751" i="9"/>
  <c r="G953" i="9"/>
  <c r="G1162" i="9"/>
  <c r="G582" i="9"/>
  <c r="G736" i="9"/>
  <c r="G234" i="9"/>
  <c r="G100" i="9"/>
  <c r="G521" i="9"/>
  <c r="G832" i="9"/>
  <c r="G1152" i="9"/>
  <c r="G693" i="9"/>
  <c r="G455" i="9"/>
  <c r="G988" i="9"/>
  <c r="G357" i="9"/>
  <c r="G842" i="9"/>
  <c r="G670" i="9"/>
  <c r="G7" i="9"/>
  <c r="G453" i="9"/>
  <c r="G631" i="9"/>
  <c r="G287" i="9"/>
  <c r="G94" i="9"/>
  <c r="G904" i="9"/>
  <c r="G434" i="9"/>
  <c r="G424" i="9"/>
  <c r="G172" i="9"/>
  <c r="G473" i="9"/>
  <c r="G640" i="9"/>
  <c r="G777" i="9"/>
  <c r="G524" i="9"/>
  <c r="G43" i="9"/>
  <c r="G14" i="9"/>
  <c r="G249" i="9"/>
  <c r="G310" i="9"/>
  <c r="G1074" i="9"/>
  <c r="G1030" i="9"/>
  <c r="G385" i="9"/>
  <c r="G1158" i="9"/>
  <c r="G903" i="9"/>
  <c r="G280" i="9"/>
  <c r="G64" i="9"/>
  <c r="G486" i="9"/>
  <c r="G955" i="9"/>
  <c r="G226" i="9"/>
  <c r="G624" i="9"/>
  <c r="G568" i="9"/>
  <c r="G747" i="9"/>
  <c r="G684" i="9"/>
  <c r="G181" i="9"/>
  <c r="G209" i="9"/>
  <c r="G787" i="9"/>
  <c r="G331" i="9"/>
  <c r="G738" i="9"/>
  <c r="G311" i="9"/>
  <c r="G282" i="9"/>
  <c r="G994" i="9"/>
  <c r="G466" i="9"/>
  <c r="G1062" i="9"/>
  <c r="G67" i="9"/>
  <c r="G872" i="9"/>
  <c r="G885" i="9"/>
  <c r="G694" i="9"/>
  <c r="G218" i="9"/>
  <c r="G800" i="9"/>
  <c r="G307" i="9"/>
  <c r="G199" i="9"/>
  <c r="G438" i="9"/>
  <c r="G1166" i="9"/>
  <c r="G427" i="9"/>
  <c r="G1060" i="9"/>
  <c r="G963" i="9"/>
  <c r="G48" i="9"/>
  <c r="G628" i="9"/>
  <c r="G1169" i="9"/>
  <c r="G227" i="9"/>
  <c r="G942" i="9"/>
  <c r="G648" i="9"/>
  <c r="G349" i="9"/>
  <c r="G269" i="9"/>
  <c r="G967" i="9"/>
  <c r="G416" i="9"/>
  <c r="G915" i="9"/>
  <c r="G13" i="9"/>
  <c r="G682" i="9"/>
  <c r="G390" i="9"/>
  <c r="G743" i="9"/>
  <c r="G325" i="9"/>
  <c r="G992" i="9"/>
  <c r="G419" i="9"/>
  <c r="G627" i="9"/>
  <c r="G180" i="9"/>
  <c r="G658" i="9"/>
  <c r="G402" i="9"/>
  <c r="G457" i="9"/>
  <c r="G216" i="9"/>
  <c r="G72" i="9"/>
  <c r="G1207" i="9"/>
  <c r="G656" i="9"/>
  <c r="G737" i="9"/>
  <c r="G89" i="9"/>
  <c r="G318" i="9"/>
  <c r="G914" i="9"/>
  <c r="G537" i="9"/>
  <c r="G729" i="9"/>
  <c r="G739" i="9"/>
  <c r="G921" i="9"/>
  <c r="G213" i="9"/>
  <c r="G254" i="9"/>
  <c r="G1005" i="9"/>
  <c r="G933" i="9"/>
  <c r="G940" i="9"/>
  <c r="G336" i="9"/>
  <c r="G932" i="9"/>
  <c r="G958" i="9"/>
  <c r="G577" i="9"/>
  <c r="G898" i="9"/>
  <c r="G1211" i="9"/>
  <c r="G598" i="9"/>
  <c r="G663" i="9"/>
  <c r="G564" i="9"/>
  <c r="G477" i="9"/>
  <c r="G586" i="9"/>
  <c r="G614" i="9"/>
  <c r="G1120" i="9"/>
  <c r="G996" i="9"/>
  <c r="G745" i="9"/>
  <c r="G460" i="9"/>
  <c r="G1155" i="9"/>
  <c r="G313" i="9"/>
  <c r="G303" i="9"/>
  <c r="G732" i="9"/>
  <c r="G399" i="9"/>
  <c r="G259" i="9"/>
  <c r="G155" i="9"/>
  <c r="G90" i="9"/>
  <c r="G741" i="9"/>
  <c r="G835" i="9"/>
  <c r="G864" i="9"/>
  <c r="G1020" i="9"/>
  <c r="G645" i="9"/>
  <c r="G571" i="9"/>
  <c r="G554" i="9"/>
  <c r="G1024" i="9"/>
  <c r="G1173" i="9"/>
  <c r="G523" i="9"/>
  <c r="G540" i="9"/>
  <c r="G1015" i="9"/>
  <c r="G856" i="9"/>
  <c r="G18" i="9"/>
  <c r="G1199" i="9"/>
  <c r="G122" i="9"/>
  <c r="G687" i="9"/>
  <c r="G376" i="9"/>
  <c r="G884" i="9"/>
  <c r="G1189" i="9"/>
  <c r="G1206" i="9"/>
  <c r="G244" i="9"/>
  <c r="G496" i="9"/>
  <c r="G371" i="9"/>
  <c r="G8" i="9"/>
  <c r="G397" i="9"/>
  <c r="G481" i="9"/>
  <c r="G699" i="9"/>
  <c r="G196" i="9"/>
  <c r="G1018" i="9"/>
  <c r="G471" i="9"/>
  <c r="G784" i="9"/>
  <c r="G692" i="9"/>
  <c r="G974" i="9"/>
  <c r="G220" i="9"/>
  <c r="G469" i="9"/>
  <c r="G946" i="9"/>
  <c r="G86" i="9"/>
  <c r="G448" i="9"/>
  <c r="G1218" i="9"/>
  <c r="G700" i="9"/>
  <c r="G987" i="9"/>
  <c r="G848" i="9"/>
  <c r="G900" i="9"/>
  <c r="G299" i="9"/>
  <c r="G913" i="9"/>
  <c r="G647" i="9"/>
  <c r="G935" i="9"/>
  <c r="G404" i="9"/>
  <c r="G1090" i="9"/>
  <c r="G962" i="9"/>
  <c r="G618" i="9"/>
  <c r="G924" i="9"/>
  <c r="G127" i="9"/>
  <c r="G470" i="9"/>
  <c r="G1215" i="9"/>
  <c r="G650" i="9"/>
  <c r="G990" i="9"/>
  <c r="G755" i="9"/>
  <c r="G798" i="9"/>
  <c r="G1202" i="9"/>
  <c r="G441" i="9"/>
  <c r="G930" i="9"/>
  <c r="G16" i="9"/>
  <c r="G31" i="9"/>
  <c r="G410" i="9"/>
  <c r="G711" i="9"/>
  <c r="G838" i="9"/>
  <c r="G315" i="9"/>
  <c r="G681" i="9"/>
  <c r="G710" i="9"/>
  <c r="G121" i="9"/>
  <c r="G360" i="9"/>
  <c r="G595" i="9"/>
  <c r="G1103" i="9"/>
  <c r="G119" i="9"/>
  <c r="G464" i="9"/>
  <c r="G1081" i="9"/>
  <c r="G1033" i="9"/>
  <c r="G1228" i="9"/>
  <c r="G384" i="9"/>
  <c r="G870" i="9"/>
  <c r="G467" i="9"/>
  <c r="G407" i="9"/>
  <c r="G372" i="9"/>
  <c r="G81" i="9"/>
  <c r="G696" i="9"/>
  <c r="G1133" i="9"/>
  <c r="G895" i="9"/>
  <c r="G820" i="9"/>
  <c r="G129" i="9"/>
  <c r="G1016" i="9"/>
  <c r="G852" i="9"/>
  <c r="G93" i="9"/>
  <c r="G206" i="9"/>
  <c r="G489" i="9"/>
  <c r="G678" i="9"/>
  <c r="G533" i="9"/>
  <c r="G1004" i="9"/>
  <c r="G187" i="9"/>
  <c r="G605" i="9"/>
  <c r="G65" i="9"/>
  <c r="G146" i="9"/>
  <c r="G1159" i="9"/>
  <c r="G833" i="9"/>
  <c r="G712" i="9"/>
  <c r="G641" i="9"/>
  <c r="G826" i="9"/>
  <c r="G217" i="9"/>
  <c r="G587" i="9"/>
  <c r="G456" i="9"/>
  <c r="G773" i="9"/>
  <c r="G979" i="9"/>
  <c r="G1174" i="9"/>
  <c r="G1066" i="9"/>
  <c r="G740" i="9"/>
  <c r="G1198" i="9"/>
  <c r="G560" i="9"/>
  <c r="G566" i="9"/>
  <c r="G111" i="9"/>
  <c r="G118" i="9"/>
  <c r="G114" i="9"/>
  <c r="G616" i="9"/>
  <c r="G1040" i="9"/>
  <c r="G912" i="9"/>
  <c r="G1088" i="9"/>
  <c r="G237" i="9"/>
  <c r="G62" i="9"/>
  <c r="G383" i="9"/>
  <c r="G120" i="9"/>
  <c r="G789" i="9"/>
  <c r="G1104" i="9"/>
  <c r="G248" i="9"/>
  <c r="G957" i="9"/>
  <c r="G472" i="9"/>
  <c r="G688" i="9"/>
  <c r="G972" i="9"/>
  <c r="G151" i="9"/>
  <c r="G421" i="9"/>
  <c r="G998" i="9"/>
  <c r="G949" i="9"/>
  <c r="G779" i="9"/>
  <c r="G1022" i="9"/>
  <c r="G463" i="9"/>
  <c r="G802" i="9"/>
  <c r="G260" i="9"/>
  <c r="G1100" i="9"/>
  <c r="G128" i="9"/>
  <c r="G509" i="9"/>
  <c r="G911" i="9"/>
  <c r="G1123" i="9"/>
  <c r="G329" i="9"/>
  <c r="G1184" i="9"/>
  <c r="G991" i="9"/>
  <c r="G123" i="9"/>
  <c r="G1203" i="9"/>
  <c r="G652" i="9"/>
  <c r="G171" i="9"/>
  <c r="G374" i="9"/>
  <c r="G439" i="9"/>
  <c r="G910" i="9"/>
  <c r="G588" i="9"/>
  <c r="G730" i="9"/>
  <c r="G231" i="9"/>
  <c r="G562" i="9"/>
  <c r="G55" i="9"/>
  <c r="G511" i="9"/>
  <c r="G6" i="9"/>
  <c r="G179" i="9"/>
  <c r="G1042" i="9"/>
  <c r="G520" i="9"/>
  <c r="G322" i="9"/>
  <c r="G284" i="9"/>
  <c r="G76" i="9"/>
  <c r="G943" i="9"/>
  <c r="G728" i="9"/>
  <c r="G140" i="9"/>
  <c r="G1094" i="9"/>
  <c r="G548" i="9"/>
  <c r="G1149" i="9"/>
  <c r="G454" i="9"/>
  <c r="G476" i="9"/>
  <c r="G39" i="9"/>
  <c r="G673" i="9"/>
  <c r="G1205" i="9"/>
  <c r="G527" i="9"/>
  <c r="G92" i="9"/>
  <c r="G1050" i="9"/>
  <c r="G332" i="9"/>
  <c r="G1163" i="9"/>
  <c r="G167" i="9"/>
  <c r="G552" i="9"/>
  <c r="G499" i="9"/>
  <c r="G1182" i="9"/>
  <c r="G999" i="9"/>
  <c r="G1220" i="9"/>
  <c r="G116" i="9"/>
  <c r="G591" i="9"/>
  <c r="G103" i="9"/>
  <c r="G970" i="9"/>
  <c r="G1000" i="9"/>
  <c r="G388" i="9"/>
  <c r="G1142" i="9"/>
  <c r="G804" i="9"/>
  <c r="G525" i="9"/>
  <c r="G918" i="9"/>
  <c r="G245" i="9"/>
  <c r="G1064" i="9"/>
  <c r="G82" i="9"/>
  <c r="G655" i="9"/>
  <c r="G483" i="9"/>
  <c r="G309" i="9"/>
  <c r="G750" i="9"/>
  <c r="G17" i="9"/>
  <c r="G1058" i="9"/>
  <c r="G662" i="9"/>
  <c r="G290" i="9"/>
  <c r="G333" i="9"/>
  <c r="G1076" i="9"/>
  <c r="G920" i="9"/>
  <c r="G1137" i="9"/>
  <c r="G697" i="9"/>
  <c r="G30" i="9"/>
  <c r="G170" i="9"/>
  <c r="G752" i="9"/>
  <c r="G1145" i="9"/>
  <c r="G159" i="9"/>
  <c r="G497" i="9"/>
  <c r="G160" i="9"/>
  <c r="G1119" i="9"/>
  <c r="G948" i="9"/>
  <c r="G630" i="9"/>
  <c r="G995" i="9"/>
  <c r="G79" i="9"/>
  <c r="G255" i="9"/>
  <c r="G1185" i="9"/>
  <c r="G289" i="9"/>
  <c r="G783" i="9"/>
  <c r="G997" i="9"/>
  <c r="G975" i="9"/>
  <c r="G275" i="9"/>
  <c r="G258" i="9"/>
  <c r="G531" i="9"/>
  <c r="G328" i="9"/>
  <c r="G968" i="9"/>
  <c r="G1226" i="9"/>
  <c r="G387" i="9"/>
  <c r="G651" i="9"/>
  <c r="G1148" i="9"/>
  <c r="G11" i="9"/>
  <c r="G1092" i="9"/>
  <c r="G545" i="9"/>
  <c r="G639" i="9"/>
  <c r="G341" i="9"/>
  <c r="G4" i="9"/>
  <c r="G1098" i="9"/>
  <c r="G749" i="9"/>
  <c r="G308" i="9"/>
  <c r="G1134" i="9"/>
  <c r="G506" i="9"/>
  <c r="G576" i="9"/>
  <c r="G1084" i="9"/>
  <c r="G677" i="9"/>
  <c r="G901" i="9"/>
  <c r="G1219" i="9"/>
  <c r="G192" i="9"/>
  <c r="G344" i="9"/>
  <c r="G415" i="9"/>
  <c r="G778" i="9"/>
  <c r="G78" i="9"/>
  <c r="G973" i="9"/>
  <c r="G195" i="9"/>
  <c r="G354" i="9"/>
  <c r="G1129" i="9"/>
  <c r="G24" i="9"/>
  <c r="G474" i="9"/>
  <c r="G500" i="9"/>
  <c r="G945" i="9"/>
  <c r="G714" i="9"/>
  <c r="G173" i="9"/>
  <c r="G865" i="9"/>
  <c r="G502" i="9"/>
  <c r="G382" i="9"/>
  <c r="G430" i="9"/>
  <c r="G250" i="9"/>
  <c r="G1161" i="9"/>
  <c r="G916" i="9"/>
  <c r="G49" i="9"/>
  <c r="G522" i="9"/>
  <c r="G204" i="9"/>
  <c r="G334" i="9"/>
  <c r="G679" i="9"/>
  <c r="G760" i="9"/>
  <c r="G288" i="9"/>
  <c r="G35" i="9"/>
  <c r="G378" i="9"/>
  <c r="G806" i="9"/>
  <c r="G938" i="9"/>
  <c r="G422" i="9"/>
  <c r="G575" i="9"/>
  <c r="G1089" i="9"/>
  <c r="G1208" i="9"/>
  <c r="G961" i="9"/>
  <c r="G162" i="9"/>
  <c r="G623" i="9"/>
  <c r="G544" i="9"/>
  <c r="G959" i="9"/>
  <c r="G263" i="9"/>
  <c r="G340" i="9"/>
  <c r="G109" i="9"/>
  <c r="G1196" i="9"/>
  <c r="G197" i="9"/>
  <c r="G132" i="9"/>
  <c r="G772" i="9"/>
  <c r="G1009" i="9"/>
  <c r="G801" i="9"/>
  <c r="G691" i="9"/>
  <c r="G406" i="9"/>
  <c r="G131" i="9"/>
  <c r="G879" i="9"/>
  <c r="G59" i="9"/>
  <c r="G1063" i="9"/>
  <c r="G431" i="9"/>
  <c r="G580" i="9"/>
  <c r="G1093" i="9"/>
  <c r="G437" i="9"/>
  <c r="G565" i="9"/>
  <c r="G447" i="9"/>
  <c r="G862" i="9"/>
  <c r="G1048" i="9"/>
  <c r="G136" i="9"/>
  <c r="G498" i="9"/>
  <c r="G1121" i="9"/>
  <c r="G853" i="9"/>
  <c r="G1150" i="9"/>
  <c r="G98" i="9"/>
  <c r="G291" i="9"/>
  <c r="G33" i="9"/>
  <c r="G775" i="9"/>
  <c r="G46" i="9"/>
  <c r="G1049" i="9"/>
  <c r="G666" i="9"/>
  <c r="G514" i="9"/>
  <c r="G594" i="9"/>
  <c r="G1147" i="9"/>
  <c r="G928" i="9"/>
  <c r="G1026" i="9"/>
  <c r="G886" i="9"/>
  <c r="G339" i="9"/>
  <c r="G1037" i="9"/>
  <c r="G579" i="9"/>
  <c r="G880" i="9"/>
  <c r="G1140" i="9"/>
  <c r="G635" i="9"/>
  <c r="G781" i="9"/>
  <c r="G342" i="9"/>
  <c r="G1109" i="9"/>
  <c r="G293" i="9"/>
  <c r="G50" i="9"/>
  <c r="G203" i="9"/>
  <c r="G861" i="9"/>
  <c r="G1178" i="9"/>
  <c r="G42" i="9"/>
  <c r="G815" i="9"/>
  <c r="G659" i="9"/>
  <c r="G63" i="9"/>
  <c r="G278" i="9"/>
  <c r="G355" i="9"/>
  <c r="G1115" i="9"/>
  <c r="G212" i="9"/>
  <c r="G767" i="9"/>
  <c r="G1095" i="9"/>
  <c r="G887" i="9"/>
  <c r="G393" i="9"/>
  <c r="G28" i="9"/>
  <c r="G225" i="9"/>
  <c r="G881" i="9"/>
  <c r="G941" i="9"/>
  <c r="G839" i="9"/>
  <c r="G34" i="9"/>
  <c r="G208" i="9"/>
  <c r="G394" i="9"/>
  <c r="G742" i="9"/>
  <c r="G508" i="9"/>
  <c r="G546" i="9"/>
  <c r="G764" i="9"/>
  <c r="G589" i="9"/>
  <c r="G1135" i="9"/>
  <c r="G369" i="9"/>
  <c r="G130" i="9"/>
  <c r="G252" i="9"/>
  <c r="G956" i="9"/>
  <c r="G507" i="9"/>
  <c r="G1034" i="9"/>
  <c r="G1117" i="9"/>
  <c r="G1028" i="9"/>
  <c r="G1176" i="9"/>
  <c r="G1156" i="9"/>
  <c r="G907" i="9"/>
  <c r="G1113" i="9"/>
  <c r="G1171" i="9"/>
  <c r="G281" i="9"/>
  <c r="G1170" i="9"/>
  <c r="G952" i="9"/>
  <c r="G735" i="9"/>
  <c r="G246" i="9"/>
  <c r="G403" i="9"/>
  <c r="G871" i="9"/>
  <c r="G381" i="9"/>
  <c r="G989" i="9"/>
  <c r="G205" i="9"/>
  <c r="G599" i="9"/>
  <c r="G931" i="9"/>
  <c r="G253" i="9"/>
  <c r="G490" i="9"/>
  <c r="G1141" i="9"/>
  <c r="G665" i="9"/>
  <c r="G391" i="9"/>
  <c r="G583" i="9"/>
  <c r="G302" i="9"/>
  <c r="G593" i="9"/>
  <c r="G262" i="9"/>
  <c r="G484" i="9"/>
  <c r="G982" i="9"/>
  <c r="G1078" i="9"/>
  <c r="G609" i="9"/>
  <c r="G1070" i="9"/>
  <c r="G377" i="9"/>
  <c r="G733" i="9"/>
  <c r="G3" i="9"/>
  <c r="G705" i="9"/>
  <c r="G646" i="9"/>
  <c r="G633" i="9"/>
  <c r="G68" i="9"/>
  <c r="G1083" i="9"/>
  <c r="G375" i="9"/>
  <c r="G411" i="9"/>
  <c r="G1193" i="9"/>
  <c r="G812" i="9"/>
  <c r="G844" i="9"/>
  <c r="G233" i="9"/>
  <c r="G1014" i="9"/>
  <c r="G643" i="9"/>
  <c r="G1023" i="9"/>
  <c r="G163" i="9"/>
  <c r="G1012" i="9"/>
  <c r="G535" i="9"/>
  <c r="G721" i="9"/>
  <c r="G364" i="9"/>
  <c r="G854" i="9"/>
  <c r="G707" i="9"/>
  <c r="G134" i="9"/>
  <c r="G57" i="9"/>
  <c r="G824" i="9"/>
  <c r="G304" i="9"/>
  <c r="G578" i="9"/>
  <c r="G951" i="9"/>
  <c r="G1043" i="9"/>
  <c r="G25" i="9"/>
  <c r="G896" i="9"/>
  <c r="G926" i="9"/>
  <c r="G559" i="9"/>
  <c r="G674" i="9"/>
  <c r="G604" i="9"/>
  <c r="G215" i="9"/>
  <c r="G185" i="9"/>
  <c r="G657" i="9"/>
  <c r="G475" i="9"/>
  <c r="G142" i="9"/>
  <c r="G40" i="9"/>
  <c r="G66" i="9"/>
  <c r="G626" i="9"/>
  <c r="G602" i="9"/>
  <c r="G459" i="9"/>
  <c r="G12" i="9"/>
  <c r="G860" i="9"/>
  <c r="G207" i="9"/>
  <c r="G414" i="9"/>
  <c r="G125" i="9"/>
  <c r="G353" i="9"/>
  <c r="G718" i="9"/>
  <c r="G138" i="9"/>
  <c r="G1061" i="9"/>
  <c r="G135" i="9"/>
  <c r="G1055" i="9"/>
  <c r="G1096" i="9"/>
  <c r="G1008" i="9"/>
  <c r="G97" i="9"/>
  <c r="G791" i="9"/>
  <c r="G555" i="9"/>
  <c r="G222" i="9"/>
  <c r="G504" i="9"/>
  <c r="G1124" i="9"/>
  <c r="G330" i="9"/>
  <c r="G214" i="9"/>
  <c r="G436" i="9"/>
  <c r="G986" i="9"/>
  <c r="G1154" i="9"/>
  <c r="G601" i="9"/>
  <c r="G642" i="9"/>
  <c r="G154" i="9"/>
  <c r="G644" i="9"/>
  <c r="G1127" i="9"/>
  <c r="G636" i="9"/>
  <c r="G150" i="9"/>
  <c r="G936" i="9"/>
  <c r="G188" i="9"/>
  <c r="G283" i="9"/>
  <c r="G264" i="9"/>
  <c r="G273" i="9"/>
  <c r="G1151" i="9"/>
  <c r="G266" i="9"/>
  <c r="G1223" i="9"/>
  <c r="G75" i="9"/>
  <c r="G805" i="9"/>
  <c r="G1114" i="9"/>
  <c r="G917" i="9"/>
  <c r="G47" i="9"/>
  <c r="G115" i="9"/>
  <c r="G85" i="9"/>
  <c r="G274" i="9"/>
  <c r="G581" i="9"/>
  <c r="G795" i="9"/>
  <c r="G379" i="9"/>
  <c r="G301" i="9"/>
  <c r="G803" i="9"/>
  <c r="G228" i="9"/>
  <c r="G866" i="9"/>
  <c r="G927" i="9"/>
  <c r="G51" i="9"/>
  <c r="G174" i="9"/>
  <c r="G1082" i="9"/>
  <c r="G1065" i="9"/>
  <c r="G947" i="9"/>
  <c r="G1032" i="9"/>
  <c r="G1180" i="9"/>
  <c r="G608" i="9"/>
  <c r="G1190" i="9"/>
  <c r="G937" i="9"/>
  <c r="G966" i="9"/>
  <c r="G847" i="9"/>
  <c r="G37" i="9"/>
  <c r="G324" i="9"/>
  <c r="G617" i="9"/>
  <c r="G1105" i="9"/>
  <c r="G190" i="9"/>
  <c r="G622" i="9"/>
  <c r="G1204" i="9"/>
  <c r="G300" i="9"/>
  <c r="G400" i="9"/>
  <c r="G753" i="9"/>
  <c r="G321" i="9"/>
  <c r="G944" i="9"/>
  <c r="G922" i="9"/>
  <c r="G850" i="9"/>
  <c r="G1045" i="9"/>
  <c r="G359" i="9"/>
  <c r="G1017" i="9"/>
  <c r="G74" i="9"/>
  <c r="G965" i="9"/>
  <c r="G976" i="9"/>
  <c r="G1086" i="9"/>
  <c r="G144" i="9"/>
  <c r="G715" i="9"/>
  <c r="G84" i="9"/>
  <c r="G1221" i="9"/>
  <c r="G36" i="9"/>
  <c r="G610" i="9"/>
  <c r="G517" i="9"/>
  <c r="G56" i="9"/>
  <c r="G1067" i="9"/>
  <c r="G868" i="9"/>
  <c r="G1085" i="9"/>
  <c r="G724" i="9"/>
  <c r="G177" i="9"/>
  <c r="G869" i="9"/>
  <c r="G960" i="9"/>
  <c r="G2" i="9"/>
  <c r="G818" i="9"/>
  <c r="G418" i="9"/>
  <c r="G243" i="9"/>
  <c r="G1108" i="9"/>
  <c r="G285" i="9"/>
  <c r="G876" i="9"/>
  <c r="G888" i="9"/>
  <c r="G557" i="9"/>
  <c r="G547" i="9"/>
  <c r="G859" i="9"/>
  <c r="G653" i="9"/>
  <c r="G1157" i="9"/>
  <c r="G950" i="9"/>
  <c r="G494" i="9"/>
  <c r="G480" i="9"/>
  <c r="G1059" i="9"/>
  <c r="G661" i="9"/>
  <c r="G530" i="9"/>
  <c r="G230" i="9"/>
  <c r="G239" i="9"/>
  <c r="G335" i="9"/>
  <c r="G620" i="9"/>
  <c r="G717" i="9"/>
  <c r="G529" i="9"/>
  <c r="G1216" i="9"/>
  <c r="G1144" i="9"/>
  <c r="G21" i="9"/>
  <c r="G175" i="9"/>
  <c r="G849" i="9"/>
  <c r="G58" i="9"/>
  <c r="G768" i="9"/>
  <c r="G1165" i="9"/>
  <c r="G561" i="9"/>
  <c r="G567" i="9"/>
  <c r="G836" i="9"/>
  <c r="G1099" i="9"/>
  <c r="G539" i="9"/>
  <c r="G362" i="9"/>
  <c r="G386" i="9"/>
  <c r="G479" i="9"/>
  <c r="G532" i="9"/>
  <c r="G841" i="9"/>
  <c r="G984" i="9"/>
  <c r="G221" i="9"/>
  <c r="G1080" i="9"/>
  <c r="G449" i="9"/>
  <c r="G558" i="9"/>
  <c r="G53" i="9"/>
  <c r="G73" i="9"/>
  <c r="G512" i="9"/>
  <c r="G569" i="9"/>
  <c r="G91" i="9"/>
  <c r="G297" i="9"/>
  <c r="G897" i="9"/>
  <c r="G345" i="9"/>
  <c r="G515" i="9"/>
  <c r="G77" i="9"/>
  <c r="G425" i="9"/>
  <c r="G792" i="9"/>
  <c r="G1187" i="9"/>
  <c r="G1031" i="9"/>
  <c r="G292" i="9"/>
  <c r="G412" i="9"/>
  <c r="G782" i="9"/>
  <c r="G9" i="9"/>
  <c r="G178" i="9"/>
  <c r="G1019" i="9"/>
  <c r="G356" i="9"/>
  <c r="G1175" i="9"/>
  <c r="G1041" i="9"/>
  <c r="G811" i="9"/>
  <c r="G1183" i="9"/>
  <c r="G793" i="9"/>
  <c r="G198" i="9"/>
  <c r="G487" i="9"/>
  <c r="G780" i="9"/>
  <c r="G790" i="9"/>
  <c r="G446" i="9"/>
  <c r="G882" i="9"/>
  <c r="G443" i="9"/>
  <c r="G312" i="9"/>
  <c r="G867" i="9"/>
  <c r="G408" i="9"/>
  <c r="G908" i="9"/>
  <c r="G202" i="9"/>
  <c r="G748" i="9"/>
  <c r="G993" i="9"/>
  <c r="G513" i="9"/>
  <c r="G1191" i="9"/>
  <c r="G232" i="9"/>
  <c r="G1194" i="9"/>
  <c r="G689" i="9"/>
  <c r="G54" i="9"/>
  <c r="G785" i="9"/>
  <c r="G754" i="9"/>
  <c r="G855" i="9"/>
  <c r="G1068" i="9"/>
  <c r="G363" i="9"/>
  <c r="G96" i="9"/>
  <c r="G1039" i="9"/>
  <c r="G840" i="9"/>
  <c r="G126" i="9"/>
  <c r="G452" i="9"/>
  <c r="G440" i="9"/>
  <c r="G612" i="9"/>
  <c r="G1054" i="9"/>
  <c r="G1209" i="9"/>
  <c r="G1214" i="9"/>
  <c r="G1132" i="9"/>
  <c r="G708" i="9"/>
  <c r="G538" i="9"/>
  <c r="G596" i="9"/>
  <c r="G1224" i="9"/>
  <c r="G169" i="9"/>
  <c r="G432" i="9"/>
  <c r="G392" i="9"/>
  <c r="B22" i="6" a="1"/>
  <c r="D67" i="1"/>
  <c r="C67" i="1" s="1"/>
  <c r="C69" i="1" s="1"/>
  <c r="C71" i="1" s="1"/>
  <c r="C75" i="1" s="1"/>
  <c r="J2" i="9" l="1" a="1"/>
  <c r="B22" i="6"/>
  <c r="B17" i="6" s="1" a="1"/>
  <c r="B17" i="6" s="1"/>
  <c r="B20" i="6" a="1"/>
  <c r="B20" i="6" s="1"/>
  <c r="C83" i="1"/>
  <c r="C92" i="1" s="1"/>
  <c r="C87" i="1"/>
  <c r="H16" i="12" l="1"/>
  <c r="H17" i="12"/>
  <c r="H18" i="12"/>
  <c r="J2" i="9"/>
  <c r="D19" i="12" a="1"/>
  <c r="D19" i="12" s="1"/>
  <c r="S7" i="9" a="1"/>
  <c r="S7" i="9" s="1"/>
  <c r="S10" i="9" a="1"/>
  <c r="S10" i="9" s="1"/>
  <c r="S6" i="9" a="1"/>
  <c r="S6" i="9" s="1"/>
  <c r="S8" i="9" a="1"/>
  <c r="S8" i="9" s="1"/>
  <c r="S5" i="9" a="1"/>
  <c r="S5" i="9" s="1"/>
  <c r="S9" i="9" a="1"/>
  <c r="S9" i="9" s="1"/>
  <c r="S3" i="9" a="1"/>
  <c r="S3" i="9" s="1"/>
  <c r="S4" i="9" a="1"/>
  <c r="S4" i="9" s="1"/>
  <c r="S2" i="9" a="1"/>
  <c r="D24" i="12" s="1"/>
  <c r="G15" i="12"/>
  <c r="C91" i="1"/>
  <c r="F12" i="12" l="1"/>
  <c r="D25" i="12"/>
  <c r="H21" i="12"/>
  <c r="G17" i="12"/>
  <c r="G16" i="12"/>
  <c r="E22" i="12"/>
  <c r="E21" i="12"/>
  <c r="S2" i="9"/>
  <c r="G18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<sst xmlns="http://schemas.openxmlformats.org/spreadsheetml/2006/main" count="4017" uniqueCount="237">
  <si>
    <t>Base Reaction Coefficient</t>
  </si>
  <si>
    <t>%Ability</t>
  </si>
  <si>
    <t>Stats (ATK)</t>
  </si>
  <si>
    <t>%Stellar Reaction Base DMG Bonus</t>
  </si>
  <si>
    <t>%EM Bonus + %Reaction Bonus</t>
  </si>
  <si>
    <t>Elevation Multiplier</t>
  </si>
  <si>
    <t>RES Multiplier</t>
  </si>
  <si>
    <t>CRIT Multiplier</t>
  </si>
  <si>
    <t>Multiplier</t>
  </si>
  <si>
    <t xml:space="preserve"> + Additive)*</t>
  </si>
  <si>
    <t>((Multiplier</t>
  </si>
  <si>
    <t>Multiplier)</t>
  </si>
  <si>
    <t>"Reaction Additive Base DMG Bonus"</t>
  </si>
  <si>
    <t>Stellar-conduct DMG Final</t>
  </si>
  <si>
    <t>QiQi</t>
  </si>
  <si>
    <t>Yae Miko</t>
  </si>
  <si>
    <t>Sandrone</t>
  </si>
  <si>
    <t>Escoffier</t>
  </si>
  <si>
    <t>%Reaction Bonus</t>
  </si>
  <si>
    <t>ATK</t>
  </si>
  <si>
    <t>CRIT DMG</t>
  </si>
  <si>
    <t>Sandrone Final Stats</t>
  </si>
  <si>
    <t>Base ATK</t>
  </si>
  <si>
    <t>Base CRIT DMG</t>
  </si>
  <si>
    <t>Additive ATK</t>
  </si>
  <si>
    <t>Additive CRIT DMG</t>
  </si>
  <si>
    <t>Base EM</t>
  </si>
  <si>
    <t>Additive EM</t>
  </si>
  <si>
    <t>EM</t>
  </si>
  <si>
    <t>Total</t>
  </si>
  <si>
    <t>Sandrone Multiplier Stats</t>
  </si>
  <si>
    <t>Sandrone Additive Stats</t>
  </si>
  <si>
    <t>%ATK</t>
  </si>
  <si>
    <t>%EM</t>
  </si>
  <si>
    <t>%CRIT DMG</t>
  </si>
  <si>
    <t>Sandrone General Stats</t>
  </si>
  <si>
    <t>Talent 1</t>
  </si>
  <si>
    <t>Talent 2</t>
  </si>
  <si>
    <t>Talent 3</t>
  </si>
  <si>
    <t>Talent 4</t>
  </si>
  <si>
    <t>Every 100 atk, increase Sandrone EM by 8, max 160</t>
  </si>
  <si>
    <t>Explaination</t>
  </si>
  <si>
    <t>Every 100 atk, increase Sandrone Base Stellar-conduct DMG by 0.7%</t>
  </si>
  <si>
    <t>Sandrone Base Stats</t>
  </si>
  <si>
    <t>Mailed Flower</t>
  </si>
  <si>
    <t>Base</t>
  </si>
  <si>
    <t>Talents</t>
  </si>
  <si>
    <t>Sandrone Idle Stats</t>
  </si>
  <si>
    <t>Number of Included Hits</t>
  </si>
  <si>
    <r>
      <t>Cryo</t>
    </r>
    <r>
      <rPr>
        <b/>
        <sz val="12"/>
        <color rgb="FFFFFFFF"/>
        <rFont val="Arial"/>
        <family val="2"/>
      </rPr>
      <t> and </t>
    </r>
    <r>
      <rPr>
        <b/>
        <sz val="12"/>
        <color rgb="FFD376F0"/>
        <rFont val="Arial"/>
        <family val="2"/>
      </rPr>
      <t>Electro</t>
    </r>
    <r>
      <rPr>
        <b/>
        <sz val="12"/>
        <color rgb="FFFFFFFF"/>
        <rFont val="Arial"/>
        <family val="2"/>
      </rPr>
      <t> DMG Bonus</t>
    </r>
  </si>
  <si>
    <t>Enemy Physical RES Decrease</t>
  </si>
  <si>
    <t>PlaceHolder</t>
  </si>
  <si>
    <t>%EM Bonus</t>
  </si>
  <si>
    <t>Final Multiplier 01</t>
  </si>
  <si>
    <t>Base Reaction Coefficient (12 by default)</t>
  </si>
  <si>
    <t>Final ATK</t>
  </si>
  <si>
    <t>Final EM</t>
  </si>
  <si>
    <t>Final CRIT DMG</t>
  </si>
  <si>
    <t>Disenchantment in Deep Shadow</t>
  </si>
  <si>
    <t>Calculate below</t>
  </si>
  <si>
    <t>%Stellar-Base</t>
  </si>
  <si>
    <t>Type</t>
  </si>
  <si>
    <t>Number</t>
  </si>
  <si>
    <t>%Both</t>
  </si>
  <si>
    <t>%DMG Bonus</t>
  </si>
  <si>
    <t>%RES</t>
  </si>
  <si>
    <t>Count</t>
  </si>
  <si>
    <t>HP</t>
  </si>
  <si>
    <t>DEF</t>
  </si>
  <si>
    <t>%HP</t>
  </si>
  <si>
    <t>%DEF</t>
  </si>
  <si>
    <t>%ER</t>
  </si>
  <si>
    <t>%CR</t>
  </si>
  <si>
    <t>%CD</t>
  </si>
  <si>
    <t>Sub-stats value for each roll</t>
  </si>
  <si>
    <t>Max Roll Sub-Stats</t>
  </si>
  <si>
    <t>Total not exceed</t>
  </si>
  <si>
    <t>Main Stats</t>
  </si>
  <si>
    <t>Sub-Stats</t>
  </si>
  <si>
    <t>Total case for Main Stats:</t>
  </si>
  <si>
    <t>Sands_Main</t>
  </si>
  <si>
    <t>Goblet_Main</t>
  </si>
  <si>
    <t>Circlet_Main</t>
  </si>
  <si>
    <t>%CRIT_DMG</t>
  </si>
  <si>
    <t>BaseATK</t>
  </si>
  <si>
    <t>%Base DMG Multiplier</t>
  </si>
  <si>
    <t>100% + (number of stacks cleared) × 10% of its original DMG, max 10 stacks</t>
  </si>
  <si>
    <t>Damage</t>
  </si>
  <si>
    <t>This is a flat DMG bonus</t>
  </si>
  <si>
    <t>BaseDamage</t>
  </si>
  <si>
    <t>FinalDamage</t>
  </si>
  <si>
    <t>MainStats</t>
  </si>
  <si>
    <t>ATK_Main</t>
  </si>
  <si>
    <t>EM_Main</t>
  </si>
  <si>
    <t>CRIT_DMG_Main</t>
  </si>
  <si>
    <t>ATK_Sub</t>
  </si>
  <si>
    <t>EM_Sub</t>
  </si>
  <si>
    <t>CRIT_DMG_Sub</t>
  </si>
  <si>
    <t>CRIT_DMG</t>
  </si>
  <si>
    <t>BaseReactionCoefficient</t>
  </si>
  <si>
    <t>Ability</t>
  </si>
  <si>
    <t>BaseDMG_Multiplier</t>
  </si>
  <si>
    <t>StellarReactionBase</t>
  </si>
  <si>
    <t>Reaction_Bonus</t>
  </si>
  <si>
    <t>EM_Bonus</t>
  </si>
  <si>
    <t>Reaction_AdditiveBaseDMGBonus</t>
  </si>
  <si>
    <t>Elevation_Multiplier</t>
  </si>
  <si>
    <t>RES_Multiplier</t>
  </si>
  <si>
    <t>debug highest dmg</t>
  </si>
  <si>
    <t>debug main stats counts</t>
  </si>
  <si>
    <t>debug sub stats counts</t>
  </si>
  <si>
    <t>debug show top 10 vertical</t>
  </si>
  <si>
    <t>e</t>
  </si>
  <si>
    <t>debug all stats calculations</t>
  </si>
  <si>
    <t>Sandrone Stellar-conduct Artifact Optimizer</t>
  </si>
  <si>
    <t>Choose your character</t>
  </si>
  <si>
    <t>Kazuha</t>
  </si>
  <si>
    <t>Bennett</t>
  </si>
  <si>
    <t>Xilonen</t>
  </si>
  <si>
    <t>Furina</t>
  </si>
  <si>
    <t>Zhongli</t>
  </si>
  <si>
    <t>Don't Touch</t>
  </si>
  <si>
    <t>Character Filter</t>
  </si>
  <si>
    <t>Weapon</t>
  </si>
  <si>
    <t>Team:</t>
  </si>
  <si>
    <t>Slot 1</t>
  </si>
  <si>
    <t>Slot 2</t>
  </si>
  <si>
    <t>Slot 3</t>
  </si>
  <si>
    <t>Slot 4</t>
  </si>
  <si>
    <t>Nicole</t>
  </si>
  <si>
    <t>Flat ATK</t>
  </si>
  <si>
    <t>Active Multiplier</t>
  </si>
  <si>
    <t>A Thousand Blazing Suns</t>
  </si>
  <si>
    <t>Redhorn Stonethresher</t>
  </si>
  <si>
    <t>Verdict</t>
  </si>
  <si>
    <t>Tidal Shadow</t>
  </si>
  <si>
    <t>PlaceHolder (Sword only)</t>
  </si>
  <si>
    <t>Supported</t>
  </si>
  <si>
    <t>Final List</t>
  </si>
  <si>
    <t>Buffs</t>
  </si>
  <si>
    <t>Please Choose a weapon</t>
  </si>
  <si>
    <t>None</t>
  </si>
  <si>
    <t>Description</t>
  </si>
  <si>
    <t>Teaspoon of Transcendence</t>
  </si>
  <si>
    <t>Ascension</t>
  </si>
  <si>
    <t>Phase</t>
  </si>
  <si>
    <t>Level</t>
  </si>
  <si>
    <t>‍Base</t>
  </si>
  <si>
    <t>ATK‍</t>
  </si>
  <si>
    <t>‍CRIT Rate‍</t>
  </si>
  <si>
    <t>0✦</t>
  </si>
  <si>
    <t>—</t>
  </si>
  <si>
    <t>20/20</t>
  </si>
  <si>
    <t>1✦</t>
  </si>
  <si>
    <t>20/40</t>
  </si>
  <si>
    <t>40/40</t>
  </si>
  <si>
    <t>2✦</t>
  </si>
  <si>
    <t>40/50</t>
  </si>
  <si>
    <t>50/50</t>
  </si>
  <si>
    <t>3✦</t>
  </si>
  <si>
    <t>50/60</t>
  </si>
  <si>
    <t>60/60</t>
  </si>
  <si>
    <t>4✦</t>
  </si>
  <si>
    <t>60/70</t>
  </si>
  <si>
    <t>70/70</t>
  </si>
  <si>
    <t>5✦</t>
  </si>
  <si>
    <t>70/80</t>
  </si>
  <si>
    <t>80/80</t>
  </si>
  <si>
    <t>6✦</t>
  </si>
  <si>
    <t>80/90</t>
  </si>
  <si>
    <t>90/90</t>
  </si>
  <si>
    <t>100/100</t>
  </si>
  <si>
    <t>7✦</t>
  </si>
  <si>
    <t>90/100</t>
  </si>
  <si>
    <t>Weapon 1</t>
  </si>
  <si>
    <t>Weapon 2</t>
  </si>
  <si>
    <t>Weapon 3</t>
  </si>
  <si>
    <t>Weapon 4</t>
  </si>
  <si>
    <t>Weapon 5</t>
  </si>
  <si>
    <t>Weapon 6</t>
  </si>
  <si>
    <t>Custom DMG Calculator</t>
  </si>
  <si>
    <t>Your Damage:</t>
  </si>
  <si>
    <t>Artifact</t>
  </si>
  <si>
    <r>
      <rPr>
        <i/>
        <sz val="9"/>
        <color theme="0" tint="-0.34998626667073579"/>
        <rFont val="Aptos Narrow"/>
        <family val="2"/>
        <scheme val="minor"/>
      </rPr>
      <t>Artifact:  Disenchantment in Deep Shadow</t>
    </r>
    <r>
      <rPr>
        <i/>
        <sz val="4"/>
        <color theme="0" tint="-0.34998626667073579"/>
        <rFont val="Aptos Narrow"/>
        <family val="2"/>
        <scheme val="minor"/>
      </rPr>
      <t xml:space="preserve"> (Unchangable)</t>
    </r>
  </si>
  <si>
    <t>Final DMG (10 stacks)</t>
  </si>
  <si>
    <t>Total_ATK_Buffs</t>
  </si>
  <si>
    <t>Total_CRIT_DMG_Buffs</t>
  </si>
  <si>
    <t>Total_ATK_Buffs_Others</t>
  </si>
  <si>
    <t>Total_ATK_Buffs_Artifacts</t>
  </si>
  <si>
    <t>Debug</t>
  </si>
  <si>
    <t>Total_CRIT_DMG_Buffs_Artifacts</t>
  </si>
  <si>
    <t>Total_CRIT_DMG_Buffs_Others</t>
  </si>
  <si>
    <t>Return amount</t>
  </si>
  <si>
    <t>All</t>
  </si>
  <si>
    <t>Top: 5</t>
  </si>
  <si>
    <t>Top: 10</t>
  </si>
  <si>
    <t>Top: 20</t>
  </si>
  <si>
    <t>Top: 50</t>
  </si>
  <si>
    <t>Top: 100</t>
  </si>
  <si>
    <t>Highest Damage Possible:</t>
  </si>
  <si>
    <t>\</t>
  </si>
  <si>
    <t>/</t>
  </si>
  <si>
    <t>| Input</t>
  </si>
  <si>
    <t>___ System Optimized Build ___</t>
  </si>
  <si>
    <t>___ Highest Total Stats ___</t>
  </si>
  <si>
    <t>| Stats</t>
  </si>
  <si>
    <t>| Here!!!</t>
  </si>
  <si>
    <t>Highest Possible Stats</t>
  </si>
  <si>
    <t>(after team buffs)</t>
  </si>
  <si>
    <t>Sands/Globet/Circlet</t>
  </si>
  <si>
    <t>Artifact %ATK:</t>
  </si>
  <si>
    <t>Artifact %CRIT:</t>
  </si>
  <si>
    <t>Artifact EM:</t>
  </si>
  <si>
    <t>Substats</t>
  </si>
  <si>
    <t>&lt;- substats rolls amount</t>
  </si>
  <si>
    <t>buffs from artifacts substats only</t>
  </si>
  <si>
    <t xml:space="preserve">   …</t>
  </si>
  <si>
    <t xml:space="preserve">…   </t>
  </si>
  <si>
    <t>#ChangeLog</t>
  </si>
  <si>
    <t>Version</t>
  </si>
  <si>
    <t>Status</t>
  </si>
  <si>
    <t>Date</t>
  </si>
  <si>
    <t>v1.0</t>
  </si>
  <si>
    <t>Released</t>
  </si>
  <si>
    <t>Released Sandrone Artifact Stats Optimizer
Protection applied.</t>
  </si>
  <si>
    <t>filepath</t>
  </si>
  <si>
    <t>Optimizer calculator by yesn0t on Discord</t>
  </si>
  <si>
    <t>Sandrone artwork by Gleam霖时 on pixiv</t>
  </si>
  <si>
    <t>Credit:</t>
  </si>
  <si>
    <t>Read what you need more and reduce to increase your DMG</t>
  </si>
  <si>
    <t>% of how your build far away from best build possible!</t>
  </si>
  <si>
    <t>Optimization based on your custom level, weapon, and team.</t>
  </si>
  <si>
    <t>Beidou</t>
  </si>
  <si>
    <t>Diona</t>
  </si>
  <si>
    <t>Note: Yae Miko c1, Escoffier c0r1, Nicole dragon slayer, otherwise c0r0. Default RES is 10%</t>
  </si>
  <si>
    <t>FilePath:</t>
  </si>
  <si>
    <t>Edit Team (dropdown), Sandrone is required.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</si>
</sst>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4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b/>
      <sz val="12"/>
      <color rgb="FF98C8E8"/>
      <name val="Arial"/>
      <family val="2"/>
    </font>
    <font>
      <b/>
      <sz val="12"/>
      <color rgb="FFD376F0"/>
      <name val="Arial"/>
      <family val="2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2" tint="-0.249977111117893"/>
      <name val="Aptos Narrow"/>
      <family val="2"/>
      <scheme val="minor"/>
    </font>
    <font>
      <sz val="11"/>
      <color theme="2" tint="-0.249977111117893"/>
      <name val="Aptos Narrow"/>
      <family val="2"/>
      <scheme val="minor"/>
    </font>
    <font>
      <b/>
      <i/>
      <sz val="11"/>
      <color theme="2" tint="-0.249977111117893"/>
      <name val="Aptos Narrow"/>
      <family val="2"/>
      <scheme val="minor"/>
    </font>
    <font>
      <sz val="6"/>
      <name val="Aptos Narrow"/>
      <family val="2"/>
      <scheme val="minor"/>
    </font>
    <font>
      <sz val="12"/>
      <color theme="0"/>
      <name val="Arial"/>
      <family val="2"/>
    </font>
    <font>
      <sz val="11"/>
      <color theme="0"/>
      <name val="Arial"/>
      <family val="2"/>
    </font>
    <font>
      <b/>
      <sz val="16"/>
      <color theme="0"/>
      <name val="Aptos Narrow"/>
      <family val="2"/>
      <scheme val="minor"/>
    </font>
    <font>
      <i/>
      <sz val="10"/>
      <color theme="0" tint="-0.34998626667073579"/>
      <name val="Aptos Narrow"/>
      <family val="2"/>
      <scheme val="minor"/>
    </font>
    <font>
      <i/>
      <sz val="9"/>
      <color theme="0" tint="-0.34998626667073579"/>
      <name val="Aptos Narrow"/>
      <family val="2"/>
      <scheme val="minor"/>
    </font>
    <font>
      <i/>
      <sz val="4"/>
      <color theme="0" tint="-0.34998626667073579"/>
      <name val="Aptos Narrow"/>
      <family val="2"/>
      <scheme val="minor"/>
    </font>
    <font>
      <sz val="12"/>
      <name val="Aptos Narrow"/>
      <family val="2"/>
      <scheme val="minor"/>
    </font>
    <font>
      <b/>
      <sz val="14"/>
      <color theme="0" tint="-0.34998626667073579"/>
      <name val="Agency FB"/>
      <family val="2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i/>
      <sz val="7"/>
      <color theme="2" tint="-0.499984740745262"/>
      <name val="Aptos Narrow"/>
      <family val="2"/>
      <scheme val="minor"/>
    </font>
    <font>
      <b/>
      <sz val="11"/>
      <color theme="0" tint="-0.34998626667073579"/>
      <name val="Agency FB"/>
      <family val="2"/>
    </font>
    <font>
      <sz val="24"/>
      <color theme="1"/>
      <name val="Arial Black"/>
      <family val="2"/>
    </font>
    <font>
      <sz val="10"/>
      <color theme="0" tint="-0.34998626667073579"/>
      <name val="Aptos Narrow"/>
      <family val="2"/>
      <scheme val="minor"/>
    </font>
    <font>
      <b/>
      <sz val="11"/>
      <name val="ADLaM Display"/>
    </font>
    <font>
      <b/>
      <sz val="8"/>
      <color theme="0" tint="-0.34998626667073579"/>
      <name val="Aptos Narrow"/>
      <family val="2"/>
      <scheme val="minor"/>
    </font>
    <font>
      <i/>
      <sz val="8"/>
      <color theme="0" tint="-0.34998626667073579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rgb="FFC00000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1B1D24"/>
        <bgColor indexed="64"/>
      </patternFill>
    </fill>
    <fill>
      <patternFill patternType="solid">
        <fgColor rgb="FF40435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1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1242D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5FFE5"/>
        <bgColor indexed="64"/>
      </patternFill>
    </fill>
    <fill>
      <patternFill patternType="solid">
        <fgColor rgb="FFFFFFD5"/>
        <bgColor indexed="64"/>
      </patternFill>
    </fill>
  </fills>
  <borders count="41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double">
        <color theme="0"/>
      </bottom>
      <diagonal/>
    </border>
    <border>
      <left style="medium">
        <color rgb="FF4C5067"/>
      </left>
      <right style="medium">
        <color rgb="FF4C5067"/>
      </right>
      <top style="medium">
        <color rgb="FF4C5067"/>
      </top>
      <bottom style="medium">
        <color rgb="FF4C5067"/>
      </bottom>
      <diagonal/>
    </border>
    <border>
      <left style="medium">
        <color rgb="FF4C5067"/>
      </left>
      <right/>
      <top style="medium">
        <color rgb="FF4C5067"/>
      </top>
      <bottom style="medium">
        <color rgb="FF4C5067"/>
      </bottom>
      <diagonal/>
    </border>
    <border>
      <left/>
      <right/>
      <top style="medium">
        <color rgb="FF4C5067"/>
      </top>
      <bottom style="medium">
        <color rgb="FF4C5067"/>
      </bottom>
      <diagonal/>
    </border>
    <border>
      <left/>
      <right style="medium">
        <color rgb="FF4C5067"/>
      </right>
      <top style="medium">
        <color rgb="FF4C5067"/>
      </top>
      <bottom style="medium">
        <color rgb="FF4C5067"/>
      </bottom>
      <diagonal/>
    </border>
    <border>
      <left style="thin">
        <color theme="0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n">
        <color indexed="64"/>
      </left>
      <right style="thick">
        <color theme="0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theme="0" tint="-0.24994659260841701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65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3" fillId="3" borderId="0" xfId="0" applyFont="1" applyFill="1"/>
    <xf numFmtId="0" fontId="2" fillId="2" borderId="0" xfId="0" applyFont="1" applyFill="1" applyAlignment="1">
      <alignment vertical="center"/>
    </xf>
    <xf numFmtId="0" fontId="3" fillId="2" borderId="1" xfId="0" applyFont="1" applyFill="1" applyBorder="1"/>
    <xf numFmtId="9" fontId="3" fillId="2" borderId="0" xfId="0" applyNumberFormat="1" applyFont="1" applyFill="1"/>
    <xf numFmtId="0" fontId="3" fillId="2" borderId="2" xfId="0" applyFont="1" applyFill="1" applyBorder="1"/>
    <xf numFmtId="10" fontId="3" fillId="2" borderId="0" xfId="0" applyNumberFormat="1" applyFont="1" applyFill="1"/>
    <xf numFmtId="164" fontId="3" fillId="2" borderId="0" xfId="0" applyNumberFormat="1" applyFont="1" applyFill="1"/>
    <xf numFmtId="0" fontId="2" fillId="2" borderId="2" xfId="0" applyFont="1" applyFill="1" applyBorder="1"/>
    <xf numFmtId="164" fontId="3" fillId="2" borderId="2" xfId="0" applyNumberFormat="1" applyFont="1" applyFill="1" applyBorder="1"/>
    <xf numFmtId="0" fontId="6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vertical="center" wrapText="1"/>
    </xf>
    <xf numFmtId="0" fontId="8" fillId="5" borderId="3" xfId="0" applyFont="1" applyFill="1" applyBorder="1" applyAlignment="1">
      <alignment horizontal="left" vertical="center" wrapText="1"/>
    </xf>
    <xf numFmtId="9" fontId="7" fillId="4" borderId="3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indent="1"/>
    </xf>
    <xf numFmtId="0" fontId="3" fillId="2" borderId="1" xfId="0" applyFont="1" applyFill="1" applyBorder="1" applyAlignment="1">
      <alignment horizontal="left" indent="2"/>
    </xf>
    <xf numFmtId="9" fontId="3" fillId="2" borderId="0" xfId="1" applyFont="1" applyFill="1" applyBorder="1"/>
    <xf numFmtId="0" fontId="4" fillId="2" borderId="0" xfId="0" applyFont="1" applyFill="1"/>
    <xf numFmtId="0" fontId="10" fillId="6" borderId="0" xfId="0" applyFont="1" applyFill="1"/>
    <xf numFmtId="0" fontId="3" fillId="2" borderId="7" xfId="0" applyFont="1" applyFill="1" applyBorder="1"/>
    <xf numFmtId="164" fontId="3" fillId="2" borderId="7" xfId="0" applyNumberFormat="1" applyFont="1" applyFill="1" applyBorder="1"/>
    <xf numFmtId="9" fontId="3" fillId="2" borderId="7" xfId="0" applyNumberFormat="1" applyFont="1" applyFill="1" applyBorder="1"/>
    <xf numFmtId="164" fontId="3" fillId="2" borderId="7" xfId="1" applyNumberFormat="1" applyFont="1" applyFill="1" applyBorder="1"/>
    <xf numFmtId="10" fontId="3" fillId="2" borderId="7" xfId="1" applyNumberFormat="1" applyFont="1" applyFill="1" applyBorder="1"/>
    <xf numFmtId="0" fontId="10" fillId="6" borderId="0" xfId="1" applyNumberFormat="1" applyFont="1" applyFill="1" applyBorder="1"/>
    <xf numFmtId="10" fontId="10" fillId="6" borderId="0" xfId="1" applyNumberFormat="1" applyFont="1" applyFill="1" applyBorder="1"/>
    <xf numFmtId="10" fontId="10" fillId="6" borderId="0" xfId="0" applyNumberFormat="1" applyFont="1" applyFill="1"/>
    <xf numFmtId="0" fontId="10" fillId="6" borderId="0" xfId="0" applyFont="1" applyFill="1" applyAlignment="1">
      <alignment horizontal="left"/>
    </xf>
    <xf numFmtId="0" fontId="3" fillId="7" borderId="0" xfId="0" applyFont="1" applyFill="1"/>
    <xf numFmtId="1" fontId="3" fillId="7" borderId="0" xfId="1" applyNumberFormat="1" applyFont="1" applyFill="1"/>
    <xf numFmtId="164" fontId="3" fillId="7" borderId="0" xfId="0" applyNumberFormat="1" applyFont="1" applyFill="1"/>
    <xf numFmtId="0" fontId="10" fillId="6" borderId="0" xfId="0" applyFont="1" applyFill="1" applyAlignment="1">
      <alignment horizontal="center"/>
    </xf>
    <xf numFmtId="0" fontId="10" fillId="7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10" fillId="6" borderId="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6" borderId="12" xfId="0" applyFont="1" applyFill="1" applyBorder="1"/>
    <xf numFmtId="0" fontId="10" fillId="6" borderId="11" xfId="0" applyFont="1" applyFill="1" applyBorder="1"/>
    <xf numFmtId="164" fontId="3" fillId="2" borderId="0" xfId="1" applyNumberFormat="1" applyFont="1" applyFill="1"/>
    <xf numFmtId="2" fontId="0" fillId="0" borderId="0" xfId="0" applyNumberFormat="1"/>
    <xf numFmtId="0" fontId="3" fillId="6" borderId="0" xfId="0" applyFont="1" applyFill="1"/>
    <xf numFmtId="165" fontId="0" fillId="0" borderId="0" xfId="2" applyNumberFormat="1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2" applyNumberFormat="1" applyFont="1"/>
    <xf numFmtId="0" fontId="12" fillId="6" borderId="10" xfId="0" applyFont="1" applyFill="1" applyBorder="1" applyAlignment="1">
      <alignment horizont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0" fillId="11" borderId="23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0" fillId="2" borderId="0" xfId="0" applyFont="1" applyFill="1"/>
    <xf numFmtId="0" fontId="12" fillId="11" borderId="24" xfId="0" applyFont="1" applyFill="1" applyBorder="1" applyAlignment="1">
      <alignment horizontal="center" vertical="center"/>
    </xf>
    <xf numFmtId="0" fontId="0" fillId="11" borderId="25" xfId="0" applyFill="1" applyBorder="1" applyAlignment="1">
      <alignment horizontal="center" vertical="center"/>
    </xf>
    <xf numFmtId="9" fontId="3" fillId="2" borderId="0" xfId="1" applyFont="1" applyFill="1"/>
    <xf numFmtId="165" fontId="3" fillId="2" borderId="0" xfId="2" applyNumberFormat="1" applyFont="1" applyFill="1"/>
    <xf numFmtId="165" fontId="3" fillId="2" borderId="0" xfId="2" applyNumberFormat="1" applyFont="1" applyFill="1" applyBorder="1"/>
    <xf numFmtId="165" fontId="3" fillId="2" borderId="0" xfId="2" applyNumberFormat="1" applyFont="1" applyFill="1" applyBorder="1" applyAlignment="1"/>
    <xf numFmtId="0" fontId="3" fillId="2" borderId="0" xfId="2" applyNumberFormat="1" applyFont="1" applyFill="1" applyAlignment="1">
      <alignment horizontal="left"/>
    </xf>
    <xf numFmtId="9" fontId="3" fillId="2" borderId="0" xfId="1" applyFont="1" applyFill="1" applyAlignment="1">
      <alignment horizontal="left"/>
    </xf>
    <xf numFmtId="9" fontId="3" fillId="2" borderId="0" xfId="1" applyFont="1" applyFill="1" applyBorder="1" applyAlignment="1"/>
    <xf numFmtId="165" fontId="3" fillId="2" borderId="0" xfId="0" applyNumberFormat="1" applyFont="1" applyFill="1"/>
    <xf numFmtId="1" fontId="3" fillId="2" borderId="0" xfId="1" applyNumberFormat="1" applyFont="1" applyFill="1"/>
    <xf numFmtId="0" fontId="13" fillId="6" borderId="8" xfId="0" applyFont="1" applyFill="1" applyBorder="1" applyAlignment="1">
      <alignment horizontal="center"/>
    </xf>
    <xf numFmtId="0" fontId="15" fillId="6" borderId="8" xfId="0" applyFont="1" applyFill="1" applyBorder="1" applyAlignment="1">
      <alignment horizontal="center"/>
    </xf>
    <xf numFmtId="0" fontId="0" fillId="6" borderId="0" xfId="0" applyFill="1" applyAlignment="1">
      <alignment horizontal="left" indent="1"/>
    </xf>
    <xf numFmtId="0" fontId="0" fillId="6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6" borderId="0" xfId="0" applyFont="1" applyFill="1" applyAlignment="1">
      <alignment horizontal="center"/>
    </xf>
    <xf numFmtId="0" fontId="17" fillId="6" borderId="8" xfId="0" applyFont="1" applyFill="1" applyBorder="1" applyAlignment="1">
      <alignment horizontal="center"/>
    </xf>
    <xf numFmtId="0" fontId="13" fillId="6" borderId="8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center"/>
    </xf>
    <xf numFmtId="0" fontId="18" fillId="6" borderId="0" xfId="0" applyFont="1" applyFill="1"/>
    <xf numFmtId="0" fontId="6" fillId="2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4" fontId="7" fillId="4" borderId="0" xfId="0" applyNumberFormat="1" applyFont="1" applyFill="1" applyAlignment="1">
      <alignment vertical="center" wrapText="1"/>
    </xf>
    <xf numFmtId="0" fontId="7" fillId="12" borderId="0" xfId="0" applyFont="1" applyFill="1" applyAlignment="1">
      <alignment vertical="center" wrapText="1"/>
    </xf>
    <xf numFmtId="4" fontId="7" fillId="12" borderId="0" xfId="0" applyNumberFormat="1" applyFont="1" applyFill="1" applyAlignment="1">
      <alignment vertical="center" wrapText="1"/>
    </xf>
    <xf numFmtId="0" fontId="19" fillId="4" borderId="0" xfId="0" applyFont="1" applyFill="1" applyAlignment="1">
      <alignment vertical="center" wrapText="1"/>
    </xf>
    <xf numFmtId="0" fontId="6" fillId="5" borderId="14" xfId="0" applyFont="1" applyFill="1" applyBorder="1" applyAlignment="1">
      <alignment horizontal="center" vertical="center" wrapText="1"/>
    </xf>
    <xf numFmtId="0" fontId="6" fillId="5" borderId="15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0" fontId="20" fillId="4" borderId="20" xfId="0" applyFont="1" applyFill="1" applyBorder="1" applyAlignment="1">
      <alignment vertical="center" wrapText="1"/>
    </xf>
    <xf numFmtId="4" fontId="7" fillId="4" borderId="20" xfId="0" applyNumberFormat="1" applyFont="1" applyFill="1" applyBorder="1" applyAlignment="1">
      <alignment vertical="center" wrapText="1"/>
    </xf>
    <xf numFmtId="0" fontId="7" fillId="4" borderId="20" xfId="0" applyFont="1" applyFill="1" applyBorder="1" applyAlignment="1">
      <alignment vertical="center" wrapText="1"/>
    </xf>
    <xf numFmtId="0" fontId="12" fillId="6" borderId="8" xfId="0" applyFont="1" applyFill="1" applyBorder="1" applyAlignment="1">
      <alignment horizontal="center"/>
    </xf>
    <xf numFmtId="164" fontId="3" fillId="2" borderId="0" xfId="1" applyNumberFormat="1" applyFont="1" applyFill="1" applyAlignment="1">
      <alignment horizontal="left"/>
    </xf>
    <xf numFmtId="164" fontId="3" fillId="2" borderId="0" xfId="1" applyNumberFormat="1" applyFont="1" applyFill="1" applyBorder="1" applyAlignment="1"/>
    <xf numFmtId="164" fontId="3" fillId="2" borderId="0" xfId="1" applyNumberFormat="1" applyFont="1" applyFill="1" applyBorder="1"/>
    <xf numFmtId="0" fontId="3" fillId="13" borderId="0" xfId="0" applyFont="1" applyFill="1"/>
    <xf numFmtId="43" fontId="3" fillId="2" borderId="7" xfId="0" applyNumberFormat="1" applyFont="1" applyFill="1" applyBorder="1"/>
    <xf numFmtId="10" fontId="3" fillId="2" borderId="7" xfId="0" applyNumberFormat="1" applyFont="1" applyFill="1" applyBorder="1"/>
    <xf numFmtId="9" fontId="0" fillId="0" borderId="0" xfId="1" applyFont="1"/>
    <xf numFmtId="1" fontId="3" fillId="2" borderId="0" xfId="1" applyNumberFormat="1" applyFont="1" applyFill="1" applyBorder="1"/>
    <xf numFmtId="0" fontId="0" fillId="0" borderId="0" xfId="1" applyNumberFormat="1" applyFont="1"/>
    <xf numFmtId="10" fontId="10" fillId="6" borderId="0" xfId="0" applyNumberFormat="1" applyFont="1" applyFill="1" applyAlignment="1">
      <alignment vertical="center"/>
    </xf>
    <xf numFmtId="0" fontId="13" fillId="14" borderId="0" xfId="0" applyFont="1" applyFill="1"/>
    <xf numFmtId="0" fontId="13" fillId="0" borderId="27" xfId="0" applyFont="1" applyBorder="1"/>
    <xf numFmtId="165" fontId="13" fillId="0" borderId="27" xfId="2" applyNumberFormat="1" applyFont="1" applyBorder="1"/>
    <xf numFmtId="9" fontId="13" fillId="0" borderId="27" xfId="1" applyFont="1" applyBorder="1"/>
    <xf numFmtId="10" fontId="13" fillId="0" borderId="27" xfId="1" applyNumberFormat="1" applyFont="1" applyBorder="1"/>
    <xf numFmtId="164" fontId="13" fillId="0" borderId="27" xfId="1" applyNumberFormat="1" applyFont="1" applyBorder="1"/>
    <xf numFmtId="1" fontId="13" fillId="0" borderId="27" xfId="2" applyNumberFormat="1" applyFont="1" applyBorder="1"/>
    <xf numFmtId="0" fontId="13" fillId="0" borderId="27" xfId="1" applyNumberFormat="1" applyFont="1" applyBorder="1"/>
    <xf numFmtId="0" fontId="13" fillId="0" borderId="28" xfId="0" applyFont="1" applyBorder="1"/>
    <xf numFmtId="165" fontId="0" fillId="0" borderId="0" xfId="2" applyNumberFormat="1" applyFont="1" applyBorder="1"/>
    <xf numFmtId="9" fontId="0" fillId="0" borderId="0" xfId="1" applyFont="1" applyBorder="1"/>
    <xf numFmtId="10" fontId="0" fillId="0" borderId="0" xfId="1" applyNumberFormat="1" applyFont="1" applyBorder="1"/>
    <xf numFmtId="164" fontId="0" fillId="0" borderId="0" xfId="1" applyNumberFormat="1" applyFont="1" applyBorder="1"/>
    <xf numFmtId="1" fontId="0" fillId="0" borderId="0" xfId="2" applyNumberFormat="1" applyFont="1" applyBorder="1"/>
    <xf numFmtId="0" fontId="0" fillId="0" borderId="0" xfId="1" applyNumberFormat="1" applyFont="1" applyBorder="1"/>
    <xf numFmtId="0" fontId="0" fillId="0" borderId="30" xfId="0" applyBorder="1"/>
    <xf numFmtId="165" fontId="0" fillId="0" borderId="0" xfId="2" applyNumberFormat="1" applyFont="1" applyFill="1" applyBorder="1"/>
    <xf numFmtId="0" fontId="0" fillId="0" borderId="32" xfId="0" applyBorder="1"/>
    <xf numFmtId="165" fontId="0" fillId="0" borderId="32" xfId="2" applyNumberFormat="1" applyFont="1" applyBorder="1"/>
    <xf numFmtId="9" fontId="0" fillId="0" borderId="32" xfId="1" applyFont="1" applyBorder="1"/>
    <xf numFmtId="10" fontId="0" fillId="0" borderId="32" xfId="1" applyNumberFormat="1" applyFont="1" applyBorder="1"/>
    <xf numFmtId="2" fontId="0" fillId="0" borderId="32" xfId="0" applyNumberFormat="1" applyBorder="1"/>
    <xf numFmtId="164" fontId="0" fillId="0" borderId="32" xfId="1" applyNumberFormat="1" applyFont="1" applyBorder="1"/>
    <xf numFmtId="1" fontId="0" fillId="0" borderId="32" xfId="2" applyNumberFormat="1" applyFont="1" applyBorder="1"/>
    <xf numFmtId="0" fontId="0" fillId="0" borderId="32" xfId="1" applyNumberFormat="1" applyFont="1" applyBorder="1"/>
    <xf numFmtId="0" fontId="0" fillId="0" borderId="33" xfId="0" applyBorder="1"/>
    <xf numFmtId="9" fontId="13" fillId="15" borderId="27" xfId="1" applyFont="1" applyFill="1" applyBorder="1"/>
    <xf numFmtId="9" fontId="0" fillId="15" borderId="0" xfId="1" applyFont="1" applyFill="1" applyBorder="1"/>
    <xf numFmtId="9" fontId="0" fillId="15" borderId="32" xfId="1" applyFont="1" applyFill="1" applyBorder="1"/>
    <xf numFmtId="10" fontId="13" fillId="15" borderId="27" xfId="1" applyNumberFormat="1" applyFont="1" applyFill="1" applyBorder="1"/>
    <xf numFmtId="10" fontId="0" fillId="15" borderId="0" xfId="1" applyNumberFormat="1" applyFont="1" applyFill="1" applyBorder="1"/>
    <xf numFmtId="10" fontId="0" fillId="15" borderId="32" xfId="1" applyNumberFormat="1" applyFont="1" applyFill="1" applyBorder="1"/>
    <xf numFmtId="9" fontId="13" fillId="16" borderId="27" xfId="1" applyFont="1" applyFill="1" applyBorder="1"/>
    <xf numFmtId="9" fontId="0" fillId="16" borderId="0" xfId="1" applyFont="1" applyFill="1" applyBorder="1"/>
    <xf numFmtId="9" fontId="0" fillId="16" borderId="32" xfId="1" applyFont="1" applyFill="1" applyBorder="1"/>
    <xf numFmtId="10" fontId="13" fillId="16" borderId="27" xfId="1" applyNumberFormat="1" applyFont="1" applyFill="1" applyBorder="1"/>
    <xf numFmtId="10" fontId="0" fillId="16" borderId="0" xfId="1" applyNumberFormat="1" applyFont="1" applyFill="1" applyBorder="1"/>
    <xf numFmtId="10" fontId="0" fillId="16" borderId="32" xfId="1" applyNumberFormat="1" applyFont="1" applyFill="1" applyBorder="1"/>
    <xf numFmtId="43" fontId="0" fillId="0" borderId="32" xfId="2" applyFont="1" applyBorder="1"/>
    <xf numFmtId="43" fontId="13" fillId="0" borderId="27" xfId="2" applyFont="1" applyBorder="1"/>
    <xf numFmtId="43" fontId="0" fillId="0" borderId="0" xfId="2" applyFont="1" applyBorder="1"/>
    <xf numFmtId="43" fontId="0" fillId="0" borderId="0" xfId="2" applyFont="1"/>
    <xf numFmtId="165" fontId="0" fillId="0" borderId="0" xfId="2" applyNumberFormat="1" applyFont="1" applyAlignment="1">
      <alignment horizontal="center"/>
    </xf>
    <xf numFmtId="10" fontId="13" fillId="0" borderId="0" xfId="1" applyNumberFormat="1" applyFont="1" applyBorder="1"/>
    <xf numFmtId="165" fontId="10" fillId="6" borderId="0" xfId="0" applyNumberFormat="1" applyFont="1" applyFill="1" applyAlignment="1">
      <alignment vertical="center"/>
    </xf>
    <xf numFmtId="3" fontId="10" fillId="6" borderId="0" xfId="2" applyNumberFormat="1" applyFont="1" applyFill="1" applyAlignment="1">
      <alignment horizontal="right" vertical="center" indent="1"/>
    </xf>
    <xf numFmtId="10" fontId="10" fillId="11" borderId="0" xfId="1" applyNumberFormat="1" applyFont="1" applyFill="1" applyAlignment="1">
      <alignment horizontal="left" vertical="center"/>
    </xf>
    <xf numFmtId="0" fontId="10" fillId="2" borderId="10" xfId="0" applyFont="1" applyFill="1" applyBorder="1"/>
    <xf numFmtId="0" fontId="10" fillId="2" borderId="11" xfId="0" applyFont="1" applyFill="1" applyBorder="1"/>
    <xf numFmtId="0" fontId="10" fillId="2" borderId="12" xfId="0" applyFont="1" applyFill="1" applyBorder="1"/>
    <xf numFmtId="0" fontId="10" fillId="2" borderId="36" xfId="0" applyFont="1" applyFill="1" applyBorder="1"/>
    <xf numFmtId="0" fontId="10" fillId="2" borderId="37" xfId="0" applyFont="1" applyFill="1" applyBorder="1"/>
    <xf numFmtId="0" fontId="10" fillId="2" borderId="37" xfId="0" applyFont="1" applyFill="1" applyBorder="1" applyAlignment="1">
      <alignment horizontal="right" vertical="center" textRotation="180"/>
    </xf>
    <xf numFmtId="0" fontId="10" fillId="2" borderId="38" xfId="0" applyFont="1" applyFill="1" applyBorder="1"/>
    <xf numFmtId="0" fontId="10" fillId="2" borderId="25" xfId="0" applyFont="1" applyFill="1" applyBorder="1"/>
    <xf numFmtId="0" fontId="10" fillId="17" borderId="0" xfId="0" applyFont="1" applyFill="1"/>
    <xf numFmtId="0" fontId="36" fillId="18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6" fillId="18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10" fillId="17" borderId="29" xfId="0" applyFont="1" applyFill="1" applyBorder="1"/>
    <xf numFmtId="0" fontId="10" fillId="17" borderId="0" xfId="0" applyFont="1" applyFill="1" applyAlignment="1">
      <alignment vertical="center"/>
    </xf>
    <xf numFmtId="0" fontId="31" fillId="17" borderId="0" xfId="0" applyFont="1" applyFill="1" applyAlignment="1">
      <alignment vertical="center"/>
    </xf>
    <xf numFmtId="164" fontId="10" fillId="11" borderId="0" xfId="1" applyNumberFormat="1" applyFont="1" applyFill="1" applyAlignment="1">
      <alignment horizontal="left" vertical="center"/>
    </xf>
    <xf numFmtId="3" fontId="12" fillId="11" borderId="0" xfId="2" applyNumberFormat="1" applyFont="1" applyFill="1" applyAlignment="1">
      <alignment horizontal="left" vertical="center"/>
    </xf>
    <xf numFmtId="3" fontId="37" fillId="11" borderId="40" xfId="2" applyNumberFormat="1" applyFont="1" applyFill="1" applyBorder="1" applyAlignment="1">
      <alignment horizontal="center" vertical="center"/>
    </xf>
    <xf numFmtId="9" fontId="38" fillId="6" borderId="0" xfId="0" applyNumberFormat="1" applyFont="1" applyFill="1" applyAlignment="1">
      <alignment horizontal="right" vertical="center" indent="1"/>
    </xf>
    <xf numFmtId="0" fontId="0" fillId="6" borderId="0" xfId="0" applyFill="1"/>
    <xf numFmtId="0" fontId="13" fillId="6" borderId="35" xfId="0" applyFont="1" applyFill="1" applyBorder="1" applyAlignment="1">
      <alignment horizontal="center"/>
    </xf>
    <xf numFmtId="0" fontId="13" fillId="6" borderId="35" xfId="0" applyFont="1" applyFill="1" applyBorder="1" applyAlignment="1">
      <alignment horizontal="left"/>
    </xf>
    <xf numFmtId="0" fontId="31" fillId="6" borderId="0" xfId="0" applyFont="1" applyFill="1" applyAlignment="1">
      <alignment horizontal="left" indent="2"/>
    </xf>
    <xf numFmtId="0" fontId="13" fillId="6" borderId="35" xfId="0" applyFont="1" applyFill="1" applyBorder="1" applyAlignment="1">
      <alignment horizontal="left" indent="1"/>
    </xf>
    <xf numFmtId="0" fontId="32" fillId="6" borderId="0" xfId="0" applyFont="1" applyFill="1" applyAlignment="1">
      <alignment horizontal="left" indent="1"/>
    </xf>
    <xf numFmtId="0" fontId="10" fillId="6" borderId="0" xfId="0" applyFont="1" applyFill="1" applyAlignment="1">
      <alignment vertical="center"/>
    </xf>
    <xf numFmtId="0" fontId="31" fillId="6" borderId="0" xfId="0" applyFont="1" applyFill="1" applyAlignment="1">
      <alignment horizontal="left" vertical="center"/>
    </xf>
    <xf numFmtId="0" fontId="31" fillId="6" borderId="0" xfId="0" applyFont="1" applyFill="1" applyAlignment="1">
      <alignment horizontal="center" vertical="center"/>
    </xf>
    <xf numFmtId="15" fontId="31" fillId="6" borderId="0" xfId="0" applyNumberFormat="1" applyFont="1" applyFill="1" applyAlignment="1">
      <alignment vertical="center"/>
    </xf>
    <xf numFmtId="0" fontId="10" fillId="6" borderId="0" xfId="0" applyFont="1" applyFill="1" applyAlignment="1">
      <alignment horizontal="left" indent="2"/>
    </xf>
    <xf numFmtId="0" fontId="31" fillId="6" borderId="0" xfId="0" applyFont="1" applyFill="1" applyAlignment="1">
      <alignment horizontal="left" vertical="center" wrapText="1" indent="2"/>
    </xf>
    <xf numFmtId="0" fontId="39" fillId="6" borderId="0" xfId="0" applyFont="1" applyFill="1"/>
    <xf numFmtId="0" fontId="0" fillId="6" borderId="35" xfId="0" applyFill="1" applyBorder="1"/>
    <xf numFmtId="0" fontId="28" fillId="17" borderId="0" xfId="0" applyFont="1" applyFill="1"/>
    <xf numFmtId="0" fontId="5" fillId="17" borderId="0" xfId="0" applyFont="1" applyFill="1"/>
    <xf numFmtId="0" fontId="10" fillId="11" borderId="0" xfId="0" applyFont="1" applyFill="1"/>
    <xf numFmtId="0" fontId="10" fillId="11" borderId="32" xfId="0" applyFont="1" applyFill="1" applyBorder="1"/>
    <xf numFmtId="0" fontId="40" fillId="17" borderId="0" xfId="0" applyFont="1" applyFill="1" applyAlignment="1">
      <alignment horizontal="left" vertical="center"/>
    </xf>
    <xf numFmtId="165" fontId="10" fillId="11" borderId="0" xfId="2" applyNumberFormat="1" applyFont="1" applyFill="1" applyAlignment="1">
      <alignment horizontal="left" vertical="center"/>
    </xf>
    <xf numFmtId="0" fontId="36" fillId="18" borderId="29" xfId="0" applyFont="1" applyFill="1" applyBorder="1" applyAlignment="1" applyProtection="1">
      <alignment horizontal="right" vertical="center" indent="8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6" borderId="11" xfId="0" applyFont="1" applyFill="1" applyBorder="1" applyAlignment="1" applyProtection="1">
      <alignment horizontal="center" vertical="center"/>
      <protection locked="0"/>
    </xf>
    <xf numFmtId="0" fontId="10" fillId="15" borderId="0" xfId="0" applyFont="1" applyFill="1"/>
    <xf numFmtId="0" fontId="5" fillId="15" borderId="0" xfId="0" applyFont="1" applyFill="1"/>
    <xf numFmtId="0" fontId="28" fillId="17" borderId="29" xfId="0" applyFont="1" applyFill="1" applyBorder="1" applyAlignment="1">
      <alignment horizontal="left" vertical="center" wrapText="1"/>
    </xf>
    <xf numFmtId="0" fontId="28" fillId="17" borderId="0" xfId="0" applyFont="1" applyFill="1" applyAlignment="1">
      <alignment horizontal="left" vertical="center" wrapText="1"/>
    </xf>
    <xf numFmtId="0" fontId="13" fillId="14" borderId="0" xfId="0" applyFont="1" applyFill="1" applyAlignment="1">
      <alignment horizontal="center"/>
    </xf>
    <xf numFmtId="0" fontId="10" fillId="17" borderId="29" xfId="0" applyFont="1" applyFill="1" applyBorder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27" fillId="11" borderId="0" xfId="0" applyFont="1" applyFill="1" applyAlignment="1">
      <alignment horizontal="center"/>
    </xf>
    <xf numFmtId="0" fontId="27" fillId="11" borderId="30" xfId="0" applyFont="1" applyFill="1" applyBorder="1" applyAlignment="1">
      <alignment horizontal="center"/>
    </xf>
    <xf numFmtId="0" fontId="26" fillId="11" borderId="0" xfId="0" applyFont="1" applyFill="1" applyAlignment="1">
      <alignment horizontal="center" vertical="center"/>
    </xf>
    <xf numFmtId="0" fontId="10" fillId="6" borderId="31" xfId="0" applyFont="1" applyFill="1" applyBorder="1" applyAlignment="1">
      <alignment horizontal="left" vertical="center" indent="1"/>
    </xf>
    <xf numFmtId="0" fontId="10" fillId="6" borderId="32" xfId="0" applyFont="1" applyFill="1" applyBorder="1" applyAlignment="1">
      <alignment horizontal="left" vertical="center" indent="1"/>
    </xf>
    <xf numFmtId="0" fontId="10" fillId="6" borderId="29" xfId="0" applyFont="1" applyFill="1" applyBorder="1" applyAlignment="1" applyProtection="1">
      <alignment horizontal="left" vertical="center" indent="1"/>
      <protection hidden="1"/>
    </xf>
    <xf numFmtId="0" fontId="10" fillId="6" borderId="0" xfId="0" applyFont="1" applyFill="1" applyAlignment="1" applyProtection="1">
      <alignment horizontal="left" vertical="center" indent="1"/>
      <protection hidden="1"/>
    </xf>
    <xf numFmtId="0" fontId="10" fillId="6" borderId="29" xfId="0" applyFont="1" applyFill="1" applyBorder="1" applyAlignment="1">
      <alignment horizontal="left" vertical="center" indent="1"/>
    </xf>
    <xf numFmtId="0" fontId="10" fillId="6" borderId="0" xfId="0" applyFont="1" applyFill="1" applyAlignment="1">
      <alignment horizontal="left" vertical="center" indent="1"/>
    </xf>
    <xf numFmtId="9" fontId="41" fillId="6" borderId="32" xfId="1" applyFont="1" applyFill="1" applyBorder="1" applyAlignment="1" applyProtection="1">
      <alignment horizontal="center" vertical="center"/>
      <protection locked="0"/>
    </xf>
    <xf numFmtId="0" fontId="22" fillId="11" borderId="0" xfId="0" applyFont="1" applyFill="1" applyAlignment="1">
      <alignment horizontal="center" vertical="center"/>
    </xf>
    <xf numFmtId="0" fontId="29" fillId="11" borderId="32" xfId="0" applyFont="1" applyFill="1" applyBorder="1" applyAlignment="1">
      <alignment horizontal="center"/>
    </xf>
    <xf numFmtId="0" fontId="29" fillId="11" borderId="33" xfId="0" applyFont="1" applyFill="1" applyBorder="1" applyAlignment="1">
      <alignment horizontal="center"/>
    </xf>
    <xf numFmtId="0" fontId="10" fillId="6" borderId="34" xfId="0" applyFont="1" applyFill="1" applyBorder="1" applyAlignment="1">
      <alignment horizontal="left" vertical="center" indent="5"/>
    </xf>
    <xf numFmtId="0" fontId="38" fillId="6" borderId="0" xfId="0" applyFont="1" applyFill="1" applyAlignment="1">
      <alignment horizontal="left" vertical="center" indent="5"/>
    </xf>
    <xf numFmtId="0" fontId="10" fillId="11" borderId="0" xfId="0" applyFont="1" applyFill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35" fillId="11" borderId="0" xfId="0" applyFont="1" applyFill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30" fillId="11" borderId="0" xfId="0" applyFont="1" applyFill="1" applyAlignment="1">
      <alignment horizontal="center" vertical="center"/>
    </xf>
    <xf numFmtId="0" fontId="10" fillId="6" borderId="9" xfId="0" applyFont="1" applyFill="1" applyBorder="1" applyAlignment="1" applyProtection="1">
      <alignment horizontal="center"/>
      <protection locked="0"/>
    </xf>
    <xf numFmtId="0" fontId="12" fillId="6" borderId="39" xfId="0" applyFont="1" applyFill="1" applyBorder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0" fillId="6" borderId="27" xfId="0" applyFont="1" applyFill="1" applyBorder="1" applyAlignment="1" applyProtection="1">
      <alignment horizontal="center"/>
      <protection locked="0"/>
    </xf>
    <xf numFmtId="0" fontId="12" fillId="6" borderId="26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3" fontId="41" fillId="6" borderId="0" xfId="0" applyNumberFormat="1" applyFont="1" applyFill="1" applyAlignment="1" applyProtection="1">
      <alignment horizontal="center" vertical="center"/>
      <protection locked="0"/>
    </xf>
    <xf numFmtId="0" fontId="12" fillId="6" borderId="0" xfId="0" applyFont="1" applyFill="1" applyAlignment="1">
      <alignment horizontal="center" vertical="center"/>
    </xf>
    <xf numFmtId="3" fontId="10" fillId="6" borderId="0" xfId="2" applyNumberFormat="1" applyFont="1" applyFill="1" applyAlignment="1">
      <alignment horizontal="center" vertical="center"/>
    </xf>
    <xf numFmtId="0" fontId="25" fillId="6" borderId="0" xfId="0" applyFont="1" applyFill="1" applyAlignment="1">
      <alignment horizontal="center"/>
    </xf>
    <xf numFmtId="0" fontId="3" fillId="2" borderId="0" xfId="0" applyFont="1" applyFill="1" applyAlignment="1">
      <alignment horizontal="left" indent="7"/>
    </xf>
    <xf numFmtId="0" fontId="4" fillId="2" borderId="0" xfId="0" applyFont="1" applyFill="1" applyAlignment="1">
      <alignment horizontal="left" indent="6"/>
    </xf>
    <xf numFmtId="0" fontId="3" fillId="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/>
    </xf>
    <xf numFmtId="165" fontId="34" fillId="11" borderId="36" xfId="2" applyNumberFormat="1" applyFont="1" applyFill="1" applyBorder="1" applyAlignment="1">
      <alignment horizontal="center" vertical="center" textRotation="90"/>
    </xf>
    <xf numFmtId="165" fontId="34" fillId="11" borderId="37" xfId="2" applyNumberFormat="1" applyFont="1" applyFill="1" applyBorder="1" applyAlignment="1">
      <alignment horizontal="center" vertical="center" textRotation="90"/>
    </xf>
    <xf numFmtId="165" fontId="34" fillId="11" borderId="38" xfId="2" applyNumberFormat="1" applyFont="1" applyFill="1" applyBorder="1" applyAlignment="1">
      <alignment horizontal="center" vertical="center" textRotation="90"/>
    </xf>
    <xf numFmtId="10" fontId="7" fillId="4" borderId="18" xfId="0" applyNumberFormat="1" applyFont="1" applyFill="1" applyBorder="1" applyAlignment="1">
      <alignment vertical="center" wrapText="1"/>
    </xf>
    <xf numFmtId="10" fontId="7" fillId="4" borderId="21" xfId="0" applyNumberFormat="1" applyFont="1" applyFill="1" applyBorder="1" applyAlignment="1">
      <alignment vertical="center" wrapText="1"/>
    </xf>
    <xf numFmtId="0" fontId="7" fillId="4" borderId="17" xfId="0" applyFont="1" applyFill="1" applyBorder="1" applyAlignment="1">
      <alignment vertical="center" wrapText="1"/>
    </xf>
    <xf numFmtId="0" fontId="19" fillId="4" borderId="17" xfId="0" applyFont="1" applyFill="1" applyBorder="1" applyAlignment="1">
      <alignment vertical="center" wrapText="1"/>
    </xf>
    <xf numFmtId="0" fontId="19" fillId="4" borderId="19" xfId="0" applyFont="1" applyFill="1" applyBorder="1" applyAlignment="1">
      <alignment vertical="center" wrapText="1"/>
    </xf>
    <xf numFmtId="0" fontId="21" fillId="2" borderId="14" xfId="0" applyFont="1" applyFill="1" applyBorder="1" applyAlignment="1">
      <alignment horizontal="center"/>
    </xf>
    <xf numFmtId="0" fontId="21" fillId="2" borderId="15" xfId="0" applyFont="1" applyFill="1" applyBorder="1" applyAlignment="1">
      <alignment horizontal="center"/>
    </xf>
    <xf numFmtId="0" fontId="21" fillId="2" borderId="16" xfId="0" applyFont="1" applyFill="1" applyBorder="1" applyAlignment="1">
      <alignment horizontal="center"/>
    </xf>
    <xf numFmtId="0" fontId="7" fillId="12" borderId="17" xfId="0" applyFont="1" applyFill="1" applyBorder="1" applyAlignment="1">
      <alignment vertical="center" wrapText="1"/>
    </xf>
    <xf numFmtId="10" fontId="7" fillId="12" borderId="18" xfId="0" applyNumberFormat="1" applyFont="1" applyFill="1" applyBorder="1" applyAlignment="1">
      <alignment vertical="center" wrapText="1"/>
    </xf>
    <xf numFmtId="0" fontId="7" fillId="4" borderId="18" xfId="0" applyFont="1" applyFill="1" applyBorder="1" applyAlignment="1">
      <alignment vertical="center" wrapText="1"/>
    </xf>
    <xf numFmtId="0" fontId="7" fillId="12" borderId="18" xfId="0" applyFont="1" applyFill="1" applyBorder="1" applyAlignment="1">
      <alignment vertical="center" wrapText="1"/>
    </xf>
    <xf numFmtId="9" fontId="7" fillId="4" borderId="4" xfId="0" applyNumberFormat="1" applyFont="1" applyFill="1" applyBorder="1" applyAlignment="1">
      <alignment vertical="center" wrapText="1"/>
    </xf>
    <xf numFmtId="9" fontId="7" fillId="4" borderId="5" xfId="0" applyNumberFormat="1" applyFont="1" applyFill="1" applyBorder="1" applyAlignment="1">
      <alignment vertical="center" wrapText="1"/>
    </xf>
    <xf numFmtId="9" fontId="7" fillId="4" borderId="6" xfId="0" applyNumberFormat="1" applyFont="1" applyFill="1" applyBorder="1" applyAlignment="1">
      <alignment vertical="center" wrapText="1"/>
    </xf>
    <xf numFmtId="0" fontId="11" fillId="6" borderId="8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6" fillId="5" borderId="16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10" fillId="6" borderId="9" xfId="0" applyFont="1" applyFill="1" applyBorder="1" applyAlignment="1">
      <alignment horizontal="center"/>
    </xf>
    <xf numFmtId="0" fontId="10" fillId="6" borderId="10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10" fillId="6" borderId="13" xfId="0" applyFont="1" applyFill="1" applyBorder="1" applyAlignment="1">
      <alignment horizontal="center"/>
    </xf>
    <xf numFmtId="0" fontId="12" fillId="6" borderId="10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2">
    <dxf>
      <font>
        <b val="0"/>
        <i/>
        <color theme="2" tint="-0.24994659260841701"/>
      </font>
    </dxf>
    <dxf>
      <font>
        <b/>
        <i val="0"/>
        <color theme="6"/>
      </font>
    </dxf>
    <dxf>
      <font>
        <color theme="1"/>
      </font>
      <fill>
        <patternFill>
          <bgColor theme="1"/>
        </patternFill>
      </fill>
    </dxf>
    <dxf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numFmt numFmtId="165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FFD5"/>
      <color rgb="FFE5FFE5"/>
      <color rgb="FFD4B895"/>
      <color rgb="FFEBD7C3"/>
      <color rgb="FFD3A577"/>
      <color rgb="FFA76F37"/>
      <color rgb="FF763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0</xdr:colOff>
      <xdr:row>24</xdr:row>
      <xdr:rowOff>194553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8B8ADF9-32D5-813D-F706-BD6AC3C8E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60351" cy="4320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61</xdr:row>
      <xdr:rowOff>0</xdr:rowOff>
    </xdr:from>
    <xdr:to>
      <xdr:col>6</xdr:col>
      <xdr:colOff>304800</xdr:colOff>
      <xdr:row>62</xdr:row>
      <xdr:rowOff>114300</xdr:rowOff>
    </xdr:to>
    <xdr:sp macro="" textlink="">
      <xdr:nvSpPr>
        <xdr:cNvPr id="1025" name="AutoShape 1" descr="{\displaystyle {\begin{aligned}{\text{DMG}}_{\text{Stellar-Conduct}}={}&amp;({\text{Base Reaction Coefficient}}\times \%{\text{Ability}}\times {\text{Stat}}_{\text{Attacker}}\\&amp;\times {\text{Base DMG Multiplier}}\\&amp;\times (1+\%{\text{Stellar Reaction Base DMG Bonus}})\\&amp;\times (1+\%{\text{EM Bonus}}_{\text{Stellar}}+\%{\text{Reaction Bonus}})\\&amp;+{\text{Reaction Additive Base DMG Bonus}})\\&amp;\times {\text{Elevation Multiplier}}\times {\text{RES Multiplier}}_{\text{Target}}\\&amp;\times {\text{CRIT Multiplier}}\end{aligned}}}">
          <a:extLst>
            <a:ext uri="{FF2B5EF4-FFF2-40B4-BE49-F238E27FC236}">
              <a16:creationId xmlns:a16="http://schemas.microsoft.com/office/drawing/2014/main" id="{74C650EC-D352-0CF9-1C4A-02AB3590269D}"/>
            </a:ext>
          </a:extLst>
        </xdr:cNvPr>
        <xdr:cNvSpPr>
          <a:spLocks noChangeAspect="1" noChangeArrowheads="1"/>
        </xdr:cNvSpPr>
      </xdr:nvSpPr>
      <xdr:spPr bwMode="auto">
        <a:xfrm>
          <a:off x="426720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83345</xdr:colOff>
      <xdr:row>8</xdr:row>
      <xdr:rowOff>154782</xdr:rowOff>
    </xdr:from>
    <xdr:to>
      <xdr:col>15</xdr:col>
      <xdr:colOff>475469</xdr:colOff>
      <xdr:row>16</xdr:row>
      <xdr:rowOff>104983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983974-5FE2-4C0A-B102-EBD57ECE1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6626" y="2786063"/>
          <a:ext cx="4993889" cy="1486107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2</v>
    <v>8</v>
    <v>150</v>
    <v>1</v>
  </rv>
  <rv s="0">
    <v>6</v>
    <v>8</v>
    <v>1</v>
    <v>1</v>
  </rv>
  <rv s="0">
    <v>2</v>
    <v>8</v>
    <v>0</v>
    <v>1</v>
  </rv>
  <rv s="0">
    <v>0</v>
    <v>8</v>
    <v>9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24E546-5FDF-4837-A1CD-DB27AC7E9268}" name="artifact_substat_cases" displayName="artifact_substat_cases" ref="A1:G1228" totalsRowShown="0">
  <autoFilter ref="A1:G1228" xr:uid="{6824E546-5FDF-4837-A1CD-DB27AC7E9268}"/>
  <sortState xmlns:xlrd2="http://schemas.microsoft.com/office/spreadsheetml/2017/richdata2" ref="A2:G1228">
    <sortCondition descending="1" ref="G1:G1228"/>
  </sortState>
  <tableColumns count="7">
    <tableColumn id="1" xr3:uid="{F6E3501E-AC5A-41FB-AB53-5322C4B4AB8F}" name="Sands_Main" dataDxfId="11"/>
    <tableColumn id="2" xr3:uid="{D1C83B91-0629-4A25-8A28-7FA7AF6C0BEF}" name="Goblet_Main" dataDxfId="10"/>
    <tableColumn id="3" xr3:uid="{447A8B6B-744D-4889-A57E-D768EFF2F0E6}" name="Circlet_Main" dataDxfId="9"/>
    <tableColumn id="4" xr3:uid="{A85A9A61-6739-4700-B9DB-D5A88932005A}" name="%ATK"/>
    <tableColumn id="5" xr3:uid="{DC9E2044-482D-455A-8566-9F500E33D73B}" name="EM"/>
    <tableColumn id="6" xr3:uid="{52014031-BA01-46CA-8CE2-6D7FDB1B40A9}" name="%CRIT_DMG"/>
    <tableColumn id="7" xr3:uid="{D6E108E8-2319-4F67-A22F-618ED06A8D39}" name="Damage" dataDxfId="8" dataCellStyle="Comma">
      <calculatedColumnFormula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671D-C00B-494B-9DB3-08C5A863C8AB}">
  <dimension ref="A1:M27"/>
  <sheetViews>
    <sheetView tabSelected="1" zoomScale="235" zoomScaleNormal="235" workbookViewId="0">
      <selection activeCell="J12" sqref="J12"/>
    </sheetView>
  </sheetViews>
  <sheetFormatPr defaultRowHeight="15" x14ac:dyDescent="0.25"/>
  <cols>
    <col min="1" max="1" width="7.42578125" style="61" customWidth="1"/>
    <col min="2" max="2" width="9.140625" style="61"/>
    <col min="3" max="3" width="15.85546875" style="61" customWidth="1"/>
    <col min="4" max="4" width="10.28515625" style="61" customWidth="1"/>
    <col min="5" max="5" width="8.7109375" style="61" customWidth="1"/>
    <col min="6" max="6" width="9.140625" style="61"/>
    <col min="7" max="7" width="9.140625" style="61" customWidth="1"/>
    <col min="8" max="8" width="9" style="61" customWidth="1"/>
    <col min="9" max="9" width="2.42578125" style="61" customWidth="1"/>
    <col min="10" max="10" width="8.5703125" style="61" customWidth="1"/>
    <col min="11" max="11" width="11" style="61" customWidth="1"/>
    <col min="12" max="16384" width="9.140625" style="61"/>
  </cols>
  <sheetData>
    <row r="1" spans="1:13" ht="3" customHeight="1" x14ac:dyDescent="0.25">
      <c r="A1" s="188"/>
      <c r="B1" s="188"/>
      <c r="C1" s="188"/>
      <c r="D1" s="198"/>
      <c r="E1" s="198"/>
      <c r="F1" s="106"/>
      <c r="G1" s="198"/>
      <c r="H1" s="198"/>
      <c r="I1" s="156"/>
    </row>
    <row r="2" spans="1:13" ht="26.25" customHeight="1" x14ac:dyDescent="0.25">
      <c r="A2" s="188"/>
      <c r="B2" s="188"/>
      <c r="C2" s="188"/>
      <c r="D2" s="203" t="s">
        <v>114</v>
      </c>
      <c r="E2" s="203"/>
      <c r="F2" s="203"/>
      <c r="G2" s="203"/>
      <c r="H2" s="203"/>
      <c r="I2" s="157"/>
      <c r="J2" s="196" t="s">
        <v>234</v>
      </c>
      <c r="K2" s="197"/>
      <c r="L2" s="197"/>
      <c r="M2" s="197"/>
    </row>
    <row r="3" spans="1:13" ht="3" customHeight="1" thickBot="1" x14ac:dyDescent="0.3">
      <c r="A3" s="188"/>
      <c r="B3" s="188"/>
      <c r="C3" s="188"/>
      <c r="D3" s="198"/>
      <c r="E3" s="198"/>
      <c r="F3" s="106"/>
      <c r="G3" s="198"/>
      <c r="H3" s="198"/>
      <c r="I3" s="157"/>
    </row>
    <row r="4" spans="1:13" x14ac:dyDescent="0.25">
      <c r="A4" s="188"/>
      <c r="B4" s="188"/>
      <c r="C4" s="188"/>
      <c r="D4" s="225" t="s">
        <v>146</v>
      </c>
      <c r="E4" s="226"/>
      <c r="F4" s="224" t="s">
        <v>170</v>
      </c>
      <c r="G4" s="224"/>
      <c r="H4" s="224"/>
      <c r="I4" s="158"/>
      <c r="J4" s="194" t="s">
        <v>200</v>
      </c>
      <c r="K4" s="194"/>
    </row>
    <row r="5" spans="1:13" x14ac:dyDescent="0.25">
      <c r="A5" s="188"/>
      <c r="B5" s="188"/>
      <c r="C5" s="188"/>
      <c r="D5" s="222" t="s">
        <v>123</v>
      </c>
      <c r="E5" s="223"/>
      <c r="F5" s="221" t="s">
        <v>140</v>
      </c>
      <c r="G5" s="221"/>
      <c r="H5" s="221"/>
      <c r="I5" s="157"/>
      <c r="J5" s="194" t="s">
        <v>202</v>
      </c>
      <c r="K5" s="194"/>
    </row>
    <row r="6" spans="1:13" x14ac:dyDescent="0.25">
      <c r="A6" s="188"/>
      <c r="B6" s="188"/>
      <c r="C6" s="188"/>
      <c r="D6" s="208" t="s">
        <v>19</v>
      </c>
      <c r="E6" s="209"/>
      <c r="F6" s="227">
        <v>1000</v>
      </c>
      <c r="G6" s="227"/>
      <c r="H6" s="227"/>
      <c r="I6" s="157"/>
      <c r="J6" s="194" t="s">
        <v>205</v>
      </c>
      <c r="K6" s="194"/>
    </row>
    <row r="7" spans="1:13" x14ac:dyDescent="0.25">
      <c r="A7" s="188"/>
      <c r="B7" s="188"/>
      <c r="C7" s="188"/>
      <c r="D7" s="206" t="s">
        <v>28</v>
      </c>
      <c r="E7" s="207"/>
      <c r="F7" s="227">
        <v>125</v>
      </c>
      <c r="G7" s="227"/>
      <c r="H7" s="227"/>
      <c r="I7" s="157"/>
      <c r="J7" s="194" t="s">
        <v>206</v>
      </c>
      <c r="K7" s="194"/>
    </row>
    <row r="8" spans="1:13" ht="15.75" thickBot="1" x14ac:dyDescent="0.3">
      <c r="A8" s="188"/>
      <c r="B8" s="188"/>
      <c r="C8" s="188"/>
      <c r="D8" s="204" t="s">
        <v>20</v>
      </c>
      <c r="E8" s="205"/>
      <c r="F8" s="210">
        <v>1.5</v>
      </c>
      <c r="G8" s="210"/>
      <c r="H8" s="210"/>
      <c r="I8" s="157"/>
      <c r="J8" s="194" t="s">
        <v>201</v>
      </c>
      <c r="K8" s="194"/>
    </row>
    <row r="9" spans="1:13" ht="16.5" customHeight="1" thickBot="1" x14ac:dyDescent="0.3">
      <c r="A9" s="188"/>
      <c r="B9" s="188"/>
      <c r="C9" s="188"/>
      <c r="D9" s="211" t="s">
        <v>183</v>
      </c>
      <c r="E9" s="211"/>
      <c r="F9" s="211"/>
      <c r="G9" s="211"/>
      <c r="H9" s="211"/>
      <c r="I9" s="157"/>
    </row>
    <row r="10" spans="1:13" ht="15.95" customHeight="1" thickBot="1" x14ac:dyDescent="0.3">
      <c r="A10" s="188"/>
      <c r="B10" s="188"/>
      <c r="C10" s="188"/>
      <c r="D10" s="49" t="s">
        <v>124</v>
      </c>
      <c r="E10" s="193" t="s">
        <v>16</v>
      </c>
      <c r="F10" s="193"/>
      <c r="G10" s="193" t="s">
        <v>115</v>
      </c>
      <c r="H10" s="193"/>
      <c r="I10" s="157"/>
      <c r="J10" s="195" t="s">
        <v>236</v>
      </c>
      <c r="K10" s="194"/>
      <c r="L10" s="194"/>
    </row>
    <row r="11" spans="1:13" ht="3" customHeight="1" x14ac:dyDescent="0.25">
      <c r="A11" s="188"/>
      <c r="B11" s="188"/>
      <c r="C11" s="188"/>
      <c r="D11" s="198"/>
      <c r="E11" s="198"/>
      <c r="F11" s="106"/>
      <c r="G11" s="198"/>
      <c r="H11" s="198"/>
      <c r="I11" s="157"/>
    </row>
    <row r="12" spans="1:13" ht="20.25" customHeight="1" x14ac:dyDescent="0.25">
      <c r="A12" s="188"/>
      <c r="B12" s="188"/>
      <c r="C12" s="188"/>
      <c r="D12" s="228" t="s">
        <v>181</v>
      </c>
      <c r="E12" s="228"/>
      <c r="F12" s="229" t="str">
        <f>TEXT(ROUND(Calculator!C92,0),"#,##0") &amp; " - " &amp; TEXT(ROUND(Calculator!C91,0),"#,##0")</f>
        <v>14,753 - 15,529</v>
      </c>
      <c r="G12" s="229"/>
      <c r="H12" s="229"/>
      <c r="I12" s="157"/>
      <c r="J12" s="192" t="b">
        <v>1</v>
      </c>
      <c r="K12" s="162" t="str">
        <f>IF(NOT(J12), " i understood!", " &lt;-- Click Here for Details")</f>
        <v xml:space="preserve"> &lt;-- Click Here for Details</v>
      </c>
      <c r="L12" s="163"/>
      <c r="M12" s="164"/>
    </row>
    <row r="13" spans="1:13" ht="3" customHeight="1" x14ac:dyDescent="0.25">
      <c r="A13" s="188"/>
      <c r="B13" s="188"/>
      <c r="C13" s="188"/>
      <c r="D13" s="198"/>
      <c r="E13" s="198"/>
      <c r="F13" s="106"/>
      <c r="G13" s="198"/>
      <c r="H13" s="198"/>
      <c r="I13" s="157"/>
    </row>
    <row r="14" spans="1:13" ht="18.75" customHeight="1" x14ac:dyDescent="0.25">
      <c r="A14" s="188"/>
      <c r="B14" s="188"/>
      <c r="C14" s="188"/>
      <c r="D14" s="217" t="s">
        <v>203</v>
      </c>
      <c r="E14" s="217"/>
      <c r="F14" s="217"/>
      <c r="G14" s="217"/>
      <c r="H14" s="217"/>
      <c r="I14" s="157"/>
      <c r="J14" s="190" t="s">
        <v>231</v>
      </c>
      <c r="K14" s="161"/>
      <c r="L14" s="161"/>
      <c r="M14" s="161"/>
    </row>
    <row r="15" spans="1:13" x14ac:dyDescent="0.25">
      <c r="A15" s="188"/>
      <c r="B15" s="188"/>
      <c r="C15" s="188"/>
      <c r="D15" s="220" t="s">
        <v>199</v>
      </c>
      <c r="E15" s="220"/>
      <c r="F15" s="220"/>
      <c r="G15" s="169">
        <f>artifact_substat_cases!J2</f>
        <v>63385.32549328544</v>
      </c>
      <c r="H15" s="170" t="s">
        <v>213</v>
      </c>
      <c r="I15" s="157"/>
      <c r="J15" s="161" t="s">
        <v>214</v>
      </c>
      <c r="K15" s="166"/>
      <c r="L15" s="166"/>
    </row>
    <row r="16" spans="1:13" x14ac:dyDescent="0.25">
      <c r="A16" s="188"/>
      <c r="B16" s="188"/>
      <c r="C16" s="188"/>
      <c r="D16" s="216" t="s">
        <v>210</v>
      </c>
      <c r="E16" s="216"/>
      <c r="F16" s="216"/>
      <c r="G16" s="168">
        <f>artifact_substat_cases!AF2</f>
        <v>0.52469999999999994</v>
      </c>
      <c r="H16" s="170" t="str">
        <f>artifact_substat_cases!N2 &amp; " rolls"</f>
        <v>9 rolls</v>
      </c>
      <c r="I16" s="157"/>
      <c r="J16" s="199" t="s">
        <v>215</v>
      </c>
      <c r="K16" s="200"/>
      <c r="L16" s="200"/>
    </row>
    <row r="17" spans="1:13" x14ac:dyDescent="0.25">
      <c r="A17" s="188"/>
      <c r="B17" s="188"/>
      <c r="C17" s="188"/>
      <c r="D17" s="216" t="s">
        <v>212</v>
      </c>
      <c r="E17" s="216"/>
      <c r="F17" s="216"/>
      <c r="G17" s="191">
        <f>artifact_substat_cases!AG2</f>
        <v>69.929999999999993</v>
      </c>
      <c r="H17" s="170" t="str">
        <f>artifact_substat_cases!O2 &amp; " rolls"</f>
        <v>3 rolls</v>
      </c>
      <c r="I17" s="157"/>
      <c r="J17" s="199"/>
      <c r="K17" s="200"/>
      <c r="L17" s="200"/>
    </row>
    <row r="18" spans="1:13" x14ac:dyDescent="0.25">
      <c r="A18" s="188"/>
      <c r="B18" s="188"/>
      <c r="C18" s="188"/>
      <c r="D18" s="216" t="s">
        <v>211</v>
      </c>
      <c r="E18" s="216"/>
      <c r="F18" s="216"/>
      <c r="G18" s="152">
        <f>artifact_substat_cases!Z2</f>
        <v>2.0206</v>
      </c>
      <c r="H18" s="170" t="str">
        <f>artifact_substat_cases!P2 &amp; " rolls"</f>
        <v>18 rolls</v>
      </c>
      <c r="I18" s="157"/>
      <c r="J18" s="199"/>
      <c r="K18" s="200"/>
      <c r="L18" s="200"/>
    </row>
    <row r="19" spans="1:13" x14ac:dyDescent="0.25">
      <c r="A19" s="188"/>
      <c r="B19" s="188"/>
      <c r="C19" s="188"/>
      <c r="D19" s="218" t="str" cm="1">
        <f t="array" ref="D19">"Main stats: " &amp; _xlfn.TEXTJOIN("/",FALSE,IF(artifact_substat_cases!K2:M2="","None",artifact_substat_cases!K2:M2))</f>
        <v>Main stats: %ATK/%ATK/%CRIT_DMG</v>
      </c>
      <c r="E19" s="218"/>
      <c r="F19" s="218"/>
      <c r="G19" s="218"/>
      <c r="H19" s="218"/>
      <c r="I19" s="157"/>
      <c r="J19" s="167" t="s">
        <v>209</v>
      </c>
      <c r="K19" s="161"/>
      <c r="L19" s="166"/>
    </row>
    <row r="20" spans="1:13" ht="15.75" thickBot="1" x14ac:dyDescent="0.3">
      <c r="A20" s="188"/>
      <c r="B20" s="188"/>
      <c r="C20" s="188"/>
      <c r="D20" s="219" t="s">
        <v>204</v>
      </c>
      <c r="E20" s="219"/>
      <c r="F20" s="219"/>
      <c r="G20" s="219"/>
      <c r="H20" s="219"/>
      <c r="I20" s="157"/>
    </row>
    <row r="21" spans="1:13" ht="15.75" thickTop="1" x14ac:dyDescent="0.25">
      <c r="A21" s="188"/>
      <c r="B21" s="188"/>
      <c r="C21" s="188"/>
      <c r="D21" s="178" t="s">
        <v>19</v>
      </c>
      <c r="E21" s="150">
        <f>artifact_substat_cases!AJ2</f>
        <v>2391.5660010000001</v>
      </c>
      <c r="F21" s="214" t="s">
        <v>28</v>
      </c>
      <c r="G21" s="214"/>
      <c r="H21" s="151">
        <f>artifact_substat_cases!AI2</f>
        <v>179.93</v>
      </c>
      <c r="I21" s="157"/>
      <c r="J21" s="165" t="s">
        <v>207</v>
      </c>
      <c r="K21" s="161"/>
    </row>
    <row r="22" spans="1:13" ht="15.75" thickBot="1" x14ac:dyDescent="0.3">
      <c r="A22" s="188"/>
      <c r="B22" s="188"/>
      <c r="C22" s="188"/>
      <c r="D22" s="178" t="s">
        <v>98</v>
      </c>
      <c r="E22" s="105">
        <f>artifact_substat_cases!AK2</f>
        <v>2.5206</v>
      </c>
      <c r="F22" s="215" t="s">
        <v>216</v>
      </c>
      <c r="G22" s="215"/>
      <c r="H22" s="171" t="s">
        <v>217</v>
      </c>
      <c r="I22" s="159"/>
      <c r="J22" s="165" t="s">
        <v>208</v>
      </c>
      <c r="K22" s="161"/>
    </row>
    <row r="23" spans="1:13" ht="3" customHeight="1" thickBot="1" x14ac:dyDescent="0.3">
      <c r="A23" s="188"/>
      <c r="B23" s="188"/>
      <c r="C23" s="188"/>
      <c r="D23" s="198"/>
      <c r="E23" s="198"/>
      <c r="F23" s="106"/>
      <c r="G23" s="198"/>
      <c r="H23" s="198"/>
      <c r="I23" s="159"/>
    </row>
    <row r="24" spans="1:13" ht="15.75" thickBot="1" x14ac:dyDescent="0.3">
      <c r="A24" s="188"/>
      <c r="B24" s="188"/>
      <c r="C24" s="188"/>
      <c r="D24" s="201" t="str">
        <f>_xlfn.LET(
  _xlpm.atk_diff, artifact_substat_cases!W2-((F6-Calculator!B26)/Calculator!B26),
  _xlpm.crit_diff, artifact_substat_cases!Z2-F8,
  _xlpm.em_diff, artifact_substat_cases!AI2-F7,
  "You need " &amp; TEXT(ABS(_xlpm.atk_diff),"0%") &amp; " ATK " &amp; IF(_xlpm.atk_diff&lt;0,"less","more") &amp; ", " &amp; TEXT(ABS(_xlpm.crit_diff),"0%") &amp; " CRIT DMG " &amp; IF(_xlpm.crit_diff&lt;0,"less","more") &amp; ", and " &amp; TEXT(ABS(_xlpm.em_diff),"#,##0") &amp; " EM " &amp; IF(_xlpm.em_diff&lt;0,"less","more")
)</f>
        <v>You need 135% ATK more, 52% CRIT DMG more, and 55 EM more</v>
      </c>
      <c r="E24" s="201"/>
      <c r="F24" s="201"/>
      <c r="G24" s="201"/>
      <c r="H24" s="202"/>
      <c r="I24" s="159"/>
      <c r="J24" s="187" t="s">
        <v>229</v>
      </c>
      <c r="K24" s="161"/>
      <c r="L24" s="161"/>
      <c r="M24" s="161"/>
    </row>
    <row r="25" spans="1:13" ht="15.75" thickBot="1" x14ac:dyDescent="0.3">
      <c r="A25" s="189"/>
      <c r="B25" s="189"/>
      <c r="C25" s="189"/>
      <c r="D25" s="212" t="str">
        <f>IFERROR("Summary: ["&amp;  (  IFERROR(ROUND(Calculator!$C$91/$G$15*100,1),0)  ) &amp;"%/100%]  progress to best build possible!","Missing Info, Check your inputs")</f>
        <v>Summary: [24.5%/100%]  progress to best build possible!</v>
      </c>
      <c r="E25" s="212"/>
      <c r="F25" s="212"/>
      <c r="G25" s="212"/>
      <c r="H25" s="213"/>
      <c r="I25" s="159"/>
      <c r="J25" s="186" t="s">
        <v>230</v>
      </c>
      <c r="K25" s="161"/>
      <c r="L25" s="161"/>
      <c r="M25" s="161"/>
    </row>
    <row r="26" spans="1:13" ht="15.75" thickBot="1" x14ac:dyDescent="0.3">
      <c r="A26" s="153"/>
      <c r="B26" s="154"/>
      <c r="C26" s="154"/>
      <c r="D26" s="154"/>
      <c r="E26" s="154"/>
      <c r="F26" s="154"/>
      <c r="G26" s="154"/>
      <c r="H26" s="155"/>
      <c r="I26" s="160"/>
    </row>
    <row r="27" spans="1:13" x14ac:dyDescent="0.25">
      <c r="D27" s="64"/>
      <c r="E27" s="64"/>
    </row>
  </sheetData>
  <sheetProtection sheet="1" objects="1" scenarios="1" selectLockedCells="1"/>
  <mergeCells count="37">
    <mergeCell ref="D1:E1"/>
    <mergeCell ref="G1:H1"/>
    <mergeCell ref="D15:F15"/>
    <mergeCell ref="D16:F16"/>
    <mergeCell ref="D18:F18"/>
    <mergeCell ref="F5:H5"/>
    <mergeCell ref="G3:H3"/>
    <mergeCell ref="D11:E11"/>
    <mergeCell ref="G11:H11"/>
    <mergeCell ref="D5:E5"/>
    <mergeCell ref="F4:H4"/>
    <mergeCell ref="D4:E4"/>
    <mergeCell ref="F7:H7"/>
    <mergeCell ref="F6:H6"/>
    <mergeCell ref="D12:E12"/>
    <mergeCell ref="F12:H12"/>
    <mergeCell ref="D25:H25"/>
    <mergeCell ref="D13:E13"/>
    <mergeCell ref="F21:G21"/>
    <mergeCell ref="F22:G22"/>
    <mergeCell ref="G13:H13"/>
    <mergeCell ref="D17:F17"/>
    <mergeCell ref="D14:H14"/>
    <mergeCell ref="D19:H19"/>
    <mergeCell ref="D20:H20"/>
    <mergeCell ref="J2:M2"/>
    <mergeCell ref="D23:E23"/>
    <mergeCell ref="G23:H23"/>
    <mergeCell ref="J16:L18"/>
    <mergeCell ref="D24:H24"/>
    <mergeCell ref="D2:H2"/>
    <mergeCell ref="D8:E8"/>
    <mergeCell ref="D7:E7"/>
    <mergeCell ref="D6:E6"/>
    <mergeCell ref="F8:H8"/>
    <mergeCell ref="D9:H9"/>
    <mergeCell ref="D3:E3"/>
  </mergeCells>
  <conditionalFormatting sqref="J2">
    <cfRule type="expression" dxfId="7" priority="1">
      <formula>$J$12</formula>
    </cfRule>
  </conditionalFormatting>
  <conditionalFormatting sqref="J16 J19:K19 J21:K25 L24:M25">
    <cfRule type="expression" dxfId="6" priority="3">
      <formula>$J$12</formula>
    </cfRule>
  </conditionalFormatting>
  <conditionalFormatting sqref="J4:K10 L10">
    <cfRule type="expression" dxfId="5" priority="7">
      <formula>$J$12</formula>
    </cfRule>
  </conditionalFormatting>
  <conditionalFormatting sqref="J12:K12">
    <cfRule type="expression" dxfId="4" priority="5">
      <formula>$J$12</formula>
    </cfRule>
  </conditionalFormatting>
  <conditionalFormatting sqref="L12">
    <cfRule type="expression" dxfId="3" priority="4">
      <formula>$J$12</formula>
    </cfRule>
  </conditionalFormatting>
  <conditionalFormatting sqref="M14 J14:L15 L19">
    <cfRule type="expression" dxfId="2" priority="2">
      <formula>$J$12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A05041E-B57D-47A8-8536-23F1E0C6BB97}">
          <x14:formula1>
            <xm:f>Information!$V$2:$V$101</xm:f>
          </x14:formula1>
          <xm:sqref>E10:H10</xm:sqref>
        </x14:dataValidation>
        <x14:dataValidation type="list" allowBlank="1" showInputMessage="1" showErrorMessage="1" xr:uid="{3E0465EB-D87C-45CE-9CC4-4B4424847AC0}">
          <x14:formula1>
            <xm:f>Information!$C$23:$C$38</xm:f>
          </x14:formula1>
          <xm:sqref>F4</xm:sqref>
        </x14:dataValidation>
        <x14:dataValidation type="list" allowBlank="1" showInputMessage="1" showErrorMessage="1" xr:uid="{EE7CF513-B608-4DBE-80D3-7945AA57D0AF}">
          <x14:formula1>
            <xm:f>Weapon!$D3:$D100</xm:f>
          </x14:formula1>
          <xm:sqref>F5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5608-4BCB-46E0-83B5-CC5994AFCEF5}">
  <dimension ref="A1:E6"/>
  <sheetViews>
    <sheetView topLeftCell="A2" zoomScale="280" zoomScaleNormal="280" workbookViewId="0">
      <selection activeCell="B19" sqref="B19"/>
    </sheetView>
  </sheetViews>
  <sheetFormatPr defaultRowHeight="15" x14ac:dyDescent="0.25"/>
  <cols>
    <col min="1" max="2" width="9.140625" style="172"/>
    <col min="3" max="3" width="11.7109375" style="172" customWidth="1"/>
    <col min="4" max="4" width="10" style="172" customWidth="1"/>
    <col min="5" max="5" width="46.5703125" style="172" customWidth="1"/>
    <col min="6" max="16384" width="9.140625" style="172"/>
  </cols>
  <sheetData>
    <row r="1" spans="1:5" ht="14.25" customHeight="1" x14ac:dyDescent="0.25">
      <c r="A1" s="184" t="s">
        <v>228</v>
      </c>
    </row>
    <row r="2" spans="1:5" x14ac:dyDescent="0.25">
      <c r="A2" s="177" t="s">
        <v>226</v>
      </c>
      <c r="E2" s="175"/>
    </row>
    <row r="3" spans="1:5" x14ac:dyDescent="0.25">
      <c r="A3" s="177" t="s">
        <v>227</v>
      </c>
      <c r="B3" s="30"/>
      <c r="C3" s="34"/>
      <c r="D3" s="21"/>
      <c r="E3" s="182"/>
    </row>
    <row r="4" spans="1:5" ht="15.75" x14ac:dyDescent="0.25">
      <c r="B4" s="230" t="s">
        <v>218</v>
      </c>
      <c r="C4" s="230"/>
      <c r="D4" s="230"/>
      <c r="E4" s="230"/>
    </row>
    <row r="5" spans="1:5" s="185" customFormat="1" ht="15.75" thickBot="1" x14ac:dyDescent="0.3">
      <c r="A5" s="174"/>
      <c r="B5" s="174" t="s">
        <v>219</v>
      </c>
      <c r="C5" s="173" t="s">
        <v>220</v>
      </c>
      <c r="D5" s="173" t="s">
        <v>221</v>
      </c>
      <c r="E5" s="176" t="s">
        <v>142</v>
      </c>
    </row>
    <row r="6" spans="1:5" ht="27.75" thickTop="1" x14ac:dyDescent="0.25">
      <c r="A6" s="178"/>
      <c r="B6" s="179" t="s">
        <v>222</v>
      </c>
      <c r="C6" s="180" t="s">
        <v>223</v>
      </c>
      <c r="D6" s="181">
        <v>46228</v>
      </c>
      <c r="E6" s="183" t="s">
        <v>224</v>
      </c>
    </row>
  </sheetData>
  <sheetProtection sheet="1" objects="1" scenarios="1" selectLockedCells="1"/>
  <mergeCells count="1">
    <mergeCell ref="B4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D1BC9-AD5F-43BA-8628-2DE26C1D4255}">
  <sheetPr codeName="Sheet1"/>
  <dimension ref="A2:N92"/>
  <sheetViews>
    <sheetView topLeftCell="A73" zoomScale="190" zoomScaleNormal="190" workbookViewId="0">
      <selection activeCell="B93" sqref="B93"/>
    </sheetView>
  </sheetViews>
  <sheetFormatPr defaultRowHeight="15" x14ac:dyDescent="0.25"/>
  <cols>
    <col min="1" max="1" width="33.5703125" style="1" bestFit="1" customWidth="1"/>
    <col min="2" max="2" width="35.7109375" style="1" customWidth="1"/>
    <col min="3" max="3" width="12.85546875" style="1" customWidth="1"/>
    <col min="4" max="6" width="12.7109375" style="1" customWidth="1"/>
    <col min="7" max="7" width="15.140625" style="1" bestFit="1" customWidth="1"/>
    <col min="8" max="8" width="9.7109375" style="1" customWidth="1"/>
    <col min="9" max="16384" width="9.140625" style="1"/>
  </cols>
  <sheetData>
    <row r="2" spans="1:14" ht="15.75" thickBot="1" x14ac:dyDescent="0.3">
      <c r="A2" s="10" t="s">
        <v>8</v>
      </c>
      <c r="B2" s="7" t="s">
        <v>29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120</v>
      </c>
      <c r="H2" s="10" t="s">
        <v>129</v>
      </c>
      <c r="I2" s="10" t="s">
        <v>117</v>
      </c>
      <c r="J2" s="10" t="s">
        <v>116</v>
      </c>
      <c r="K2" s="10" t="s">
        <v>118</v>
      </c>
      <c r="L2" s="7" t="s">
        <v>232</v>
      </c>
      <c r="M2" s="7" t="s">
        <v>233</v>
      </c>
      <c r="N2" s="10" t="s">
        <v>58</v>
      </c>
    </row>
    <row r="3" spans="1:14" s="64" customFormat="1" ht="15.75" thickTop="1" x14ac:dyDescent="0.25">
      <c r="A3" s="64" t="s">
        <v>3</v>
      </c>
      <c r="B3" s="19">
        <f>SUM(C3:N3)</f>
        <v>0</v>
      </c>
    </row>
    <row r="4" spans="1:14" s="64" customFormat="1" x14ac:dyDescent="0.25">
      <c r="A4" s="64" t="s">
        <v>18</v>
      </c>
      <c r="B4" s="19">
        <f>SUM(C4:P4)</f>
        <v>1.7999999999999998</v>
      </c>
      <c r="C4" s="64">
        <v>0.5</v>
      </c>
      <c r="D4" s="64">
        <v>0.5</v>
      </c>
      <c r="M4" s="64">
        <v>0.4</v>
      </c>
      <c r="N4" s="64">
        <v>0.4</v>
      </c>
    </row>
    <row r="5" spans="1:14" s="64" customFormat="1" x14ac:dyDescent="0.25">
      <c r="A5" s="64" t="s">
        <v>12</v>
      </c>
      <c r="B5" s="19">
        <f t="shared" ref="B5:B11" si="0">SUM(C5:P5)</f>
        <v>0</v>
      </c>
    </row>
    <row r="6" spans="1:14" s="64" customFormat="1" x14ac:dyDescent="0.25">
      <c r="A6" s="64" t="s">
        <v>5</v>
      </c>
      <c r="B6" s="19">
        <f t="shared" si="0"/>
        <v>0</v>
      </c>
    </row>
    <row r="7" spans="1:14" s="64" customFormat="1" x14ac:dyDescent="0.25">
      <c r="A7" s="64" t="s">
        <v>6</v>
      </c>
      <c r="B7" s="19">
        <f t="shared" si="0"/>
        <v>-1.2599999999999998</v>
      </c>
      <c r="C7" s="19"/>
      <c r="D7" s="19"/>
      <c r="E7" s="19"/>
      <c r="F7" s="19">
        <v>-0.15</v>
      </c>
      <c r="G7" s="64">
        <v>-0.2</v>
      </c>
      <c r="J7" s="64">
        <v>-0.4</v>
      </c>
      <c r="K7" s="64">
        <v>-0.36</v>
      </c>
      <c r="L7" s="64">
        <v>-0.15</v>
      </c>
      <c r="N7" s="19"/>
    </row>
    <row r="8" spans="1:14" s="65" customFormat="1" x14ac:dyDescent="0.25">
      <c r="A8" s="68" t="s">
        <v>130</v>
      </c>
      <c r="B8" s="66">
        <f t="shared" si="0"/>
        <v>1400</v>
      </c>
      <c r="C8" s="66"/>
      <c r="D8" s="66"/>
      <c r="E8" s="66"/>
      <c r="F8" s="66"/>
      <c r="H8" s="65">
        <v>600</v>
      </c>
      <c r="I8" s="65">
        <v>800</v>
      </c>
      <c r="N8" s="66"/>
    </row>
    <row r="9" spans="1:14" s="64" customFormat="1" x14ac:dyDescent="0.25">
      <c r="A9" s="69" t="s">
        <v>32</v>
      </c>
      <c r="B9" s="70">
        <f t="shared" si="0"/>
        <v>1.18</v>
      </c>
      <c r="C9" s="19"/>
      <c r="D9" s="19"/>
      <c r="E9" s="19"/>
      <c r="F9" s="19">
        <v>0.32</v>
      </c>
      <c r="H9" s="64">
        <v>0.48</v>
      </c>
      <c r="I9" s="64">
        <v>0.2</v>
      </c>
      <c r="J9" s="65"/>
      <c r="N9" s="19">
        <v>0.18</v>
      </c>
    </row>
    <row r="10" spans="1:14" s="64" customFormat="1" x14ac:dyDescent="0.25">
      <c r="A10" s="69" t="s">
        <v>83</v>
      </c>
      <c r="B10" s="70">
        <f t="shared" si="0"/>
        <v>0</v>
      </c>
      <c r="C10" s="19"/>
      <c r="D10" s="19"/>
      <c r="E10" s="19"/>
      <c r="F10" s="19"/>
      <c r="N10" s="19"/>
    </row>
    <row r="11" spans="1:14" s="65" customFormat="1" x14ac:dyDescent="0.25">
      <c r="A11" s="69" t="s">
        <v>28</v>
      </c>
      <c r="B11" s="67">
        <f t="shared" si="0"/>
        <v>400</v>
      </c>
      <c r="C11" s="66"/>
      <c r="D11" s="66"/>
      <c r="E11" s="66"/>
      <c r="F11" s="66"/>
      <c r="L11" s="65">
        <v>200</v>
      </c>
      <c r="M11" s="65">
        <v>200</v>
      </c>
      <c r="N11" s="66"/>
    </row>
    <row r="12" spans="1:14" x14ac:dyDescent="0.25">
      <c r="B12" s="19"/>
      <c r="C12" s="19"/>
      <c r="D12" s="19"/>
      <c r="E12" s="19"/>
      <c r="F12" s="19"/>
      <c r="G12" s="19"/>
    </row>
    <row r="13" spans="1:14" x14ac:dyDescent="0.25">
      <c r="B13" s="19"/>
      <c r="C13" s="19" t="s">
        <v>125</v>
      </c>
      <c r="D13" s="19" t="s">
        <v>126</v>
      </c>
      <c r="E13" s="19" t="s">
        <v>127</v>
      </c>
      <c r="F13" s="19" t="s">
        <v>128</v>
      </c>
      <c r="G13" s="1" t="s">
        <v>182</v>
      </c>
      <c r="H13" s="19" t="s">
        <v>174</v>
      </c>
      <c r="I13" s="1" t="s">
        <v>175</v>
      </c>
      <c r="J13" s="1" t="s">
        <v>176</v>
      </c>
      <c r="K13" s="1" t="s">
        <v>177</v>
      </c>
      <c r="L13" s="1" t="s">
        <v>178</v>
      </c>
      <c r="M13" s="1" t="s">
        <v>179</v>
      </c>
    </row>
    <row r="14" spans="1:14" ht="15.75" thickBot="1" x14ac:dyDescent="0.3">
      <c r="A14" s="10" t="s">
        <v>131</v>
      </c>
      <c r="B14" s="7" t="s">
        <v>29</v>
      </c>
      <c r="C14" s="7" t="str">
        <f>IF(COUNTIF(Information!$T$3:$T$101,Interface!E10)&gt;0,Interface!E10,"None")</f>
        <v>Sandrone</v>
      </c>
      <c r="D14" s="7" t="str">
        <f>IF(COUNTIF(Information!$T$3:$T$101,Interface!F10)&gt;0,Interface!F10,"None")</f>
        <v>None</v>
      </c>
      <c r="E14" s="7" t="str">
        <f>IF(COUNTIF(Information!$T$3:$T$101,Interface!G10)&gt;0,Interface!G10,"None")</f>
        <v>None</v>
      </c>
      <c r="F14" s="7" t="str">
        <f>IF(COUNTIF(Information!$T$3:$T$101,Interface!H10)&gt;0,Interface!H10,"None")</f>
        <v>None</v>
      </c>
      <c r="G14" s="7" t="s">
        <v>58</v>
      </c>
      <c r="H14" s="7" t="str">
        <f>IF(Interface!F5="Teaspoon of Transcendence","Teaspoon of Transcendence","None")</f>
        <v>None</v>
      </c>
      <c r="I14" s="7" t="str">
        <f>IF(Interface!F5="A Thousand Blazing Suns","A Thousand Blazing Suns","None")</f>
        <v>None</v>
      </c>
      <c r="J14" s="7" t="str">
        <f>IF(Interface!F5="Redhorn Stonethresher","Redhorn Stonethresher","None")</f>
        <v>None</v>
      </c>
      <c r="K14" s="7" t="str">
        <f>IF(Interface!F5="Verdict","Verdict","None")</f>
        <v>None</v>
      </c>
      <c r="L14" s="7" t="str">
        <f>IF(Interface!F5="Mailed Flower","Mailed Flower","None")</f>
        <v>None</v>
      </c>
      <c r="M14" s="7" t="str">
        <f>IF(Interface!F5="Tidal Shadow","Tidal Shadow","None")</f>
        <v>None</v>
      </c>
      <c r="N14" s="7"/>
    </row>
    <row r="15" spans="1:14" s="64" customFormat="1" ht="15.75" thickTop="1" x14ac:dyDescent="0.25">
      <c r="A15" s="64" t="s">
        <v>3</v>
      </c>
      <c r="B15" s="19">
        <f t="shared" ref="B15:B22" si="1">SUM(C15:M15)</f>
        <v>0</v>
      </c>
      <c r="C15" s="19" t="str">
        <f>_xlfn.LET(
  _xlpm.result, IFERROR(INDEX($C$3:$V$11, MATCH($A15,$A$3:$A$11,0), MATCH(C$14,$C$2:$V$2,0)), 0),
  IF(_xlpm.result=0, "", _xlpm.result)
)</f>
        <v/>
      </c>
      <c r="D15" s="19" t="str">
        <f t="shared" ref="D15:G23" si="2">_xlfn.LET(
  _xlpm.result, IFERROR(INDEX($C$3:$V$11, MATCH($A15,$A$3:$A$11,0), MATCH(D$14,$C$2:$V$2,0)), 0),
  IF(_xlpm.result=0, "", _xlpm.result)
)</f>
        <v/>
      </c>
      <c r="E15" s="19" t="str">
        <f t="shared" si="2"/>
        <v/>
      </c>
      <c r="F15" s="19" t="str">
        <f t="shared" si="2"/>
        <v/>
      </c>
      <c r="G15" s="19" t="str">
        <f t="shared" si="2"/>
        <v/>
      </c>
      <c r="H15" s="19" t="str">
        <f t="shared" ref="H15:M15" si="3">IF(H$14="None","",
0
)</f>
        <v/>
      </c>
      <c r="I15" s="19" t="str">
        <f t="shared" si="3"/>
        <v/>
      </c>
      <c r="J15" s="19" t="str">
        <f t="shared" si="3"/>
        <v/>
      </c>
      <c r="K15" s="19" t="str">
        <f t="shared" si="3"/>
        <v/>
      </c>
      <c r="L15" s="19" t="str">
        <f t="shared" si="3"/>
        <v/>
      </c>
      <c r="M15" s="19" t="str">
        <f t="shared" si="3"/>
        <v/>
      </c>
    </row>
    <row r="16" spans="1:14" s="64" customFormat="1" x14ac:dyDescent="0.25">
      <c r="A16" s="64" t="s">
        <v>18</v>
      </c>
      <c r="B16" s="19">
        <f t="shared" si="1"/>
        <v>0.4</v>
      </c>
      <c r="C16" s="19" t="str">
        <f t="shared" ref="C16:F23" si="4">_xlfn.LET(
  _xlpm.result, IFERROR(INDEX($C$3:$V$11, MATCH($A16,$A$3:$A$11,0), MATCH(C$14,$C$2:$V$2,0)), 0),
  IF(_xlpm.result=0, "", _xlpm.result)
)</f>
        <v/>
      </c>
      <c r="D16" s="19" t="str">
        <f t="shared" si="4"/>
        <v/>
      </c>
      <c r="E16" s="19" t="str">
        <f t="shared" si="4"/>
        <v/>
      </c>
      <c r="F16" s="19" t="str">
        <f t="shared" si="4"/>
        <v/>
      </c>
      <c r="G16" s="64">
        <f t="shared" si="2"/>
        <v>0.4</v>
      </c>
      <c r="H16" s="19" t="str">
        <f>IF(H$14="None","",
48%
)</f>
        <v/>
      </c>
      <c r="I16" s="19" t="str">
        <f t="shared" ref="I16:M20" si="5">IF(I$14="None","",
0
)</f>
        <v/>
      </c>
      <c r="J16" s="19" t="str">
        <f t="shared" si="5"/>
        <v/>
      </c>
      <c r="K16" s="19" t="str">
        <f t="shared" si="5"/>
        <v/>
      </c>
      <c r="L16" s="19" t="str">
        <f t="shared" si="5"/>
        <v/>
      </c>
      <c r="M16" s="64" t="str">
        <f t="shared" si="5"/>
        <v/>
      </c>
    </row>
    <row r="17" spans="1:13" s="64" customFormat="1" x14ac:dyDescent="0.25">
      <c r="A17" s="64" t="s">
        <v>12</v>
      </c>
      <c r="B17" s="19">
        <f t="shared" si="1"/>
        <v>0</v>
      </c>
      <c r="C17" s="19" t="str">
        <f t="shared" si="4"/>
        <v/>
      </c>
      <c r="D17" s="19" t="str">
        <f t="shared" si="4"/>
        <v/>
      </c>
      <c r="E17" s="19" t="str">
        <f t="shared" si="4"/>
        <v/>
      </c>
      <c r="F17" s="19" t="str">
        <f t="shared" si="4"/>
        <v/>
      </c>
      <c r="G17" s="64" t="str">
        <f t="shared" si="2"/>
        <v/>
      </c>
      <c r="H17" s="19" t="str">
        <f>IF(H$14="None","",
0
)</f>
        <v/>
      </c>
      <c r="I17" s="19" t="str">
        <f t="shared" si="5"/>
        <v/>
      </c>
      <c r="J17" s="19" t="str">
        <f t="shared" si="5"/>
        <v/>
      </c>
      <c r="K17" s="19" t="str">
        <f t="shared" si="5"/>
        <v/>
      </c>
      <c r="L17" s="19" t="str">
        <f t="shared" si="5"/>
        <v/>
      </c>
      <c r="M17" s="64" t="str">
        <f t="shared" si="5"/>
        <v/>
      </c>
    </row>
    <row r="18" spans="1:13" s="64" customFormat="1" x14ac:dyDescent="0.25">
      <c r="A18" s="64" t="s">
        <v>5</v>
      </c>
      <c r="B18" s="19">
        <f t="shared" si="1"/>
        <v>0</v>
      </c>
      <c r="C18" s="19" t="str">
        <f t="shared" si="4"/>
        <v/>
      </c>
      <c r="D18" s="19" t="str">
        <f t="shared" si="4"/>
        <v/>
      </c>
      <c r="E18" s="19" t="str">
        <f t="shared" si="4"/>
        <v/>
      </c>
      <c r="F18" s="19" t="str">
        <f t="shared" si="4"/>
        <v/>
      </c>
      <c r="G18" s="64" t="str">
        <f t="shared" si="2"/>
        <v/>
      </c>
      <c r="H18" s="19" t="str">
        <f>IF(H$14="None","",
0
)</f>
        <v/>
      </c>
      <c r="I18" s="19" t="str">
        <f t="shared" si="5"/>
        <v/>
      </c>
      <c r="J18" s="19" t="str">
        <f t="shared" si="5"/>
        <v/>
      </c>
      <c r="K18" s="19" t="str">
        <f t="shared" si="5"/>
        <v/>
      </c>
      <c r="L18" s="19" t="str">
        <f t="shared" si="5"/>
        <v/>
      </c>
      <c r="M18" s="64" t="str">
        <f t="shared" si="5"/>
        <v/>
      </c>
    </row>
    <row r="19" spans="1:13" s="64" customFormat="1" x14ac:dyDescent="0.25">
      <c r="A19" s="64" t="s">
        <v>6</v>
      </c>
      <c r="B19" s="19">
        <f t="shared" si="1"/>
        <v>0</v>
      </c>
      <c r="C19" s="19" t="str">
        <f t="shared" si="4"/>
        <v/>
      </c>
      <c r="D19" s="19" t="str">
        <f t="shared" si="4"/>
        <v/>
      </c>
      <c r="E19" s="19" t="str">
        <f t="shared" si="4"/>
        <v/>
      </c>
      <c r="F19" s="19" t="str">
        <f t="shared" si="4"/>
        <v/>
      </c>
      <c r="G19" s="64" t="str">
        <f t="shared" si="2"/>
        <v/>
      </c>
      <c r="H19" s="19" t="str">
        <f>IF(H$14="None","",
0
)</f>
        <v/>
      </c>
      <c r="I19" s="19" t="str">
        <f t="shared" si="5"/>
        <v/>
      </c>
      <c r="J19" s="19" t="str">
        <f t="shared" si="5"/>
        <v/>
      </c>
      <c r="K19" s="19" t="str">
        <f t="shared" si="5"/>
        <v/>
      </c>
      <c r="L19" s="19" t="str">
        <f t="shared" si="5"/>
        <v/>
      </c>
      <c r="M19" s="64" t="str">
        <f t="shared" si="5"/>
        <v/>
      </c>
    </row>
    <row r="20" spans="1:13" s="65" customFormat="1" x14ac:dyDescent="0.25">
      <c r="A20" s="68" t="s">
        <v>130</v>
      </c>
      <c r="B20" s="66">
        <f t="shared" si="1"/>
        <v>0</v>
      </c>
      <c r="C20" s="66" t="str">
        <f t="shared" si="4"/>
        <v/>
      </c>
      <c r="D20" s="66" t="str">
        <f t="shared" si="4"/>
        <v/>
      </c>
      <c r="E20" s="66" t="str">
        <f t="shared" si="4"/>
        <v/>
      </c>
      <c r="F20" s="66" t="str">
        <f t="shared" si="4"/>
        <v/>
      </c>
      <c r="G20" s="65" t="str">
        <f t="shared" si="2"/>
        <v/>
      </c>
      <c r="H20" s="19" t="str">
        <f>IF(H$14="None","",
0
)</f>
        <v/>
      </c>
      <c r="I20" s="19" t="str">
        <f t="shared" si="5"/>
        <v/>
      </c>
      <c r="J20" s="19" t="str">
        <f t="shared" si="5"/>
        <v/>
      </c>
      <c r="K20" s="19" t="str">
        <f t="shared" si="5"/>
        <v/>
      </c>
      <c r="L20" s="19" t="str">
        <f t="shared" si="5"/>
        <v/>
      </c>
      <c r="M20" s="65" t="str">
        <f t="shared" si="5"/>
        <v/>
      </c>
    </row>
    <row r="21" spans="1:13" s="42" customFormat="1" x14ac:dyDescent="0.25">
      <c r="A21" s="96" t="s">
        <v>32</v>
      </c>
      <c r="B21" s="97">
        <f t="shared" si="1"/>
        <v>0.18</v>
      </c>
      <c r="C21" s="98" t="str">
        <f t="shared" si="4"/>
        <v/>
      </c>
      <c r="D21" s="98" t="str">
        <f t="shared" si="4"/>
        <v/>
      </c>
      <c r="E21" s="98" t="str">
        <f t="shared" si="4"/>
        <v/>
      </c>
      <c r="F21" s="98" t="str">
        <f t="shared" si="4"/>
        <v/>
      </c>
      <c r="G21" s="42">
        <f t="shared" si="2"/>
        <v>0.18</v>
      </c>
      <c r="H21" s="98" t="str">
        <f>IF(H$14="None","",
28%
)</f>
        <v/>
      </c>
      <c r="I21" s="98" t="str">
        <f>IF(I$14="None","",
28%
)</f>
        <v/>
      </c>
      <c r="J21" s="98" t="str">
        <f>IF(J$14="None","",
0
)</f>
        <v/>
      </c>
      <c r="K21" s="98" t="str">
        <f>IF(K$14="None","",
20%
)</f>
        <v/>
      </c>
      <c r="L21" s="98" t="str">
        <f>IF(L$14="None","",
24%
)</f>
        <v/>
      </c>
      <c r="M21" s="42" t="str">
        <f>IF(M$14="None","",
41.3%+48%
)</f>
        <v/>
      </c>
    </row>
    <row r="22" spans="1:13" s="42" customFormat="1" x14ac:dyDescent="0.25">
      <c r="A22" s="96" t="s">
        <v>83</v>
      </c>
      <c r="B22" s="97">
        <f t="shared" si="1"/>
        <v>0</v>
      </c>
      <c r="C22" s="19" t="str">
        <f t="shared" si="4"/>
        <v/>
      </c>
      <c r="D22" s="19" t="str">
        <f t="shared" si="4"/>
        <v/>
      </c>
      <c r="E22" s="19" t="str">
        <f t="shared" si="4"/>
        <v/>
      </c>
      <c r="F22" s="19" t="str">
        <f t="shared" si="4"/>
        <v/>
      </c>
      <c r="G22" s="42" t="str">
        <f t="shared" si="2"/>
        <v/>
      </c>
      <c r="H22" s="98" t="str">
        <f>IF(H$14="None","",
48%
)</f>
        <v/>
      </c>
      <c r="I22" s="98" t="str">
        <f>IF(I$14="None","",
20%
)</f>
        <v/>
      </c>
      <c r="J22" s="98" t="str">
        <f>IF(J$14="None","",
88.2%
)</f>
        <v/>
      </c>
      <c r="K22" s="98" t="str">
        <f>IF(K$14="None","",
0
)</f>
        <v/>
      </c>
      <c r="L22" s="19" t="str">
        <f>IF(L$14="None","",
0
)</f>
        <v/>
      </c>
      <c r="M22" s="42" t="str">
        <f>IF(M$14="None","",
0
)</f>
        <v/>
      </c>
    </row>
    <row r="23" spans="1:13" s="65" customFormat="1" x14ac:dyDescent="0.25">
      <c r="A23" s="69" t="s">
        <v>28</v>
      </c>
      <c r="B23" s="67">
        <f>SUM(C23:N23)</f>
        <v>0</v>
      </c>
      <c r="C23" s="66" t="str">
        <f t="shared" si="4"/>
        <v/>
      </c>
      <c r="D23" s="66" t="str">
        <f t="shared" si="4"/>
        <v/>
      </c>
      <c r="E23" s="66" t="str">
        <f t="shared" si="4"/>
        <v/>
      </c>
      <c r="F23" s="66" t="str">
        <f t="shared" si="4"/>
        <v/>
      </c>
      <c r="G23" s="65" t="str">
        <f t="shared" si="2"/>
        <v/>
      </c>
      <c r="H23" s="66" t="str">
        <f>IF(H$14="None","",
0
)</f>
        <v/>
      </c>
      <c r="I23" s="66" t="str">
        <f>IF(I$14="None","",
0
)</f>
        <v/>
      </c>
      <c r="J23" s="66" t="str">
        <f>IF(J$14="None","",
0
)</f>
        <v/>
      </c>
      <c r="K23" s="66" t="str">
        <f>IF(K$14="None","",
0
)</f>
        <v/>
      </c>
      <c r="L23" s="66" t="str">
        <f>IF(L$14="None","",
96
)</f>
        <v/>
      </c>
      <c r="M23" s="65" t="str">
        <f>IF(M$14="None","",
0
)</f>
        <v/>
      </c>
    </row>
    <row r="25" spans="1:13" ht="15.75" thickBot="1" x14ac:dyDescent="0.3">
      <c r="A25" s="10" t="s">
        <v>43</v>
      </c>
      <c r="B25" s="7" t="s">
        <v>29</v>
      </c>
      <c r="C25" s="7" t="s">
        <v>45</v>
      </c>
      <c r="D25" s="7">
        <v>1</v>
      </c>
      <c r="E25" s="7"/>
      <c r="F25" s="7"/>
      <c r="G25" s="7" t="str">
        <f>IFERROR(Interface!F5,"None")</f>
        <v>Please Choose a weapon</v>
      </c>
      <c r="H25" s="7"/>
    </row>
    <row r="26" spans="1:13" ht="15.75" thickTop="1" x14ac:dyDescent="0.25">
      <c r="A26" s="1" t="s">
        <v>22</v>
      </c>
      <c r="B26" s="1">
        <f>SUM(C26:H26)</f>
        <v>907.03</v>
      </c>
      <c r="C26" s="1">
        <f>VLOOKUP(Interface!$F$4,Information!$C$23:$E$38,3,FALSE)</f>
        <v>342.03</v>
      </c>
      <c r="G26" s="1">
        <f>LOOKUP($G$25,Weapon!$D$3:$E$100)</f>
        <v>565</v>
      </c>
    </row>
    <row r="27" spans="1:13" x14ac:dyDescent="0.25">
      <c r="A27" s="1" t="s">
        <v>26</v>
      </c>
      <c r="B27" s="1">
        <f t="shared" ref="B27:B28" si="6">SUM(C27:H27)</f>
        <v>110</v>
      </c>
      <c r="C27" s="1">
        <v>0</v>
      </c>
      <c r="G27" s="103">
        <f>IF(G$25="None","",
110
)</f>
        <v>110</v>
      </c>
    </row>
    <row r="28" spans="1:13" x14ac:dyDescent="0.25">
      <c r="A28" s="1" t="s">
        <v>23</v>
      </c>
      <c r="B28" s="9">
        <f t="shared" si="6"/>
        <v>0.5</v>
      </c>
      <c r="C28" s="9">
        <v>0.5</v>
      </c>
      <c r="D28" s="9"/>
      <c r="E28" s="9"/>
      <c r="F28" s="9"/>
      <c r="G28" s="9"/>
      <c r="H28" s="9"/>
    </row>
    <row r="30" spans="1:13" ht="15.75" thickBot="1" x14ac:dyDescent="0.3">
      <c r="A30" s="10" t="s">
        <v>30</v>
      </c>
      <c r="B30" s="7" t="s">
        <v>29</v>
      </c>
      <c r="C30" s="7">
        <v>0</v>
      </c>
      <c r="D30" s="7" t="s">
        <v>46</v>
      </c>
      <c r="E30" s="7"/>
      <c r="F30" s="7"/>
      <c r="G30" s="7" t="s">
        <v>131</v>
      </c>
      <c r="H30" s="7">
        <v>5</v>
      </c>
    </row>
    <row r="31" spans="1:13" ht="15.75" thickTop="1" x14ac:dyDescent="0.25">
      <c r="A31" s="1" t="s">
        <v>32</v>
      </c>
      <c r="B31" s="9">
        <f>SUM(C31:H31)</f>
        <v>0.18</v>
      </c>
      <c r="C31" s="9"/>
      <c r="D31" s="9"/>
      <c r="E31" s="9"/>
      <c r="F31" s="9"/>
      <c r="G31" s="9">
        <f>$B$21</f>
        <v>0.18</v>
      </c>
      <c r="H31" s="9"/>
    </row>
    <row r="32" spans="1:13" x14ac:dyDescent="0.25">
      <c r="A32" s="1" t="s">
        <v>33</v>
      </c>
      <c r="B32" s="9">
        <f t="shared" ref="B32:B33" si="7">SUM(C32:H32)</f>
        <v>0</v>
      </c>
      <c r="C32" s="9"/>
      <c r="D32" s="9"/>
      <c r="E32" s="9"/>
      <c r="F32" s="9"/>
      <c r="G32" s="9"/>
      <c r="H32" s="9"/>
    </row>
    <row r="33" spans="1:8" x14ac:dyDescent="0.25">
      <c r="A33" s="1" t="s">
        <v>34</v>
      </c>
      <c r="B33" s="9">
        <f t="shared" si="7"/>
        <v>0</v>
      </c>
      <c r="C33" s="9"/>
      <c r="D33" s="9"/>
      <c r="E33" s="9"/>
      <c r="F33" s="9"/>
      <c r="G33" s="9"/>
      <c r="H33" s="9"/>
    </row>
    <row r="35" spans="1:8" ht="15.75" thickBot="1" x14ac:dyDescent="0.3">
      <c r="A35" s="10" t="s">
        <v>31</v>
      </c>
      <c r="B35" s="7" t="s">
        <v>29</v>
      </c>
      <c r="C35" s="7">
        <v>0</v>
      </c>
      <c r="D35" s="7" t="s">
        <v>46</v>
      </c>
      <c r="E35" s="7"/>
      <c r="F35" s="7"/>
      <c r="G35" s="7" t="s">
        <v>131</v>
      </c>
      <c r="H35" s="7">
        <v>5</v>
      </c>
    </row>
    <row r="36" spans="1:8" ht="15.75" thickTop="1" x14ac:dyDescent="0.25">
      <c r="A36" s="1" t="s">
        <v>24</v>
      </c>
      <c r="B36" s="1">
        <f t="shared" ref="B36:B37" si="8">SUM(C36:H36)</f>
        <v>0</v>
      </c>
      <c r="G36" s="71">
        <f>$B$20</f>
        <v>0</v>
      </c>
    </row>
    <row r="37" spans="1:8" x14ac:dyDescent="0.25">
      <c r="A37" s="1" t="s">
        <v>27</v>
      </c>
      <c r="B37" s="1">
        <f t="shared" si="8"/>
        <v>0</v>
      </c>
      <c r="G37" s="71">
        <f>$B$23</f>
        <v>0</v>
      </c>
    </row>
    <row r="38" spans="1:8" x14ac:dyDescent="0.25">
      <c r="A38" s="1" t="s">
        <v>25</v>
      </c>
      <c r="B38" s="9">
        <f>SUM(D38:H38)</f>
        <v>0</v>
      </c>
      <c r="D38" s="9"/>
      <c r="E38" s="9"/>
      <c r="F38" s="9"/>
      <c r="G38" s="6">
        <f>$B$22</f>
        <v>0</v>
      </c>
      <c r="H38" s="9"/>
    </row>
    <row r="40" spans="1:8" ht="15.75" thickBot="1" x14ac:dyDescent="0.3">
      <c r="A40" s="10" t="s">
        <v>47</v>
      </c>
      <c r="B40" s="7" t="s">
        <v>29</v>
      </c>
    </row>
    <row r="41" spans="1:8" ht="15.75" thickTop="1" x14ac:dyDescent="0.25">
      <c r="A41" s="1" t="s">
        <v>19</v>
      </c>
      <c r="B41" s="1">
        <f>B26*(1+F31)+B36</f>
        <v>907.03</v>
      </c>
    </row>
    <row r="42" spans="1:8" x14ac:dyDescent="0.25">
      <c r="A42" s="1" t="s">
        <v>28</v>
      </c>
      <c r="B42" s="1">
        <f>B27+D37</f>
        <v>110</v>
      </c>
    </row>
    <row r="43" spans="1:8" x14ac:dyDescent="0.25">
      <c r="A43" s="1" t="s">
        <v>20</v>
      </c>
      <c r="B43" s="9">
        <f>B28</f>
        <v>0.5</v>
      </c>
    </row>
    <row r="45" spans="1:8" ht="15.75" thickBot="1" x14ac:dyDescent="0.3">
      <c r="A45" s="10" t="s">
        <v>21</v>
      </c>
      <c r="B45" s="7" t="s">
        <v>29</v>
      </c>
      <c r="C45" s="7">
        <v>0</v>
      </c>
      <c r="D45" s="7">
        <v>1</v>
      </c>
      <c r="E45" s="7">
        <v>2</v>
      </c>
      <c r="F45" s="7">
        <v>3</v>
      </c>
      <c r="G45" s="7">
        <v>4</v>
      </c>
      <c r="H45" s="7">
        <v>5</v>
      </c>
    </row>
    <row r="46" spans="1:8" ht="15.75" thickTop="1" x14ac:dyDescent="0.25">
      <c r="A46" s="1" t="s">
        <v>55</v>
      </c>
      <c r="B46" s="1">
        <f>(B26*(1+B31))+B36</f>
        <v>1070.2954</v>
      </c>
    </row>
    <row r="47" spans="1:8" x14ac:dyDescent="0.25">
      <c r="A47" s="1" t="s">
        <v>56</v>
      </c>
      <c r="B47" s="1">
        <f>(B27*(1+B32))+B37</f>
        <v>110</v>
      </c>
    </row>
    <row r="48" spans="1:8" x14ac:dyDescent="0.25">
      <c r="A48" s="1" t="s">
        <v>57</v>
      </c>
      <c r="B48" s="9">
        <f>(B28*(1+B33))+B38</f>
        <v>0.5</v>
      </c>
      <c r="C48" s="9"/>
      <c r="D48" s="9"/>
      <c r="E48" s="9"/>
      <c r="F48" s="9"/>
      <c r="G48" s="9"/>
      <c r="H48" s="9"/>
    </row>
    <row r="49" spans="1:9" x14ac:dyDescent="0.25">
      <c r="B49" s="9"/>
      <c r="C49" s="9"/>
      <c r="D49" s="9"/>
      <c r="E49" s="9"/>
      <c r="F49" s="9"/>
      <c r="G49" s="9"/>
      <c r="H49" s="9"/>
    </row>
    <row r="50" spans="1:9" ht="15.75" thickBot="1" x14ac:dyDescent="0.3">
      <c r="A50" s="10" t="s">
        <v>35</v>
      </c>
      <c r="B50" s="11"/>
      <c r="C50" s="11" t="s">
        <v>41</v>
      </c>
      <c r="D50" s="11"/>
      <c r="E50" s="11"/>
      <c r="F50" s="11"/>
      <c r="G50" s="11"/>
      <c r="H50" s="11"/>
    </row>
    <row r="51" spans="1:9" ht="15.75" thickTop="1" x14ac:dyDescent="0.25">
      <c r="A51" s="1" t="s">
        <v>1</v>
      </c>
      <c r="B51" s="9">
        <v>1.615</v>
      </c>
      <c r="C51" s="9"/>
      <c r="D51" s="9"/>
      <c r="E51" s="9"/>
      <c r="F51" s="9"/>
      <c r="G51" s="9"/>
      <c r="H51" s="9"/>
    </row>
    <row r="52" spans="1:9" x14ac:dyDescent="0.25">
      <c r="A52" s="1" t="s">
        <v>36</v>
      </c>
      <c r="B52" s="9">
        <v>1</v>
      </c>
      <c r="C52" s="9" t="s">
        <v>86</v>
      </c>
      <c r="D52" s="9"/>
      <c r="E52" s="9"/>
      <c r="F52" s="9"/>
      <c r="G52" s="9"/>
      <c r="H52" s="9"/>
    </row>
    <row r="53" spans="1:9" x14ac:dyDescent="0.25">
      <c r="A53" s="1" t="s">
        <v>37</v>
      </c>
      <c r="B53" s="1">
        <f>MIN($B$46/100*8,160)</f>
        <v>85.623632000000001</v>
      </c>
      <c r="C53" s="9" t="s">
        <v>40</v>
      </c>
      <c r="D53" s="9"/>
      <c r="E53" s="9"/>
      <c r="F53" s="9"/>
      <c r="G53" s="9"/>
      <c r="H53" s="9"/>
    </row>
    <row r="54" spans="1:9" x14ac:dyDescent="0.25">
      <c r="A54" s="1" t="s">
        <v>38</v>
      </c>
      <c r="B54" s="9">
        <f>MIN($B$46/100*0.7%,14%)</f>
        <v>7.4920677999999991E-2</v>
      </c>
      <c r="C54" s="9" t="s">
        <v>42</v>
      </c>
      <c r="D54" s="9"/>
      <c r="E54" s="9"/>
      <c r="F54" s="9"/>
      <c r="G54" s="9"/>
      <c r="H54" s="9"/>
    </row>
    <row r="55" spans="1:9" x14ac:dyDescent="0.25">
      <c r="A55" s="1" t="s">
        <v>39</v>
      </c>
      <c r="B55" s="9"/>
      <c r="C55" s="9"/>
      <c r="D55" s="9"/>
      <c r="E55" s="9"/>
      <c r="F55" s="9"/>
      <c r="G55" s="9"/>
      <c r="H55" s="9"/>
    </row>
    <row r="56" spans="1:9" x14ac:dyDescent="0.25">
      <c r="A56" s="4"/>
      <c r="C56" s="9"/>
      <c r="D56" s="9"/>
      <c r="E56" s="9"/>
      <c r="F56" s="9"/>
      <c r="G56" s="9"/>
      <c r="H56" s="9"/>
      <c r="I56" s="9"/>
    </row>
    <row r="57" spans="1:9" s="3" customFormat="1" x14ac:dyDescent="0.25"/>
    <row r="58" spans="1:9" s="3" customFormat="1" x14ac:dyDescent="0.25">
      <c r="B58" s="3" t="s">
        <v>59</v>
      </c>
    </row>
    <row r="59" spans="1:9" s="3" customFormat="1" x14ac:dyDescent="0.25"/>
    <row r="61" spans="1:9" x14ac:dyDescent="0.25">
      <c r="D61" s="1" t="s">
        <v>51</v>
      </c>
    </row>
    <row r="62" spans="1:9" x14ac:dyDescent="0.25">
      <c r="A62" s="233" t="s">
        <v>10</v>
      </c>
      <c r="B62" s="17" t="s">
        <v>54</v>
      </c>
      <c r="C62" s="1">
        <f>LOOKUP(D62,Information!$C$2:$O$3)</f>
        <v>2</v>
      </c>
      <c r="D62" s="1">
        <v>12</v>
      </c>
    </row>
    <row r="63" spans="1:9" x14ac:dyDescent="0.25">
      <c r="A63" s="233"/>
      <c r="B63" s="17" t="s">
        <v>1</v>
      </c>
      <c r="C63" s="9">
        <f>D63</f>
        <v>1.615</v>
      </c>
      <c r="D63" s="9">
        <f>B51</f>
        <v>1.615</v>
      </c>
    </row>
    <row r="64" spans="1:9" x14ac:dyDescent="0.25">
      <c r="A64" s="233"/>
      <c r="B64" s="17" t="s">
        <v>2</v>
      </c>
      <c r="C64" s="1">
        <f>D64</f>
        <v>1070.2954</v>
      </c>
      <c r="D64" s="1">
        <f>B46</f>
        <v>1070.2954</v>
      </c>
    </row>
    <row r="65" spans="1:5" x14ac:dyDescent="0.25">
      <c r="A65" s="233"/>
      <c r="B65" s="17" t="s">
        <v>85</v>
      </c>
      <c r="C65" s="9">
        <f>B52</f>
        <v>1</v>
      </c>
    </row>
    <row r="66" spans="1:5" x14ac:dyDescent="0.25">
      <c r="A66" s="233"/>
      <c r="B66" s="17" t="s">
        <v>3</v>
      </c>
      <c r="C66" s="9">
        <f>D66</f>
        <v>0</v>
      </c>
      <c r="D66" s="9"/>
    </row>
    <row r="67" spans="1:5" x14ac:dyDescent="0.25">
      <c r="A67" s="233"/>
      <c r="B67" s="18" t="s">
        <v>52</v>
      </c>
      <c r="C67" s="8">
        <f>6*D67/(D67+2000)*100%</f>
        <v>0.3127962085308057</v>
      </c>
      <c r="D67" s="1">
        <f>B47</f>
        <v>110</v>
      </c>
    </row>
    <row r="68" spans="1:5" x14ac:dyDescent="0.25">
      <c r="A68" s="2"/>
      <c r="B68" s="18" t="s">
        <v>18</v>
      </c>
      <c r="C68" s="6">
        <f>D68</f>
        <v>0.4</v>
      </c>
      <c r="D68" s="6">
        <f>B16</f>
        <v>0.4</v>
      </c>
    </row>
    <row r="69" spans="1:5" x14ac:dyDescent="0.25">
      <c r="A69" s="2"/>
      <c r="B69" s="17" t="s">
        <v>4</v>
      </c>
      <c r="C69" s="8">
        <f>1+SUM(C67:C68)</f>
        <v>1.7127962085308057</v>
      </c>
    </row>
    <row r="70" spans="1:5" x14ac:dyDescent="0.25">
      <c r="A70" s="2" t="s">
        <v>9</v>
      </c>
      <c r="B70" s="17" t="s">
        <v>12</v>
      </c>
      <c r="C70" s="1">
        <f>D70</f>
        <v>0</v>
      </c>
      <c r="E70" s="1" t="s">
        <v>88</v>
      </c>
    </row>
    <row r="71" spans="1:5" x14ac:dyDescent="0.25">
      <c r="A71" s="2"/>
      <c r="B71" s="5" t="s">
        <v>53</v>
      </c>
      <c r="C71" s="1">
        <f>PRODUCT(C69,C62:C66)+C70</f>
        <v>0</v>
      </c>
    </row>
    <row r="72" spans="1:5" x14ac:dyDescent="0.25">
      <c r="A72" s="233" t="s">
        <v>11</v>
      </c>
      <c r="B72" s="5" t="s">
        <v>5</v>
      </c>
      <c r="C72" s="9">
        <f>(D72)</f>
        <v>0</v>
      </c>
    </row>
    <row r="73" spans="1:5" x14ac:dyDescent="0.25">
      <c r="A73" s="233"/>
      <c r="B73" s="5" t="s">
        <v>6</v>
      </c>
      <c r="C73" s="1">
        <f>IF(D73&lt;0, 1-(D73/2), IF(D73&lt;0.75, 1-D73, 1/(4*D73+1)))</f>
        <v>0.9</v>
      </c>
      <c r="D73" s="6">
        <f>10%+B19</f>
        <v>0.1</v>
      </c>
    </row>
    <row r="74" spans="1:5" x14ac:dyDescent="0.25">
      <c r="A74" s="233"/>
      <c r="B74" s="5" t="s">
        <v>7</v>
      </c>
      <c r="C74" s="9">
        <f>(1+D74)</f>
        <v>1.5</v>
      </c>
      <c r="D74" s="9">
        <f>B48</f>
        <v>0.5</v>
      </c>
    </row>
    <row r="75" spans="1:5" ht="18.75" x14ac:dyDescent="0.3">
      <c r="A75" s="232" t="s">
        <v>13</v>
      </c>
      <c r="B75" s="232"/>
      <c r="C75" s="20">
        <f>PRODUCT(C71:C74)</f>
        <v>0</v>
      </c>
    </row>
    <row r="77" spans="1:5" s="99" customFormat="1" x14ac:dyDescent="0.25">
      <c r="A77" s="234" t="s">
        <v>180</v>
      </c>
      <c r="B77" s="234"/>
    </row>
    <row r="78" spans="1:5" x14ac:dyDescent="0.25">
      <c r="D78" s="22" t="s">
        <v>62</v>
      </c>
      <c r="E78" s="1" t="s">
        <v>61</v>
      </c>
    </row>
    <row r="79" spans="1:5" x14ac:dyDescent="0.25">
      <c r="A79" s="233" t="s">
        <v>10</v>
      </c>
      <c r="B79" s="17" t="s">
        <v>54</v>
      </c>
      <c r="C79" s="1">
        <f>LOOKUP(D79,Information!$C$2:$O$3)</f>
        <v>2</v>
      </c>
      <c r="D79" s="22">
        <v>12</v>
      </c>
      <c r="E79" s="1" t="s">
        <v>66</v>
      </c>
    </row>
    <row r="80" spans="1:5" x14ac:dyDescent="0.25">
      <c r="A80" s="233"/>
      <c r="B80" s="17" t="s">
        <v>1</v>
      </c>
      <c r="C80" s="9">
        <f>D80</f>
        <v>1.615</v>
      </c>
      <c r="D80" s="23">
        <f>D63</f>
        <v>1.615</v>
      </c>
      <c r="E80" s="1" t="s">
        <v>1</v>
      </c>
    </row>
    <row r="81" spans="1:5" x14ac:dyDescent="0.25">
      <c r="A81" s="233"/>
      <c r="B81" s="17" t="s">
        <v>2</v>
      </c>
      <c r="C81" s="31">
        <f>D81</f>
        <v>1000</v>
      </c>
      <c r="D81" s="100">
        <f>Interface!$F$6 +$B$20 +($B$26*SUM($F$21,$I$21,$L$21))</f>
        <v>1000</v>
      </c>
      <c r="E81" s="1" t="s">
        <v>19</v>
      </c>
    </row>
    <row r="82" spans="1:5" x14ac:dyDescent="0.25">
      <c r="A82" s="233"/>
      <c r="B82" s="17" t="s">
        <v>3</v>
      </c>
      <c r="C82" s="9">
        <f>D82</f>
        <v>6.9999999999999993E-2</v>
      </c>
      <c r="D82" s="23">
        <f>$B$15 + (MIN($C$81/100*0.7%,14%))</f>
        <v>6.9999999999999993E-2</v>
      </c>
      <c r="E82" s="1" t="s">
        <v>60</v>
      </c>
    </row>
    <row r="83" spans="1:5" x14ac:dyDescent="0.25">
      <c r="A83" s="233"/>
      <c r="B83" s="18" t="s">
        <v>52</v>
      </c>
      <c r="C83" s="32">
        <f>D83</f>
        <v>221</v>
      </c>
      <c r="D83" s="22">
        <f>Interface!F7 + IF($L$23&gt;0, 96,0)</f>
        <v>221</v>
      </c>
      <c r="E83" s="1" t="s">
        <v>28</v>
      </c>
    </row>
    <row r="84" spans="1:5" x14ac:dyDescent="0.25">
      <c r="A84" s="2"/>
      <c r="B84" s="18" t="s">
        <v>18</v>
      </c>
      <c r="C84" s="6">
        <f>D84</f>
        <v>0.4</v>
      </c>
      <c r="D84" s="24">
        <f>$B$16</f>
        <v>0.4</v>
      </c>
      <c r="E84" s="1" t="s">
        <v>18</v>
      </c>
    </row>
    <row r="85" spans="1:5" x14ac:dyDescent="0.25">
      <c r="A85" s="2"/>
      <c r="B85" s="17" t="s">
        <v>4</v>
      </c>
      <c r="C85" s="8"/>
      <c r="D85" s="26"/>
      <c r="E85" s="1" t="s">
        <v>63</v>
      </c>
    </row>
    <row r="86" spans="1:5" x14ac:dyDescent="0.25">
      <c r="A86" s="2" t="s">
        <v>9</v>
      </c>
      <c r="B86" s="17" t="s">
        <v>12</v>
      </c>
      <c r="C86" s="1">
        <f>D86</f>
        <v>0</v>
      </c>
      <c r="D86" s="22">
        <v>0</v>
      </c>
      <c r="E86" s="1" t="s">
        <v>88</v>
      </c>
    </row>
    <row r="87" spans="1:5" x14ac:dyDescent="0.25">
      <c r="A87" s="2"/>
      <c r="B87" s="5" t="s">
        <v>53</v>
      </c>
      <c r="C87" s="72">
        <f>PRODUCT(
(
1+(6*D83/(D83+2000)*100%) +N("%EM Bonus")
+D84 +N("%Reaction Bonus")
) +N("%EM Bonus + %Reaction Bonus"),
C79 +N("Base Reaction Coefficient (12 by default)"),
C80 +N("&amp;Ability"),
C81 +N("ATK"),
C82 +N("Stellar Reaction Base DMG Bonus"),
)
+C86 +N("Reaction Additive Base DMG Bonus")</f>
        <v>451.52811346240429</v>
      </c>
      <c r="D87" s="22"/>
    </row>
    <row r="88" spans="1:5" x14ac:dyDescent="0.25">
      <c r="A88" s="233" t="s">
        <v>11</v>
      </c>
      <c r="B88" s="5" t="s">
        <v>5</v>
      </c>
      <c r="C88" s="9">
        <f>D88</f>
        <v>0</v>
      </c>
      <c r="D88" s="25">
        <v>0</v>
      </c>
      <c r="E88" s="1" t="s">
        <v>64</v>
      </c>
    </row>
    <row r="89" spans="1:5" x14ac:dyDescent="0.25">
      <c r="A89" s="233"/>
      <c r="B89" s="5" t="s">
        <v>6</v>
      </c>
      <c r="C89" s="6">
        <f>D89</f>
        <v>0.1</v>
      </c>
      <c r="D89" s="24">
        <f>D73</f>
        <v>0.1</v>
      </c>
      <c r="E89" s="1" t="s">
        <v>65</v>
      </c>
    </row>
    <row r="90" spans="1:5" x14ac:dyDescent="0.25">
      <c r="A90" s="233"/>
      <c r="B90" s="5" t="s">
        <v>7</v>
      </c>
      <c r="C90" s="33">
        <f>D90</f>
        <v>1.5</v>
      </c>
      <c r="D90" s="101">
        <f>N(Interface!F8) + IFERROR(N($I$22),0)</f>
        <v>1.5</v>
      </c>
      <c r="E90" s="1" t="s">
        <v>34</v>
      </c>
    </row>
    <row r="91" spans="1:5" ht="18.75" x14ac:dyDescent="0.3">
      <c r="A91" s="232" t="s">
        <v>13</v>
      </c>
      <c r="B91" s="232"/>
      <c r="C91" s="20">
        <f>PRODUCT(
PRODUCT(
(
1+(6/(1+2000/C83)) +N("%EM Bonus")
+C84 +N("%Reaction Bonus")
) +N("%EM Bonus + %Reaction Bonus"),
C79 +N("Base Reaction Coefficient (12 by default)"),
C80 +N("&amp;Ability"),
C81 +N("ATK"),
1+C82 +N("Stellar Reaction Base DMG Bonus"),
)
+C86 +N("Reaction Additive Base DMG Bonus"),
(1+C88) +N("Elevation Multiplier"),
(_xlfn.LET(_xlpm.r,C89,IF(_xlpm.r&lt;0,1-_xlpm.r/2,IF(_xlpm.r&lt;0.75,1-_xlpm.r,1/(4*_xlpm.r+1)))) +N("RES Multiplier")),
(1+C90 +N("CRIT Multiplier"))
)</f>
        <v>15529.341902296264</v>
      </c>
    </row>
    <row r="92" spans="1:5" x14ac:dyDescent="0.25">
      <c r="A92" s="231" t="s">
        <v>184</v>
      </c>
      <c r="B92" s="231"/>
      <c r="C92" s="1">
        <f>PRODUCT(
PRODUCT(
(
1+(6/(1+2000/C83)) +N("%EM Bonus")
+$C$84 +N("%Reaction Bonus")
) +N("%EM Bonus + %Reaction Bonus"),
$C$79-0.1 +N("Base Reaction Coefficient (12 by default)"),
$C$80 +N("&amp;Ability"),
C81 +N("ATK"),
1+$C$82 +N("Stellar Reaction Base DMG Bonus"),
)
+$C$86 +N("Reaction Additive Base DMG Bonus"),
(1+$C$88) +N("Elevation Multiplier"),
(_xlfn.LET(_xlpm.r,$C$89,IF(_xlpm.r&lt;0,1-_xlpm.r/2,IF(_xlpm.r&lt;0.75,1-_xlpm.r,1/(4*_xlpm.r+1)))) +N("RES Multiplier")),
(1+C90 +N("CRIT Multiplier"))
)</f>
        <v>14752.874807181452</v>
      </c>
    </row>
  </sheetData>
  <sheetProtection sheet="1" objects="1" scenarios="1"/>
  <mergeCells count="8">
    <mergeCell ref="A92:B92"/>
    <mergeCell ref="A91:B91"/>
    <mergeCell ref="A75:B75"/>
    <mergeCell ref="A62:A67"/>
    <mergeCell ref="A72:A74"/>
    <mergeCell ref="A79:A83"/>
    <mergeCell ref="A88:A90"/>
    <mergeCell ref="A77:B7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E5D0-AFD2-4FDE-BFC0-E133C1F755D3}">
  <dimension ref="A1:AT1228"/>
  <sheetViews>
    <sheetView zoomScale="160" zoomScaleNormal="160" workbookViewId="0">
      <pane ySplit="1" topLeftCell="A2" activePane="bottomLeft" state="frozen"/>
      <selection activeCell="Q41" sqref="Q41"/>
      <selection pane="bottomLeft" activeCell="G1" sqref="G1"/>
    </sheetView>
  </sheetViews>
  <sheetFormatPr defaultRowHeight="15" x14ac:dyDescent="0.25"/>
  <cols>
    <col min="1" max="1" width="13.85546875" bestFit="1" customWidth="1"/>
    <col min="2" max="3" width="14.5703125" bestFit="1" customWidth="1"/>
    <col min="4" max="4" width="8.140625" bestFit="1" customWidth="1"/>
    <col min="5" max="5" width="6" bestFit="1" customWidth="1"/>
    <col min="6" max="6" width="14.42578125" bestFit="1" customWidth="1"/>
    <col min="7" max="7" width="12" style="45" bestFit="1" customWidth="1"/>
    <col min="9" max="9" width="14.140625" hidden="1" customWidth="1"/>
    <col min="10" max="10" width="10.85546875" style="45" customWidth="1"/>
    <col min="11" max="11" width="24" style="45" bestFit="1" customWidth="1"/>
    <col min="12" max="12" width="21.85546875" style="45" bestFit="1" customWidth="1"/>
    <col min="13" max="14" width="21.85546875" style="45" customWidth="1"/>
    <col min="15" max="15" width="10.85546875" style="45" customWidth="1"/>
    <col min="16" max="16" width="12.85546875" style="45" bestFit="1" customWidth="1"/>
    <col min="17" max="17" width="12.85546875" style="45" customWidth="1"/>
    <col min="18" max="18" width="10.85546875" style="45" customWidth="1"/>
    <col min="19" max="19" width="12.140625" style="147" customWidth="1"/>
    <col min="20" max="21" width="13" style="45" customWidth="1"/>
    <col min="22" max="22" width="16.7109375" style="102" bestFit="1" customWidth="1"/>
    <col min="23" max="23" width="24" style="102" bestFit="1" customWidth="1"/>
    <col min="24" max="24" width="22.5703125" style="47" bestFit="1" customWidth="1"/>
    <col min="25" max="25" width="21.85546875" style="47" bestFit="1" customWidth="1"/>
    <col min="26" max="26" width="30.5703125" style="47" bestFit="1" customWidth="1"/>
    <col min="27" max="27" width="29" style="47" bestFit="1" customWidth="1"/>
    <col min="28" max="28" width="23.5703125" bestFit="1" customWidth="1"/>
    <col min="29" max="29" width="14.28515625" style="46" bestFit="1" customWidth="1"/>
    <col min="30" max="30" width="12.7109375" style="48" customWidth="1"/>
    <col min="31" max="31" width="15.85546875" style="46" bestFit="1" customWidth="1"/>
    <col min="32" max="32" width="12.7109375" style="102" customWidth="1"/>
    <col min="33" max="33" width="12.7109375" style="104" customWidth="1"/>
    <col min="34" max="34" width="15.5703125" style="46" bestFit="1" customWidth="1"/>
    <col min="35" max="35" width="12.7109375" style="45" customWidth="1"/>
    <col min="36" max="36" width="10.5703125" style="45" bestFit="1" customWidth="1"/>
    <col min="37" max="37" width="10.5703125" style="47" bestFit="1" customWidth="1"/>
    <col min="38" max="38" width="24" bestFit="1" customWidth="1"/>
    <col min="39" max="39" width="8.5703125" style="46" customWidth="1"/>
    <col min="40" max="40" width="19.5703125" bestFit="1" customWidth="1"/>
    <col min="41" max="41" width="19.42578125" style="46" bestFit="1" customWidth="1"/>
    <col min="42" max="42" width="15.5703125" style="102" bestFit="1" customWidth="1"/>
    <col min="43" max="43" width="12.7109375" style="46" bestFit="1" customWidth="1"/>
    <col min="44" max="44" width="32.28515625" bestFit="1" customWidth="1"/>
    <col min="45" max="45" width="19.28515625" bestFit="1" customWidth="1"/>
    <col min="46" max="46" width="14.28515625" bestFit="1" customWidth="1"/>
  </cols>
  <sheetData>
    <row r="1" spans="1:46" x14ac:dyDescent="0.25">
      <c r="A1" t="s">
        <v>80</v>
      </c>
      <c r="B1" t="s">
        <v>81</v>
      </c>
      <c r="C1" t="s">
        <v>82</v>
      </c>
      <c r="D1" t="s">
        <v>32</v>
      </c>
      <c r="E1" t="s">
        <v>28</v>
      </c>
      <c r="F1" t="s">
        <v>83</v>
      </c>
      <c r="G1" s="45" t="s">
        <v>87</v>
      </c>
      <c r="I1" t="s">
        <v>192</v>
      </c>
      <c r="J1" s="148" t="s">
        <v>196</v>
      </c>
      <c r="K1" s="109" t="s">
        <v>80</v>
      </c>
      <c r="L1" s="110" t="s">
        <v>81</v>
      </c>
      <c r="M1" s="149" t="s">
        <v>82</v>
      </c>
      <c r="N1" s="149" t="s">
        <v>32</v>
      </c>
      <c r="O1" s="45" t="s">
        <v>28</v>
      </c>
      <c r="P1" s="45" t="s">
        <v>83</v>
      </c>
      <c r="R1" s="235" t="s">
        <v>189</v>
      </c>
      <c r="S1" s="145" t="s">
        <v>84</v>
      </c>
      <c r="T1" s="108" t="s">
        <v>89</v>
      </c>
      <c r="U1" s="108" t="s">
        <v>90</v>
      </c>
      <c r="V1" s="132" t="s">
        <v>185</v>
      </c>
      <c r="W1" s="138" t="s">
        <v>188</v>
      </c>
      <c r="X1" s="110" t="s">
        <v>187</v>
      </c>
      <c r="Y1" s="135" t="s">
        <v>186</v>
      </c>
      <c r="Z1" s="141" t="s">
        <v>190</v>
      </c>
      <c r="AA1" s="110" t="s">
        <v>191</v>
      </c>
      <c r="AB1" s="107" t="s">
        <v>91</v>
      </c>
      <c r="AC1" s="111" t="s">
        <v>92</v>
      </c>
      <c r="AD1" s="112" t="s">
        <v>93</v>
      </c>
      <c r="AE1" s="111" t="s">
        <v>94</v>
      </c>
      <c r="AF1" s="109" t="s">
        <v>95</v>
      </c>
      <c r="AG1" s="113" t="s">
        <v>96</v>
      </c>
      <c r="AH1" s="111" t="s">
        <v>97</v>
      </c>
      <c r="AI1" s="108" t="s">
        <v>28</v>
      </c>
      <c r="AJ1" s="108" t="s">
        <v>19</v>
      </c>
      <c r="AK1" s="110" t="s">
        <v>98</v>
      </c>
      <c r="AL1" s="107" t="s">
        <v>99</v>
      </c>
      <c r="AM1" s="111" t="s">
        <v>100</v>
      </c>
      <c r="AN1" s="107" t="s">
        <v>101</v>
      </c>
      <c r="AO1" s="111" t="s">
        <v>102</v>
      </c>
      <c r="AP1" s="109" t="s">
        <v>103</v>
      </c>
      <c r="AQ1" s="111" t="s">
        <v>104</v>
      </c>
      <c r="AR1" s="107" t="s">
        <v>105</v>
      </c>
      <c r="AS1" s="107" t="s">
        <v>106</v>
      </c>
      <c r="AT1" s="114" t="s">
        <v>107</v>
      </c>
    </row>
    <row r="2" spans="1:46" x14ac:dyDescent="0.25">
      <c r="A2" t="s">
        <v>32</v>
      </c>
      <c r="B2" t="s">
        <v>32</v>
      </c>
      <c r="C2" t="s">
        <v>83</v>
      </c>
      <c r="D2">
        <v>8</v>
      </c>
      <c r="E2">
        <v>0</v>
      </c>
      <c r="F2">
        <v>22</v>
      </c>
      <c r="G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62764.447260332883</v>
      </c>
      <c r="I2" t="s">
        <v>194</v>
      </c>
      <c r="J2" s="45" cm="1">
        <f t="array" ref="J2:P21">_xlfn.LET(
  _xlpm.raw, $J$1,
  _xlpm.sorted, _xlfn._xlws.SORT($A$2:$G$10000,7,-1),
  _xlpm.n, IF(_xlpm.raw="All", ROWS(_xlpm.sorted), VALUE(TRIM(MID(_xlpm.raw,FIND(":",_xlpm.raw)+1,10)))),
  _xlpm.data, _xlfn.TAKE(_xlpm.sorted,_xlpm.n),
  _xlfn.CHOOSECOLS(_xlpm.data,7,1,2,3,4,5,6)
)</f>
        <v>63385.32549328544</v>
      </c>
      <c r="K2" s="45" t="str">
        <v>%ATK</v>
      </c>
      <c r="L2" s="45" t="str">
        <v>%ATK</v>
      </c>
      <c r="M2" s="45" t="str">
        <v>%CRIT_DMG</v>
      </c>
      <c r="N2" s="45">
        <v>9</v>
      </c>
      <c r="O2" s="45">
        <v>3</v>
      </c>
      <c r="P2" s="45">
        <v>18</v>
      </c>
      <c r="R2" s="236"/>
      <c r="S2" s="146" cm="1">
        <f t="array" ref="S2:AT2">_xlfn.LET(
_xlpm.BaseATK, Calculator!$B$26,
_xlpm.MainStats, $K2:$M2,
_xlpm.ATK_Main,COUNTIF(_xlpm.MainStats,"%ATK")*46.6%,
_xlpm.EM_Main,COUNTIF(_xlpm.MainStats,"EM")*186.5,
_xlpm.CRIT_DMG_Main,COUNTIF(_xlpm.MainStats,"%CRIT_DMG")*62.2%,
_xlpm.ATK_Sub,$N2*5.83%,
_xlpm.EM_Sub,$O2*23.31,
_xlpm.CRIT_DMG_Sub,$P2*7.77%,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2" s="115">
        <v>20004.584285912577</v>
      </c>
      <c r="U2" s="115">
        <v>63385.32549328544</v>
      </c>
      <c r="V2" s="133">
        <v>1.6367</v>
      </c>
      <c r="W2" s="139">
        <v>1.4567000000000001</v>
      </c>
      <c r="X2" s="117">
        <v>0.18</v>
      </c>
      <c r="Y2" s="136">
        <v>2.5206</v>
      </c>
      <c r="Z2" s="142">
        <v>2.0206</v>
      </c>
      <c r="AA2" s="117">
        <v>0.5</v>
      </c>
      <c r="AB2" s="43" t="str">
        <v>%ATK, %ATK, %CRIT_DMG</v>
      </c>
      <c r="AC2" s="118">
        <v>0.93200000000000005</v>
      </c>
      <c r="AD2" s="119">
        <v>0</v>
      </c>
      <c r="AE2" s="118">
        <v>0.622</v>
      </c>
      <c r="AF2" s="116">
        <v>0.52469999999999994</v>
      </c>
      <c r="AG2" s="120">
        <v>69.929999999999993</v>
      </c>
      <c r="AH2" s="118">
        <v>1.3985999999999998</v>
      </c>
      <c r="AI2" s="115">
        <v>179.93</v>
      </c>
      <c r="AJ2" s="115">
        <v>2391.5660010000001</v>
      </c>
      <c r="AK2" s="117">
        <v>2.5206</v>
      </c>
      <c r="AL2">
        <v>2</v>
      </c>
      <c r="AM2" s="118">
        <v>1.615</v>
      </c>
      <c r="AN2">
        <v>1</v>
      </c>
      <c r="AO2" s="118">
        <v>0.14000000000000001</v>
      </c>
      <c r="AP2" s="116">
        <v>0.4</v>
      </c>
      <c r="AQ2" s="118">
        <v>0.87164145935989545</v>
      </c>
      <c r="AR2">
        <v>0</v>
      </c>
      <c r="AS2">
        <v>0</v>
      </c>
      <c r="AT2" s="121">
        <v>0.9</v>
      </c>
    </row>
    <row r="3" spans="1:46" x14ac:dyDescent="0.25">
      <c r="A3" t="s">
        <v>32</v>
      </c>
      <c r="B3" t="s">
        <v>32</v>
      </c>
      <c r="C3" t="s">
        <v>83</v>
      </c>
      <c r="D3">
        <v>7</v>
      </c>
      <c r="E3">
        <v>0</v>
      </c>
      <c r="F3">
        <v>23</v>
      </c>
      <c r="G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62589.354974646842</v>
      </c>
      <c r="I3" t="s">
        <v>195</v>
      </c>
      <c r="J3" s="45">
        <v>63366.692200504469</v>
      </c>
      <c r="K3" s="45" t="str">
        <v>%ATK</v>
      </c>
      <c r="L3" s="45" t="str">
        <v>%ATK</v>
      </c>
      <c r="M3" s="45" t="str">
        <v>%CRIT_DMG</v>
      </c>
      <c r="N3" s="45">
        <v>9</v>
      </c>
      <c r="O3" s="45">
        <v>4</v>
      </c>
      <c r="P3" s="45">
        <v>17</v>
      </c>
      <c r="R3" s="236"/>
      <c r="S3" s="146" cm="1">
        <f t="array" ref="S3:AT3">_xlfn.LET(
_xlpm.BaseATK, Calculator!$B$26,
_xlpm.MainStats, $K3:$M3,
_xlpm.ATK_Main,COUNTIF(_xlpm.MainStats,"%ATK")*46.6%,
_xlpm.EM_Main,COUNTIF(_xlpm.MainStats,"EM")*186.5,
_xlpm.CRIT_DMG_Main,COUNTIF(_xlpm.MainStats,"%CRIT_DMG")*62.2%,
_xlpm.ATK_Sub,$N3*5.83%,
_xlpm.EM_Sub,$O3*23.31,
_xlpm.CRIT_DMG_Sub,$P3*7.77%,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3" s="115">
        <v>20450.037984936622</v>
      </c>
      <c r="U3" s="115">
        <v>63366.692200504469</v>
      </c>
      <c r="V3" s="133">
        <v>1.6367</v>
      </c>
      <c r="W3" s="139">
        <v>1.4567000000000001</v>
      </c>
      <c r="X3" s="117">
        <v>0.18</v>
      </c>
      <c r="Y3" s="136">
        <v>2.4428999999999998</v>
      </c>
      <c r="Z3" s="142">
        <v>1.9428999999999998</v>
      </c>
      <c r="AA3" s="117">
        <v>0.5</v>
      </c>
      <c r="AB3" s="43" t="str">
        <v>%ATK, %ATK, %CRIT_DMG</v>
      </c>
      <c r="AC3" s="118">
        <v>0.93200000000000005</v>
      </c>
      <c r="AD3" s="119">
        <v>0</v>
      </c>
      <c r="AE3" s="118">
        <v>0.622</v>
      </c>
      <c r="AF3" s="116">
        <v>0.52469999999999994</v>
      </c>
      <c r="AG3" s="120">
        <v>93.24</v>
      </c>
      <c r="AH3" s="118">
        <v>1.3209</v>
      </c>
      <c r="AI3" s="115">
        <v>203.24</v>
      </c>
      <c r="AJ3" s="115">
        <v>2391.5660010000001</v>
      </c>
      <c r="AK3" s="117">
        <v>2.4428999999999998</v>
      </c>
      <c r="AL3">
        <v>2</v>
      </c>
      <c r="AM3" s="118">
        <v>1.615</v>
      </c>
      <c r="AN3">
        <v>1</v>
      </c>
      <c r="AO3" s="118">
        <v>0.14000000000000001</v>
      </c>
      <c r="AP3" s="116">
        <v>0.4</v>
      </c>
      <c r="AQ3" s="118">
        <v>0.92222541933955082</v>
      </c>
      <c r="AR3">
        <v>0</v>
      </c>
      <c r="AS3">
        <v>0</v>
      </c>
      <c r="AT3" s="121">
        <v>0.9</v>
      </c>
    </row>
    <row r="4" spans="1:46" x14ac:dyDescent="0.25">
      <c r="A4" t="s">
        <v>32</v>
      </c>
      <c r="B4" t="s">
        <v>32</v>
      </c>
      <c r="C4" t="s">
        <v>83</v>
      </c>
      <c r="D4">
        <v>9</v>
      </c>
      <c r="E4">
        <v>0</v>
      </c>
      <c r="F4">
        <v>21</v>
      </c>
      <c r="G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62881.978922418726</v>
      </c>
      <c r="I4" t="s">
        <v>196</v>
      </c>
      <c r="J4" s="45">
        <v>63364.043933382694</v>
      </c>
      <c r="K4" s="45" t="str">
        <v>%ATK</v>
      </c>
      <c r="L4" s="45" t="str">
        <v>%ATK</v>
      </c>
      <c r="M4" s="45" t="str">
        <v>%CRIT_DMG</v>
      </c>
      <c r="N4" s="45">
        <v>8</v>
      </c>
      <c r="O4" s="45">
        <v>4</v>
      </c>
      <c r="P4" s="45">
        <v>18</v>
      </c>
      <c r="R4" s="236"/>
      <c r="S4" s="146" cm="1">
        <f t="array" ref="S4:AT4">_xlfn.LET(
_xlpm.BaseATK, Calculator!$B$26,
_xlpm.MainStats, $K4:$M4,
_xlpm.ATK_Main,COUNTIF(_xlpm.MainStats,"%ATK")*46.6%,
_xlpm.EM_Main,COUNTIF(_xlpm.MainStats,"EM")*186.5,
_xlpm.CRIT_DMG_Main,COUNTIF(_xlpm.MainStats,"%CRIT_DMG")*62.2%,
_xlpm.ATK_Sub,$N4*5.83%,
_xlpm.EM_Sub,$O4*23.31,
_xlpm.CRIT_DMG_Sub,$P4*7.77%,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4" s="115">
        <v>19997.867766663097</v>
      </c>
      <c r="U4" s="115">
        <v>63364.043933382694</v>
      </c>
      <c r="V4" s="133">
        <v>1.5784</v>
      </c>
      <c r="W4" s="139">
        <v>1.3984000000000001</v>
      </c>
      <c r="X4" s="117">
        <v>0.18</v>
      </c>
      <c r="Y4" s="136">
        <v>2.5206</v>
      </c>
      <c r="Z4" s="142">
        <v>2.0206</v>
      </c>
      <c r="AA4" s="117">
        <v>0.5</v>
      </c>
      <c r="AB4" s="43" t="str">
        <v>%ATK, %ATK, %CRIT_DMG</v>
      </c>
      <c r="AC4" s="118">
        <v>0.93200000000000005</v>
      </c>
      <c r="AD4" s="119">
        <v>0</v>
      </c>
      <c r="AE4" s="118">
        <v>0.622</v>
      </c>
      <c r="AF4" s="116">
        <v>0.46639999999999998</v>
      </c>
      <c r="AG4" s="120">
        <v>93.24</v>
      </c>
      <c r="AH4" s="118">
        <v>1.3985999999999998</v>
      </c>
      <c r="AI4" s="115">
        <v>203.24</v>
      </c>
      <c r="AJ4" s="115">
        <v>2338.6861520000002</v>
      </c>
      <c r="AK4" s="117">
        <v>2.5206</v>
      </c>
      <c r="AL4">
        <v>2</v>
      </c>
      <c r="AM4" s="118">
        <v>1.615</v>
      </c>
      <c r="AN4">
        <v>1</v>
      </c>
      <c r="AO4" s="118">
        <v>0.14000000000000001</v>
      </c>
      <c r="AP4" s="116">
        <v>0.4</v>
      </c>
      <c r="AQ4" s="118">
        <v>0.92222541933955082</v>
      </c>
      <c r="AR4">
        <v>0</v>
      </c>
      <c r="AS4">
        <v>0</v>
      </c>
      <c r="AT4" s="121">
        <v>0.9</v>
      </c>
    </row>
    <row r="5" spans="1:46" x14ac:dyDescent="0.25">
      <c r="A5" t="s">
        <v>32</v>
      </c>
      <c r="B5" t="s">
        <v>32</v>
      </c>
      <c r="C5" t="s">
        <v>83</v>
      </c>
      <c r="D5">
        <v>6</v>
      </c>
      <c r="E5">
        <v>0</v>
      </c>
      <c r="F5">
        <v>24</v>
      </c>
      <c r="G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62356.702065360623</v>
      </c>
      <c r="I5" t="s">
        <v>197</v>
      </c>
      <c r="J5" s="45">
        <v>63356.984580609227</v>
      </c>
      <c r="K5" s="45" t="str">
        <v>%ATK</v>
      </c>
      <c r="L5" s="45" t="str">
        <v>%ATK</v>
      </c>
      <c r="M5" s="45" t="str">
        <v>%CRIT_DMG</v>
      </c>
      <c r="N5" s="45">
        <v>10</v>
      </c>
      <c r="O5" s="45">
        <v>3</v>
      </c>
      <c r="P5" s="45">
        <v>17</v>
      </c>
      <c r="R5" s="236"/>
      <c r="S5" s="146" cm="1">
        <f t="array" ref="S5:AT5">_xlfn.LET(
_xlpm.BaseATK, Calculator!$B$26,
_xlpm.MainStats, $K5:$M5,
_xlpm.ATK_Main,COUNTIF(_xlpm.MainStats,"%ATK")*46.6%,
_xlpm.EM_Main,COUNTIF(_xlpm.MainStats,"EM")*186.5,
_xlpm.CRIT_DMG_Main,COUNTIF(_xlpm.MainStats,"%CRIT_DMG")*62.2%,
_xlpm.ATK_Sub,$N5*5.83%,
_xlpm.EM_Sub,$O5*23.31,
_xlpm.CRIT_DMG_Sub,$P5*7.77%,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5" s="115">
        <v>20446.905089898126</v>
      </c>
      <c r="U5" s="115">
        <v>63356.984580609227</v>
      </c>
      <c r="V5" s="133">
        <v>1.6950000000000001</v>
      </c>
      <c r="W5" s="139">
        <v>1.5150000000000001</v>
      </c>
      <c r="X5" s="117">
        <v>0.18</v>
      </c>
      <c r="Y5" s="136">
        <v>2.4428999999999998</v>
      </c>
      <c r="Z5" s="142">
        <v>1.9428999999999998</v>
      </c>
      <c r="AA5" s="117">
        <v>0.5</v>
      </c>
      <c r="AB5" s="43" t="str">
        <v>%ATK, %ATK, %CRIT_DMG</v>
      </c>
      <c r="AC5" s="118">
        <v>0.93200000000000005</v>
      </c>
      <c r="AD5" s="119">
        <v>0</v>
      </c>
      <c r="AE5" s="118">
        <v>0.622</v>
      </c>
      <c r="AF5" s="116">
        <v>0.58299999999999996</v>
      </c>
      <c r="AG5" s="120">
        <v>69.929999999999993</v>
      </c>
      <c r="AH5" s="118">
        <v>1.3209</v>
      </c>
      <c r="AI5" s="115">
        <v>179.93</v>
      </c>
      <c r="AJ5" s="122">
        <v>2444.4458500000001</v>
      </c>
      <c r="AK5" s="117">
        <v>2.4428999999999998</v>
      </c>
      <c r="AL5">
        <v>2</v>
      </c>
      <c r="AM5" s="118">
        <v>1.615</v>
      </c>
      <c r="AN5">
        <v>1</v>
      </c>
      <c r="AO5" s="118">
        <v>0.14000000000000001</v>
      </c>
      <c r="AP5" s="116">
        <v>0.4</v>
      </c>
      <c r="AQ5" s="118">
        <v>0.87164145935989545</v>
      </c>
      <c r="AR5">
        <v>0</v>
      </c>
      <c r="AS5">
        <v>0</v>
      </c>
      <c r="AT5" s="121">
        <v>0.9</v>
      </c>
    </row>
    <row r="6" spans="1:46" x14ac:dyDescent="0.25">
      <c r="A6" t="s">
        <v>32</v>
      </c>
      <c r="B6" t="s">
        <v>32</v>
      </c>
      <c r="C6" t="s">
        <v>83</v>
      </c>
      <c r="D6">
        <v>10</v>
      </c>
      <c r="E6">
        <v>0</v>
      </c>
      <c r="F6">
        <v>20</v>
      </c>
      <c r="G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62941.949960904378</v>
      </c>
      <c r="I6" t="s">
        <v>198</v>
      </c>
      <c r="J6" s="45">
        <v>63351.803418316209</v>
      </c>
      <c r="K6" s="45" t="str">
        <v>%ATK</v>
      </c>
      <c r="L6" s="45" t="str">
        <v>%ATK</v>
      </c>
      <c r="M6" s="45" t="str">
        <v>%CRIT_DMG</v>
      </c>
      <c r="N6" s="45">
        <v>8</v>
      </c>
      <c r="O6" s="45">
        <v>3</v>
      </c>
      <c r="P6" s="45">
        <v>19</v>
      </c>
      <c r="R6" s="236"/>
      <c r="S6" s="146" cm="1">
        <f t="array" ref="S6:AT6">_xlfn.LET(
_xlpm.BaseATK, Calculator!$B$26,
_xlpm.MainStats, $K6:$M6,
_xlpm.ATK_Main,COUNTIF(_xlpm.MainStats,"%ATK")*46.6%,
_xlpm.EM_Main,COUNTIF(_xlpm.MainStats,"EM")*186.5,
_xlpm.CRIT_DMG_Main,COUNTIF(_xlpm.MainStats,"%CRIT_DMG")*62.2%,
_xlpm.ATK_Sub,$N6*5.83%,
_xlpm.EM_Sub,$O6*23.31,
_xlpm.CRIT_DMG_Sub,$P6*7.77%,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6" s="115">
        <v>19562.263481927028</v>
      </c>
      <c r="U6" s="115">
        <v>63351.803418316209</v>
      </c>
      <c r="V6" s="133">
        <v>1.5784</v>
      </c>
      <c r="W6" s="139">
        <v>1.3984000000000001</v>
      </c>
      <c r="X6" s="117">
        <v>0.18</v>
      </c>
      <c r="Y6" s="136">
        <v>2.5982999999999996</v>
      </c>
      <c r="Z6" s="142">
        <v>2.0982999999999996</v>
      </c>
      <c r="AA6" s="117">
        <v>0.5</v>
      </c>
      <c r="AB6" s="43" t="str">
        <v>%ATK, %ATK, %CRIT_DMG</v>
      </c>
      <c r="AC6" s="118">
        <v>0.93200000000000005</v>
      </c>
      <c r="AD6" s="119">
        <v>0</v>
      </c>
      <c r="AE6" s="118">
        <v>0.622</v>
      </c>
      <c r="AF6" s="116">
        <v>0.46639999999999998</v>
      </c>
      <c r="AG6" s="120">
        <v>69.929999999999993</v>
      </c>
      <c r="AH6" s="118">
        <v>1.4762999999999997</v>
      </c>
      <c r="AI6" s="115">
        <v>179.93</v>
      </c>
      <c r="AJ6" s="115">
        <v>2338.6861520000002</v>
      </c>
      <c r="AK6" s="117">
        <v>2.5982999999999996</v>
      </c>
      <c r="AL6">
        <v>2</v>
      </c>
      <c r="AM6" s="118">
        <v>1.615</v>
      </c>
      <c r="AN6">
        <v>1</v>
      </c>
      <c r="AO6" s="118">
        <v>0.14000000000000001</v>
      </c>
      <c r="AP6" s="116">
        <v>0.4</v>
      </c>
      <c r="AQ6" s="118">
        <v>0.87164145935989545</v>
      </c>
      <c r="AR6">
        <v>0</v>
      </c>
      <c r="AS6">
        <v>0</v>
      </c>
      <c r="AT6" s="121">
        <v>0.9</v>
      </c>
    </row>
    <row r="7" spans="1:46" x14ac:dyDescent="0.25">
      <c r="A7" t="s">
        <v>32</v>
      </c>
      <c r="B7" t="s">
        <v>32</v>
      </c>
      <c r="C7" t="s">
        <v>83</v>
      </c>
      <c r="D7">
        <v>7</v>
      </c>
      <c r="E7">
        <v>1</v>
      </c>
      <c r="F7">
        <v>22</v>
      </c>
      <c r="G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62904.77206452933</v>
      </c>
      <c r="I7" t="s">
        <v>193</v>
      </c>
      <c r="J7" s="45">
        <v>63315.158505056628</v>
      </c>
      <c r="K7" s="45" t="str">
        <v>%ATK</v>
      </c>
      <c r="L7" s="45" t="str">
        <v>%ATK</v>
      </c>
      <c r="M7" s="45" t="str">
        <v>%CRIT_DMG</v>
      </c>
      <c r="N7" s="45">
        <v>10</v>
      </c>
      <c r="O7" s="45">
        <v>2</v>
      </c>
      <c r="P7" s="45">
        <v>18</v>
      </c>
      <c r="R7" s="236"/>
      <c r="S7" s="146" cm="1">
        <f t="array" ref="S7:AT7">_xlfn.LET(
_xlpm.BaseATK, Calculator!$B$26,
_xlpm.MainStats, $K7:$M7,
_xlpm.ATK_Main,COUNTIF(_xlpm.MainStats,"%ATK")*46.6%,
_xlpm.EM_Main,COUNTIF(_xlpm.MainStats,"EM")*186.5,
_xlpm.CRIT_DMG_Main,COUNTIF(_xlpm.MainStats,"%CRIT_DMG")*62.2%,
_xlpm.ATK_Sub,$N7*5.83%,
_xlpm.EM_Sub,$O7*23.31,
_xlpm.CRIT_DMG_Sub,$P7*7.77%,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7" s="115">
        <v>19982.43939008396</v>
      </c>
      <c r="U7" s="115">
        <v>63315.158505056628</v>
      </c>
      <c r="V7" s="133">
        <v>1.6950000000000001</v>
      </c>
      <c r="W7" s="139">
        <v>1.5150000000000001</v>
      </c>
      <c r="X7" s="117">
        <v>0.18</v>
      </c>
      <c r="Y7" s="136">
        <v>2.5206</v>
      </c>
      <c r="Z7" s="142">
        <v>2.0206</v>
      </c>
      <c r="AA7" s="117">
        <v>0.5</v>
      </c>
      <c r="AB7" s="43" t="str">
        <v>%ATK, %ATK, %CRIT_DMG</v>
      </c>
      <c r="AC7" s="118">
        <v>0.93200000000000005</v>
      </c>
      <c r="AD7" s="119">
        <v>0</v>
      </c>
      <c r="AE7" s="118">
        <v>0.622</v>
      </c>
      <c r="AF7" s="116">
        <v>0.58299999999999996</v>
      </c>
      <c r="AG7" s="120">
        <v>46.62</v>
      </c>
      <c r="AH7" s="118">
        <v>1.3985999999999998</v>
      </c>
      <c r="AI7" s="115">
        <v>156.62</v>
      </c>
      <c r="AJ7" s="115">
        <v>2444.4458500000001</v>
      </c>
      <c r="AK7" s="117">
        <v>2.5206</v>
      </c>
      <c r="AL7">
        <v>2</v>
      </c>
      <c r="AM7" s="118">
        <v>1.615</v>
      </c>
      <c r="AN7">
        <v>1</v>
      </c>
      <c r="AO7" s="118">
        <v>0.14000000000000001</v>
      </c>
      <c r="AP7" s="116">
        <v>0.4</v>
      </c>
      <c r="AQ7" s="118">
        <v>0.82003954036484195</v>
      </c>
      <c r="AR7">
        <v>0</v>
      </c>
      <c r="AS7">
        <v>0</v>
      </c>
      <c r="AT7" s="121">
        <v>0.9</v>
      </c>
    </row>
    <row r="8" spans="1:46" x14ac:dyDescent="0.25">
      <c r="A8" t="s">
        <v>32</v>
      </c>
      <c r="B8" t="s">
        <v>32</v>
      </c>
      <c r="C8" t="s">
        <v>83</v>
      </c>
      <c r="D8">
        <v>8</v>
      </c>
      <c r="E8">
        <v>1</v>
      </c>
      <c r="F8">
        <v>21</v>
      </c>
      <c r="G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63054.803502594434</v>
      </c>
      <c r="J8" s="45">
        <v>63312.626770766401</v>
      </c>
      <c r="K8" s="45" t="str">
        <v>%ATK</v>
      </c>
      <c r="L8" s="45" t="str">
        <v>%ATK</v>
      </c>
      <c r="M8" s="45" t="str">
        <v>%CRIT_DMG</v>
      </c>
      <c r="N8" s="45">
        <v>9</v>
      </c>
      <c r="O8" s="45">
        <v>2</v>
      </c>
      <c r="P8" s="45">
        <v>19</v>
      </c>
      <c r="R8" s="236"/>
      <c r="S8" s="146" cm="1">
        <f t="array" ref="S8:AT8">_xlfn.LET(
_xlpm.BaseATK, Calculator!$B$26,
_xlpm.MainStats, $K8:$M8,
_xlpm.ATK_Main,COUNTIF(_xlpm.MainStats,"%ATK")*46.6%,
_xlpm.EM_Main,COUNTIF(_xlpm.MainStats,"EM")*186.5,
_xlpm.CRIT_DMG_Main,COUNTIF(_xlpm.MainStats,"%CRIT_DMG")*62.2%,
_xlpm.ATK_Sub,$N8*5.83%,
_xlpm.EM_Sub,$O8*23.31,
_xlpm.CRIT_DMG_Sub,$P8*7.77%,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8" s="115">
        <v>19550.16621144133</v>
      </c>
      <c r="U8" s="115">
        <v>63312.626770766401</v>
      </c>
      <c r="V8" s="133">
        <v>1.6367</v>
      </c>
      <c r="W8" s="139">
        <v>1.4567000000000001</v>
      </c>
      <c r="X8" s="117">
        <v>0.18</v>
      </c>
      <c r="Y8" s="136">
        <v>2.5982999999999996</v>
      </c>
      <c r="Z8" s="142">
        <v>2.0982999999999996</v>
      </c>
      <c r="AA8" s="117">
        <v>0.5</v>
      </c>
      <c r="AB8" s="43" t="str">
        <v>%ATK, %ATK, %CRIT_DMG</v>
      </c>
      <c r="AC8" s="118">
        <v>0.93200000000000005</v>
      </c>
      <c r="AD8" s="119">
        <v>0</v>
      </c>
      <c r="AE8" s="118">
        <v>0.622</v>
      </c>
      <c r="AF8" s="116">
        <v>0.52469999999999994</v>
      </c>
      <c r="AG8" s="120">
        <v>46.62</v>
      </c>
      <c r="AH8" s="118">
        <v>1.4762999999999997</v>
      </c>
      <c r="AI8" s="115">
        <v>156.62</v>
      </c>
      <c r="AJ8" s="115">
        <v>2391.5660010000001</v>
      </c>
      <c r="AK8" s="117">
        <v>2.5982999999999996</v>
      </c>
      <c r="AL8">
        <v>2</v>
      </c>
      <c r="AM8" s="118">
        <v>1.615</v>
      </c>
      <c r="AN8">
        <v>1</v>
      </c>
      <c r="AO8" s="118">
        <v>0.14000000000000001</v>
      </c>
      <c r="AP8" s="116">
        <v>0.4</v>
      </c>
      <c r="AQ8" s="118">
        <v>0.82003954036484195</v>
      </c>
      <c r="AR8">
        <v>0</v>
      </c>
      <c r="AS8">
        <v>0</v>
      </c>
      <c r="AT8" s="121">
        <v>0.9</v>
      </c>
    </row>
    <row r="9" spans="1:46" x14ac:dyDescent="0.25">
      <c r="A9" t="s">
        <v>32</v>
      </c>
      <c r="B9" t="s">
        <v>32</v>
      </c>
      <c r="C9" t="s">
        <v>83</v>
      </c>
      <c r="D9">
        <v>6</v>
      </c>
      <c r="E9">
        <v>1</v>
      </c>
      <c r="F9">
        <v>23</v>
      </c>
      <c r="G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62695.716727699859</v>
      </c>
      <c r="J9" s="45">
        <v>63306.099940898501</v>
      </c>
      <c r="K9" s="45" t="str">
        <v>%ATK</v>
      </c>
      <c r="L9" s="45" t="str">
        <v>%ATK</v>
      </c>
      <c r="M9" s="45" t="str">
        <v>%CRIT_DMG</v>
      </c>
      <c r="N9" s="45">
        <v>10</v>
      </c>
      <c r="O9" s="45">
        <v>4</v>
      </c>
      <c r="P9" s="45">
        <v>16</v>
      </c>
      <c r="R9" s="236"/>
      <c r="S9" s="146" cm="1">
        <f t="array" ref="S9:AT9">_xlfn.LET(
_xlpm.BaseATK, Calculator!$B$26,
_xlpm.MainStats, $K9:$M9,
_xlpm.ATK_Main,COUNTIF(_xlpm.MainStats,"%ATK")*46.6%,
_xlpm.EM_Main,COUNTIF(_xlpm.MainStats,"EM")*186.5,
_xlpm.CRIT_DMG_Main,COUNTIF(_xlpm.MainStats,"%CRIT_DMG")*62.2%,
_xlpm.ATK_Sub,$N9*5.83%,
_xlpm.EM_Sub,$O9*23.31,
_xlpm.CRIT_DMG_Sub,$P9*7.77%,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9" s="115">
        <v>20902.208203210146</v>
      </c>
      <c r="U9" s="115">
        <v>63306.099940898501</v>
      </c>
      <c r="V9" s="133">
        <v>1.6950000000000001</v>
      </c>
      <c r="W9" s="139">
        <v>1.5150000000000001</v>
      </c>
      <c r="X9" s="117">
        <v>0.18</v>
      </c>
      <c r="Y9" s="136">
        <v>2.3651999999999997</v>
      </c>
      <c r="Z9" s="142">
        <v>1.8651999999999997</v>
      </c>
      <c r="AA9" s="117">
        <v>0.5</v>
      </c>
      <c r="AB9" s="43" t="str">
        <v>%ATK, %ATK, %CRIT_DMG</v>
      </c>
      <c r="AC9" s="118">
        <v>0.93200000000000005</v>
      </c>
      <c r="AD9" s="119">
        <v>0</v>
      </c>
      <c r="AE9" s="118">
        <v>0.622</v>
      </c>
      <c r="AF9" s="116">
        <v>0.58299999999999996</v>
      </c>
      <c r="AG9" s="120">
        <v>93.24</v>
      </c>
      <c r="AH9" s="118">
        <v>1.2431999999999999</v>
      </c>
      <c r="AI9" s="115">
        <v>203.24</v>
      </c>
      <c r="AJ9" s="115">
        <v>2444.4458500000001</v>
      </c>
      <c r="AK9" s="117">
        <v>2.3651999999999997</v>
      </c>
      <c r="AL9">
        <v>2</v>
      </c>
      <c r="AM9" s="118">
        <v>1.615</v>
      </c>
      <c r="AN9">
        <v>1</v>
      </c>
      <c r="AO9" s="118">
        <v>0.14000000000000001</v>
      </c>
      <c r="AP9" s="116">
        <v>0.4</v>
      </c>
      <c r="AQ9" s="118">
        <v>0.92222541933955082</v>
      </c>
      <c r="AR9">
        <v>0</v>
      </c>
      <c r="AS9">
        <v>0</v>
      </c>
      <c r="AT9" s="121">
        <v>0.9</v>
      </c>
    </row>
    <row r="10" spans="1:46" ht="15.75" thickBot="1" x14ac:dyDescent="0.3">
      <c r="A10" t="s">
        <v>32</v>
      </c>
      <c r="B10" t="s">
        <v>32</v>
      </c>
      <c r="C10" t="s">
        <v>83</v>
      </c>
      <c r="D10">
        <v>11</v>
      </c>
      <c r="E10">
        <v>0</v>
      </c>
      <c r="F10">
        <v>19</v>
      </c>
      <c r="G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62944.360375789831</v>
      </c>
      <c r="J10" s="45">
        <v>63298.155139533155</v>
      </c>
      <c r="K10" s="45" t="str">
        <v>%ATK</v>
      </c>
      <c r="L10" s="45" t="str">
        <v>%ATK</v>
      </c>
      <c r="M10" s="45" t="str">
        <v>%CRIT_DMG</v>
      </c>
      <c r="N10" s="45">
        <v>7</v>
      </c>
      <c r="O10" s="45">
        <v>4</v>
      </c>
      <c r="P10" s="45">
        <v>19</v>
      </c>
      <c r="R10" s="237"/>
      <c r="S10" s="144" cm="1">
        <f t="array" ref="S10:AT10">_xlfn.LET(
_xlpm.BaseATK, Calculator!$B$26,
_xlpm.MainStats, $K10:$M10,
_xlpm.ATK_Main,COUNTIF(_xlpm.MainStats,"%ATK")*46.6%,
_xlpm.EM_Main,COUNTIF(_xlpm.MainStats,"EM")*186.5,
_xlpm.CRIT_DMG_Main,COUNTIF(_xlpm.MainStats,"%CRIT_DMG")*62.2%,
_xlpm.ATK_Sub,$N10*5.83%,
_xlpm.EM_Sub,$O10*23.31,
_xlpm.CRIT_DMG_Sub,$P10*7.77%,
_xlpm.Total_ATK_Buffs_Others, Calculator!$B$31,
_xlpm.Total_CRIT_DMG_Buffs_Others, Calculator!$B$48,
_xlpm.Total_ATK_Buffs_Artifacts, _xlpm.ATK_Sub+_xlpm.ATK_Main,
_xlpm.Total_CRIT_DMG_Buffs_Artifacts, _xlpm.CRIT_DMG_Sub+_xlpm.CRIT_DMG_Main,
_xlpm.Total_ATK_Buffs, (_xlpm.Total_ATK_Buffs_Artifacts + _xlpm.Total_ATK_Buffs_Others),
_xlpm.Total_CRIT_DMG_Buffs, (_xlpm.Total_CRIT_DMG_Buffs_Artifacts + _xlpm.Total_CRIT_DMG_Buffs_Others),
_xlpm.EM,(Calculator!$B$47+ _xlpm.EM_Sub+_xlpm.EM_Main),
_xlpm.ATK,(_xlpm.BaseATK*(1 +_xlpm.Total_ATK_Buffs) +Calculator!$B$36),
_xlpm.CRIT_DMG,(_xlpm.Total_CRIT_DMG_Buffs),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_xlpm.Total_ATK_Buffs,
_xlpm.Total_ATK_Buffs_Artifacts,
_xlpm.Total_ATK_Buffs_Others,
_xlpm.Total_CRIT_DMG_Buffs,
_xlpm.Total_CRIT_DMG_Buffs_Artifacts,
_xlpm.Total_CRIT_DMG_Buffs_Others,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T10" s="124">
        <v>19545.697548389569</v>
      </c>
      <c r="U10" s="124">
        <v>63298.155139533155</v>
      </c>
      <c r="V10" s="134">
        <v>1.5201</v>
      </c>
      <c r="W10" s="140">
        <v>1.3401000000000001</v>
      </c>
      <c r="X10" s="126">
        <v>0.18</v>
      </c>
      <c r="Y10" s="137">
        <v>2.5982999999999996</v>
      </c>
      <c r="Z10" s="143">
        <v>2.0982999999999996</v>
      </c>
      <c r="AA10" s="126">
        <v>0.5</v>
      </c>
      <c r="AB10" s="127" t="str">
        <v>%ATK, %ATK, %CRIT_DMG</v>
      </c>
      <c r="AC10" s="128">
        <v>0.93200000000000005</v>
      </c>
      <c r="AD10" s="129">
        <v>0</v>
      </c>
      <c r="AE10" s="128">
        <v>0.622</v>
      </c>
      <c r="AF10" s="125">
        <v>0.40809999999999996</v>
      </c>
      <c r="AG10" s="130">
        <v>93.24</v>
      </c>
      <c r="AH10" s="128">
        <v>1.4762999999999997</v>
      </c>
      <c r="AI10" s="124">
        <v>203.24</v>
      </c>
      <c r="AJ10" s="124">
        <v>2285.8063030000003</v>
      </c>
      <c r="AK10" s="126">
        <v>2.5982999999999996</v>
      </c>
      <c r="AL10" s="123">
        <v>2</v>
      </c>
      <c r="AM10" s="128">
        <v>1.615</v>
      </c>
      <c r="AN10" s="123">
        <v>1</v>
      </c>
      <c r="AO10" s="128">
        <v>0.14000000000000001</v>
      </c>
      <c r="AP10" s="125">
        <v>0.4</v>
      </c>
      <c r="AQ10" s="128">
        <v>0.92222541933955082</v>
      </c>
      <c r="AR10" s="123">
        <v>0</v>
      </c>
      <c r="AS10" s="123">
        <v>0</v>
      </c>
      <c r="AT10" s="131">
        <v>0.9</v>
      </c>
    </row>
    <row r="11" spans="1:46" x14ac:dyDescent="0.25">
      <c r="A11" t="s">
        <v>32</v>
      </c>
      <c r="B11" t="s">
        <v>32</v>
      </c>
      <c r="C11" t="s">
        <v>83</v>
      </c>
      <c r="D11">
        <v>9</v>
      </c>
      <c r="E11">
        <v>1</v>
      </c>
      <c r="F11">
        <v>20</v>
      </c>
      <c r="G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63145.811041895155</v>
      </c>
      <c r="J11" s="45">
        <v>63288.993828724779</v>
      </c>
      <c r="K11" s="45" t="str">
        <v>%ATK</v>
      </c>
      <c r="L11" s="45" t="str">
        <v>%ATK</v>
      </c>
      <c r="M11" s="45" t="str">
        <v>%CRIT_DMG</v>
      </c>
      <c r="N11" s="45">
        <v>8</v>
      </c>
      <c r="O11" s="45">
        <v>5</v>
      </c>
      <c r="P11" s="45">
        <v>17</v>
      </c>
      <c r="AB11" s="43"/>
    </row>
    <row r="12" spans="1:46" x14ac:dyDescent="0.25">
      <c r="A12" t="s">
        <v>32</v>
      </c>
      <c r="B12" t="s">
        <v>32</v>
      </c>
      <c r="C12" t="s">
        <v>83</v>
      </c>
      <c r="D12">
        <v>5</v>
      </c>
      <c r="E12">
        <v>1</v>
      </c>
      <c r="F12">
        <v>24</v>
      </c>
      <c r="G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62427.637492106027</v>
      </c>
      <c r="J12" s="45">
        <v>63266.780680287615</v>
      </c>
      <c r="K12" s="45" t="str">
        <v>%ATK</v>
      </c>
      <c r="L12" s="45" t="str">
        <v>%ATK</v>
      </c>
      <c r="M12" s="45" t="str">
        <v>%CRIT_DMG</v>
      </c>
      <c r="N12" s="45">
        <v>11</v>
      </c>
      <c r="O12" s="45">
        <v>3</v>
      </c>
      <c r="P12" s="45">
        <v>16</v>
      </c>
      <c r="AB12" s="43"/>
    </row>
    <row r="13" spans="1:46" x14ac:dyDescent="0.25">
      <c r="A13" t="s">
        <v>32</v>
      </c>
      <c r="B13" t="s">
        <v>32</v>
      </c>
      <c r="C13" t="s">
        <v>83</v>
      </c>
      <c r="D13">
        <v>10</v>
      </c>
      <c r="E13">
        <v>1</v>
      </c>
      <c r="F13">
        <v>19</v>
      </c>
      <c r="G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63177.794682431486</v>
      </c>
      <c r="J13" s="45">
        <v>63259.403076802584</v>
      </c>
      <c r="K13" s="45" t="str">
        <v>%ATK</v>
      </c>
      <c r="L13" s="45" t="str">
        <v>%ATK</v>
      </c>
      <c r="M13" s="45" t="str">
        <v>%CRIT_DMG</v>
      </c>
      <c r="N13" s="45">
        <v>9</v>
      </c>
      <c r="O13" s="45">
        <v>5</v>
      </c>
      <c r="P13" s="45">
        <v>16</v>
      </c>
      <c r="AB13" s="43"/>
    </row>
    <row r="14" spans="1:46" x14ac:dyDescent="0.25">
      <c r="A14" t="s">
        <v>32</v>
      </c>
      <c r="B14" t="s">
        <v>32</v>
      </c>
      <c r="C14" t="s">
        <v>83</v>
      </c>
      <c r="D14">
        <v>7</v>
      </c>
      <c r="E14">
        <v>2</v>
      </c>
      <c r="F14">
        <v>21</v>
      </c>
      <c r="G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63126.190121891057</v>
      </c>
      <c r="J14" s="45">
        <v>63257.232512581919</v>
      </c>
      <c r="K14" s="45" t="str">
        <v>%ATK</v>
      </c>
      <c r="L14" s="45" t="str">
        <v>%ATK</v>
      </c>
      <c r="M14" s="45" t="str">
        <v>%CRIT_DMG</v>
      </c>
      <c r="N14" s="45">
        <v>11</v>
      </c>
      <c r="O14" s="45">
        <v>2</v>
      </c>
      <c r="P14" s="45">
        <v>17</v>
      </c>
    </row>
    <row r="15" spans="1:46" x14ac:dyDescent="0.25">
      <c r="A15" t="s">
        <v>32</v>
      </c>
      <c r="B15" t="s">
        <v>32</v>
      </c>
      <c r="C15" t="s">
        <v>83</v>
      </c>
      <c r="D15">
        <v>12</v>
      </c>
      <c r="E15">
        <v>0</v>
      </c>
      <c r="F15">
        <v>18</v>
      </c>
      <c r="G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62889.210167075136</v>
      </c>
      <c r="J15" s="45">
        <v>63256.418355701571</v>
      </c>
      <c r="K15" s="45" t="str">
        <v>%ATK</v>
      </c>
      <c r="L15" s="45" t="str">
        <v>%ATK</v>
      </c>
      <c r="M15" s="45" t="str">
        <v>%CRIT_DMG</v>
      </c>
      <c r="N15" s="45">
        <v>7</v>
      </c>
      <c r="O15" s="45">
        <v>3</v>
      </c>
      <c r="P15" s="45">
        <v>20</v>
      </c>
    </row>
    <row r="16" spans="1:46" x14ac:dyDescent="0.25">
      <c r="A16" t="s">
        <v>32</v>
      </c>
      <c r="B16" t="s">
        <v>32</v>
      </c>
      <c r="C16" t="s">
        <v>83</v>
      </c>
      <c r="D16">
        <v>6</v>
      </c>
      <c r="E16">
        <v>2</v>
      </c>
      <c r="F16">
        <v>22</v>
      </c>
      <c r="G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62942.28520730594</v>
      </c>
      <c r="J16" s="45">
        <v>63253.993424338922</v>
      </c>
      <c r="K16" s="45" t="str">
        <v>%ATK</v>
      </c>
      <c r="L16" s="45" t="str">
        <v>%ATK</v>
      </c>
      <c r="M16" s="45" t="str">
        <v>%CRIT_DMG</v>
      </c>
      <c r="N16" s="45">
        <v>7</v>
      </c>
      <c r="O16" s="45">
        <v>5</v>
      </c>
      <c r="P16" s="45">
        <v>18</v>
      </c>
    </row>
    <row r="17" spans="1:16" x14ac:dyDescent="0.25">
      <c r="A17" t="s">
        <v>32</v>
      </c>
      <c r="B17" t="s">
        <v>32</v>
      </c>
      <c r="C17" t="s">
        <v>83</v>
      </c>
      <c r="D17">
        <v>8</v>
      </c>
      <c r="E17">
        <v>2</v>
      </c>
      <c r="F17">
        <v>20</v>
      </c>
      <c r="G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63249.637309711208</v>
      </c>
      <c r="J17" s="45">
        <v>63249.637309711208</v>
      </c>
      <c r="K17" s="45" t="str">
        <v>%ATK</v>
      </c>
      <c r="L17" s="45" t="str">
        <v>%ATK</v>
      </c>
      <c r="M17" s="45" t="str">
        <v>%CRIT_DMG</v>
      </c>
      <c r="N17" s="45">
        <v>8</v>
      </c>
      <c r="O17" s="45">
        <v>2</v>
      </c>
      <c r="P17" s="45">
        <v>20</v>
      </c>
    </row>
    <row r="18" spans="1:16" x14ac:dyDescent="0.25">
      <c r="A18" t="s">
        <v>32</v>
      </c>
      <c r="B18" t="s">
        <v>32</v>
      </c>
      <c r="C18" t="s">
        <v>83</v>
      </c>
      <c r="D18">
        <v>5</v>
      </c>
      <c r="E18">
        <v>2</v>
      </c>
      <c r="F18">
        <v>23</v>
      </c>
      <c r="G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62697.92256595588</v>
      </c>
      <c r="J18" s="45">
        <v>63182.267154564812</v>
      </c>
      <c r="K18" s="45" t="str">
        <v>%ATK</v>
      </c>
      <c r="L18" s="45" t="str">
        <v>%ATK</v>
      </c>
      <c r="M18" s="45" t="str">
        <v>%CRIT_DMG</v>
      </c>
      <c r="N18" s="45">
        <v>11</v>
      </c>
      <c r="O18" s="45">
        <v>4</v>
      </c>
      <c r="P18" s="45">
        <v>15</v>
      </c>
    </row>
    <row r="19" spans="1:16" x14ac:dyDescent="0.25">
      <c r="A19" t="s">
        <v>32</v>
      </c>
      <c r="B19" t="s">
        <v>32</v>
      </c>
      <c r="C19" t="s">
        <v>83</v>
      </c>
      <c r="D19">
        <v>11</v>
      </c>
      <c r="E19">
        <v>1</v>
      </c>
      <c r="F19">
        <v>18</v>
      </c>
      <c r="G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63150.754424203456</v>
      </c>
      <c r="J19" s="45">
        <v>63177.794682431486</v>
      </c>
      <c r="K19" s="45" t="str">
        <v>%ATK</v>
      </c>
      <c r="L19" s="45" t="str">
        <v>%ATK</v>
      </c>
      <c r="M19" s="45" t="str">
        <v>%CRIT_DMG</v>
      </c>
      <c r="N19" s="45">
        <v>10</v>
      </c>
      <c r="O19" s="45">
        <v>1</v>
      </c>
      <c r="P19" s="45">
        <v>19</v>
      </c>
    </row>
    <row r="20" spans="1:16" x14ac:dyDescent="0.25">
      <c r="A20" t="s">
        <v>32</v>
      </c>
      <c r="B20" t="s">
        <v>32</v>
      </c>
      <c r="C20" t="s">
        <v>83</v>
      </c>
      <c r="D20">
        <v>9</v>
      </c>
      <c r="E20">
        <v>2</v>
      </c>
      <c r="F20">
        <v>19</v>
      </c>
      <c r="G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63312.626770766401</v>
      </c>
      <c r="J20" s="45">
        <v>63169.025818955917</v>
      </c>
      <c r="K20" s="45" t="str">
        <v>%ATK</v>
      </c>
      <c r="L20" s="45" t="str">
        <v>%ATK</v>
      </c>
      <c r="M20" s="45" t="str">
        <v>%CRIT_DMG</v>
      </c>
      <c r="N20" s="45">
        <v>6</v>
      </c>
      <c r="O20" s="45">
        <v>4</v>
      </c>
      <c r="P20" s="45">
        <v>20</v>
      </c>
    </row>
    <row r="21" spans="1:16" x14ac:dyDescent="0.25">
      <c r="A21" t="s">
        <v>32</v>
      </c>
      <c r="B21" t="s">
        <v>32</v>
      </c>
      <c r="C21" t="s">
        <v>83</v>
      </c>
      <c r="D21">
        <v>4</v>
      </c>
      <c r="E21">
        <v>2</v>
      </c>
      <c r="F21">
        <v>24</v>
      </c>
      <c r="G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62393.102197840846</v>
      </c>
      <c r="J21" s="45">
        <v>63165.221168572345</v>
      </c>
      <c r="K21" s="45" t="str">
        <v>%ATK</v>
      </c>
      <c r="L21" s="45" t="str">
        <v>%ATK</v>
      </c>
      <c r="M21" s="45" t="str">
        <v>%CRIT_DMG</v>
      </c>
      <c r="N21" s="45">
        <v>10</v>
      </c>
      <c r="O21" s="45">
        <v>5</v>
      </c>
      <c r="P21" s="45">
        <v>15</v>
      </c>
    </row>
    <row r="22" spans="1:16" x14ac:dyDescent="0.25">
      <c r="A22" t="s">
        <v>32</v>
      </c>
      <c r="B22" t="s">
        <v>32</v>
      </c>
      <c r="C22" t="s">
        <v>83</v>
      </c>
      <c r="D22">
        <v>13</v>
      </c>
      <c r="E22">
        <v>0</v>
      </c>
      <c r="F22">
        <v>17</v>
      </c>
      <c r="G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62776.499334760236</v>
      </c>
    </row>
    <row r="23" spans="1:16" x14ac:dyDescent="0.25">
      <c r="A23" t="s">
        <v>32</v>
      </c>
      <c r="B23" t="s">
        <v>32</v>
      </c>
      <c r="C23" t="s">
        <v>83</v>
      </c>
      <c r="D23">
        <v>10</v>
      </c>
      <c r="E23">
        <v>2</v>
      </c>
      <c r="F23">
        <v>18</v>
      </c>
      <c r="G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63315.158505056628</v>
      </c>
    </row>
    <row r="24" spans="1:16" x14ac:dyDescent="0.25">
      <c r="A24" t="s">
        <v>32</v>
      </c>
      <c r="B24" t="s">
        <v>32</v>
      </c>
      <c r="C24" t="s">
        <v>83</v>
      </c>
      <c r="D24">
        <v>6</v>
      </c>
      <c r="E24">
        <v>3</v>
      </c>
      <c r="F24">
        <v>21</v>
      </c>
      <c r="G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63099.170305441519</v>
      </c>
    </row>
    <row r="25" spans="1:16" x14ac:dyDescent="0.25">
      <c r="A25" t="s">
        <v>32</v>
      </c>
      <c r="B25" t="s">
        <v>32</v>
      </c>
      <c r="C25" t="s">
        <v>83</v>
      </c>
      <c r="D25">
        <v>7</v>
      </c>
      <c r="E25">
        <v>3</v>
      </c>
      <c r="F25">
        <v>20</v>
      </c>
      <c r="G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63256.418355701571</v>
      </c>
    </row>
    <row r="26" spans="1:16" x14ac:dyDescent="0.25">
      <c r="A26" t="s">
        <v>32</v>
      </c>
      <c r="B26" t="s">
        <v>32</v>
      </c>
      <c r="C26" t="s">
        <v>83</v>
      </c>
      <c r="D26">
        <v>12</v>
      </c>
      <c r="E26">
        <v>1</v>
      </c>
      <c r="F26">
        <v>17</v>
      </c>
      <c r="G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63064.690267211052</v>
      </c>
    </row>
    <row r="27" spans="1:16" x14ac:dyDescent="0.25">
      <c r="A27" t="s">
        <v>32</v>
      </c>
      <c r="B27" t="s">
        <v>32</v>
      </c>
      <c r="C27" t="s">
        <v>83</v>
      </c>
      <c r="D27">
        <v>5</v>
      </c>
      <c r="E27">
        <v>3</v>
      </c>
      <c r="F27">
        <v>22</v>
      </c>
      <c r="G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62880.059267536031</v>
      </c>
    </row>
    <row r="28" spans="1:16" x14ac:dyDescent="0.25">
      <c r="A28" t="s">
        <v>32</v>
      </c>
      <c r="B28" t="s">
        <v>32</v>
      </c>
      <c r="C28" t="s">
        <v>83</v>
      </c>
      <c r="D28">
        <v>8</v>
      </c>
      <c r="E28">
        <v>3</v>
      </c>
      <c r="F28">
        <v>19</v>
      </c>
      <c r="G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63351.803418316209</v>
      </c>
    </row>
    <row r="29" spans="1:16" x14ac:dyDescent="0.25">
      <c r="A29" t="s">
        <v>32</v>
      </c>
      <c r="B29" t="s">
        <v>32</v>
      </c>
      <c r="C29" t="s">
        <v>83</v>
      </c>
      <c r="D29">
        <v>4</v>
      </c>
      <c r="E29">
        <v>3</v>
      </c>
      <c r="F29">
        <v>23</v>
      </c>
      <c r="G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62599.085241985129</v>
      </c>
    </row>
    <row r="30" spans="1:16" x14ac:dyDescent="0.25">
      <c r="A30" t="s">
        <v>32</v>
      </c>
      <c r="B30" t="s">
        <v>32</v>
      </c>
      <c r="C30" t="s">
        <v>83</v>
      </c>
      <c r="D30">
        <v>11</v>
      </c>
      <c r="E30">
        <v>2</v>
      </c>
      <c r="F30">
        <v>17</v>
      </c>
      <c r="G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63257.232512581919</v>
      </c>
    </row>
    <row r="31" spans="1:16" x14ac:dyDescent="0.25">
      <c r="A31" t="s">
        <v>32</v>
      </c>
      <c r="B31" t="s">
        <v>32</v>
      </c>
      <c r="C31" t="s">
        <v>83</v>
      </c>
      <c r="D31">
        <v>9</v>
      </c>
      <c r="E31">
        <v>3</v>
      </c>
      <c r="F31">
        <v>18</v>
      </c>
      <c r="G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63385.32549328544</v>
      </c>
    </row>
    <row r="32" spans="1:16" x14ac:dyDescent="0.25">
      <c r="A32" t="s">
        <v>32</v>
      </c>
      <c r="B32" t="s">
        <v>32</v>
      </c>
      <c r="C32" t="s">
        <v>83</v>
      </c>
      <c r="D32">
        <v>14</v>
      </c>
      <c r="E32">
        <v>0</v>
      </c>
      <c r="F32">
        <v>16</v>
      </c>
      <c r="G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62606.227878845137</v>
      </c>
    </row>
    <row r="33" spans="1:7" x14ac:dyDescent="0.25">
      <c r="A33" t="s">
        <v>32</v>
      </c>
      <c r="B33" t="s">
        <v>32</v>
      </c>
      <c r="C33" t="s">
        <v>83</v>
      </c>
      <c r="D33">
        <v>3</v>
      </c>
      <c r="E33">
        <v>3</v>
      </c>
      <c r="F33">
        <v>24</v>
      </c>
      <c r="G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62256.248228788812</v>
      </c>
    </row>
    <row r="34" spans="1:7" x14ac:dyDescent="0.25">
      <c r="A34" t="s">
        <v>32</v>
      </c>
      <c r="B34" t="s">
        <v>32</v>
      </c>
      <c r="C34" t="s">
        <v>83</v>
      </c>
      <c r="D34">
        <v>13</v>
      </c>
      <c r="E34">
        <v>1</v>
      </c>
      <c r="F34">
        <v>16</v>
      </c>
      <c r="G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62919.602211454265</v>
      </c>
    </row>
    <row r="35" spans="1:7" x14ac:dyDescent="0.25">
      <c r="A35" t="s">
        <v>32</v>
      </c>
      <c r="B35" t="s">
        <v>32</v>
      </c>
      <c r="C35" t="s">
        <v>83</v>
      </c>
      <c r="D35">
        <v>6</v>
      </c>
      <c r="E35">
        <v>4</v>
      </c>
      <c r="F35">
        <v>20</v>
      </c>
      <c r="G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63169.025818955917</v>
      </c>
    </row>
    <row r="36" spans="1:7" x14ac:dyDescent="0.25">
      <c r="A36" t="s">
        <v>32</v>
      </c>
      <c r="B36" t="s">
        <v>32</v>
      </c>
      <c r="C36" t="s">
        <v>83</v>
      </c>
      <c r="D36">
        <v>5</v>
      </c>
      <c r="E36">
        <v>4</v>
      </c>
      <c r="F36">
        <v>21</v>
      </c>
      <c r="G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62976.655971650944</v>
      </c>
    </row>
    <row r="37" spans="1:7" x14ac:dyDescent="0.25">
      <c r="A37" t="s">
        <v>32</v>
      </c>
      <c r="B37" t="s">
        <v>32</v>
      </c>
      <c r="C37" t="s">
        <v>83</v>
      </c>
      <c r="D37">
        <v>10</v>
      </c>
      <c r="E37">
        <v>3</v>
      </c>
      <c r="F37">
        <v>17</v>
      </c>
      <c r="G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63356.984580609227</v>
      </c>
    </row>
    <row r="38" spans="1:7" x14ac:dyDescent="0.25">
      <c r="A38" t="s">
        <v>32</v>
      </c>
      <c r="B38" t="s">
        <v>32</v>
      </c>
      <c r="C38" t="s">
        <v>83</v>
      </c>
      <c r="D38">
        <v>7</v>
      </c>
      <c r="E38">
        <v>4</v>
      </c>
      <c r="F38">
        <v>19</v>
      </c>
      <c r="G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63298.155139533155</v>
      </c>
    </row>
    <row r="39" spans="1:7" x14ac:dyDescent="0.25">
      <c r="A39" t="s">
        <v>32</v>
      </c>
      <c r="B39" t="s">
        <v>32</v>
      </c>
      <c r="C39" t="s">
        <v>83</v>
      </c>
      <c r="D39">
        <v>12</v>
      </c>
      <c r="E39">
        <v>2</v>
      </c>
      <c r="F39">
        <v>16</v>
      </c>
      <c r="G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63138.848793342244</v>
      </c>
    </row>
    <row r="40" spans="1:7" x14ac:dyDescent="0.25">
      <c r="A40" t="s">
        <v>32</v>
      </c>
      <c r="B40" t="s">
        <v>32</v>
      </c>
      <c r="C40" t="s">
        <v>83</v>
      </c>
      <c r="D40">
        <v>4</v>
      </c>
      <c r="E40">
        <v>4</v>
      </c>
      <c r="F40">
        <v>22</v>
      </c>
      <c r="G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62721.045597618206</v>
      </c>
    </row>
    <row r="41" spans="1:7" x14ac:dyDescent="0.25">
      <c r="A41" t="s">
        <v>32</v>
      </c>
      <c r="B41" t="s">
        <v>32</v>
      </c>
      <c r="C41" t="s">
        <v>83</v>
      </c>
      <c r="D41">
        <v>8</v>
      </c>
      <c r="E41">
        <v>4</v>
      </c>
      <c r="F41">
        <v>18</v>
      </c>
      <c r="G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63364.043933382694</v>
      </c>
    </row>
    <row r="42" spans="1:7" x14ac:dyDescent="0.25">
      <c r="A42" t="s">
        <v>32</v>
      </c>
      <c r="B42" t="s">
        <v>32</v>
      </c>
      <c r="C42" t="s">
        <v>83</v>
      </c>
      <c r="D42">
        <v>3</v>
      </c>
      <c r="E42">
        <v>4</v>
      </c>
      <c r="F42">
        <v>23</v>
      </c>
      <c r="G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62402.194696857754</v>
      </c>
    </row>
    <row r="43" spans="1:7" x14ac:dyDescent="0.25">
      <c r="A43" t="s">
        <v>32</v>
      </c>
      <c r="B43" t="s">
        <v>32</v>
      </c>
      <c r="C43" t="s">
        <v>83</v>
      </c>
      <c r="D43">
        <v>15</v>
      </c>
      <c r="E43">
        <v>0</v>
      </c>
      <c r="F43">
        <v>15</v>
      </c>
      <c r="G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62378.395799329839</v>
      </c>
    </row>
    <row r="44" spans="1:7" x14ac:dyDescent="0.25">
      <c r="A44" t="s">
        <v>32</v>
      </c>
      <c r="B44" t="s">
        <v>32</v>
      </c>
      <c r="C44" t="s">
        <v>83</v>
      </c>
      <c r="D44">
        <v>11</v>
      </c>
      <c r="E44">
        <v>3</v>
      </c>
      <c r="F44">
        <v>16</v>
      </c>
      <c r="G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63266.780680287615</v>
      </c>
    </row>
    <row r="45" spans="1:7" x14ac:dyDescent="0.25">
      <c r="A45" t="s">
        <v>32</v>
      </c>
      <c r="B45" t="s">
        <v>32</v>
      </c>
      <c r="C45" t="s">
        <v>83</v>
      </c>
      <c r="D45">
        <v>14</v>
      </c>
      <c r="E45">
        <v>1</v>
      </c>
      <c r="F45">
        <v>15</v>
      </c>
      <c r="G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62715.490256933095</v>
      </c>
    </row>
    <row r="46" spans="1:7" x14ac:dyDescent="0.25">
      <c r="A46" t="s">
        <v>32</v>
      </c>
      <c r="B46" t="s">
        <v>32</v>
      </c>
      <c r="C46" t="s">
        <v>83</v>
      </c>
      <c r="D46">
        <v>9</v>
      </c>
      <c r="E46">
        <v>4</v>
      </c>
      <c r="F46">
        <v>17</v>
      </c>
      <c r="G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63366.692200504469</v>
      </c>
    </row>
    <row r="47" spans="1:7" x14ac:dyDescent="0.25">
      <c r="A47" t="s">
        <v>32</v>
      </c>
      <c r="B47" t="s">
        <v>32</v>
      </c>
      <c r="C47" t="s">
        <v>83</v>
      </c>
      <c r="D47">
        <v>13</v>
      </c>
      <c r="E47">
        <v>2</v>
      </c>
      <c r="F47">
        <v>15</v>
      </c>
      <c r="G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62960.007347337603</v>
      </c>
    </row>
    <row r="48" spans="1:7" x14ac:dyDescent="0.25">
      <c r="A48" t="s">
        <v>32</v>
      </c>
      <c r="B48" t="s">
        <v>32</v>
      </c>
      <c r="C48" t="s">
        <v>83</v>
      </c>
      <c r="D48">
        <v>5</v>
      </c>
      <c r="E48">
        <v>5</v>
      </c>
      <c r="F48">
        <v>20</v>
      </c>
      <c r="G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62990.219146643067</v>
      </c>
    </row>
    <row r="49" spans="1:7" x14ac:dyDescent="0.25">
      <c r="A49" t="s">
        <v>32</v>
      </c>
      <c r="B49" t="s">
        <v>32</v>
      </c>
      <c r="C49" t="s">
        <v>83</v>
      </c>
      <c r="D49">
        <v>2</v>
      </c>
      <c r="E49">
        <v>4</v>
      </c>
      <c r="F49">
        <v>24</v>
      </c>
      <c r="G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62020.103269369574</v>
      </c>
    </row>
    <row r="50" spans="1:7" x14ac:dyDescent="0.25">
      <c r="A50" t="s">
        <v>32</v>
      </c>
      <c r="B50" t="s">
        <v>32</v>
      </c>
      <c r="C50" t="s">
        <v>83</v>
      </c>
      <c r="D50">
        <v>6</v>
      </c>
      <c r="E50">
        <v>5</v>
      </c>
      <c r="F50">
        <v>19</v>
      </c>
      <c r="G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63154.401863645013</v>
      </c>
    </row>
    <row r="51" spans="1:7" x14ac:dyDescent="0.25">
      <c r="A51" t="s">
        <v>32</v>
      </c>
      <c r="B51" t="s">
        <v>32</v>
      </c>
      <c r="C51" t="s">
        <v>83</v>
      </c>
      <c r="D51">
        <v>4</v>
      </c>
      <c r="E51">
        <v>5</v>
      </c>
      <c r="F51">
        <v>21</v>
      </c>
      <c r="G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62761.445273333076</v>
      </c>
    </row>
    <row r="52" spans="1:7" x14ac:dyDescent="0.25">
      <c r="A52" t="s">
        <v>32</v>
      </c>
      <c r="B52" t="s">
        <v>32</v>
      </c>
      <c r="C52" t="s">
        <v>83</v>
      </c>
      <c r="D52">
        <v>7</v>
      </c>
      <c r="E52">
        <v>5</v>
      </c>
      <c r="F52">
        <v>18</v>
      </c>
      <c r="G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63253.993424338922</v>
      </c>
    </row>
    <row r="53" spans="1:7" x14ac:dyDescent="0.25">
      <c r="A53" t="s">
        <v>32</v>
      </c>
      <c r="B53" t="s">
        <v>32</v>
      </c>
      <c r="C53" t="s">
        <v>83</v>
      </c>
      <c r="D53">
        <v>10</v>
      </c>
      <c r="E53">
        <v>4</v>
      </c>
      <c r="F53">
        <v>16</v>
      </c>
      <c r="G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63306.099940898501</v>
      </c>
    </row>
    <row r="54" spans="1:7" x14ac:dyDescent="0.25">
      <c r="A54" t="s">
        <v>32</v>
      </c>
      <c r="B54" t="s">
        <v>32</v>
      </c>
      <c r="C54" t="s">
        <v>83</v>
      </c>
      <c r="D54">
        <v>12</v>
      </c>
      <c r="E54">
        <v>3</v>
      </c>
      <c r="F54">
        <v>15</v>
      </c>
      <c r="G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63114.713792320588</v>
      </c>
    </row>
    <row r="55" spans="1:7" x14ac:dyDescent="0.25">
      <c r="A55" t="s">
        <v>32</v>
      </c>
      <c r="B55" t="s">
        <v>32</v>
      </c>
      <c r="C55" t="s">
        <v>83</v>
      </c>
      <c r="D55">
        <v>3</v>
      </c>
      <c r="E55">
        <v>5</v>
      </c>
      <c r="F55">
        <v>22</v>
      </c>
      <c r="G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62468.080243715041</v>
      </c>
    </row>
    <row r="56" spans="1:7" x14ac:dyDescent="0.25">
      <c r="A56" t="s">
        <v>32</v>
      </c>
      <c r="B56" t="s">
        <v>32</v>
      </c>
      <c r="C56" t="s">
        <v>83</v>
      </c>
      <c r="D56">
        <v>8</v>
      </c>
      <c r="E56">
        <v>5</v>
      </c>
      <c r="F56">
        <v>17</v>
      </c>
      <c r="G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63288.993828724779</v>
      </c>
    </row>
    <row r="57" spans="1:7" x14ac:dyDescent="0.25">
      <c r="A57" t="s">
        <v>32</v>
      </c>
      <c r="B57" t="s">
        <v>32</v>
      </c>
      <c r="C57" t="s">
        <v>83</v>
      </c>
      <c r="D57">
        <v>16</v>
      </c>
      <c r="E57">
        <v>0</v>
      </c>
      <c r="F57">
        <v>14</v>
      </c>
      <c r="G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62093.003096214401</v>
      </c>
    </row>
    <row r="58" spans="1:7" x14ac:dyDescent="0.25">
      <c r="A58" t="s">
        <v>32</v>
      </c>
      <c r="B58" t="s">
        <v>32</v>
      </c>
      <c r="C58" t="s">
        <v>83</v>
      </c>
      <c r="D58">
        <v>15</v>
      </c>
      <c r="E58">
        <v>1</v>
      </c>
      <c r="F58">
        <v>14</v>
      </c>
      <c r="G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62452.354403647543</v>
      </c>
    </row>
    <row r="59" spans="1:7" x14ac:dyDescent="0.25">
      <c r="A59" t="s">
        <v>32</v>
      </c>
      <c r="B59" t="s">
        <v>32</v>
      </c>
      <c r="C59" t="s">
        <v>83</v>
      </c>
      <c r="D59">
        <v>2</v>
      </c>
      <c r="E59">
        <v>5</v>
      </c>
      <c r="F59">
        <v>23</v>
      </c>
      <c r="G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62110.124057788977</v>
      </c>
    </row>
    <row r="60" spans="1:7" x14ac:dyDescent="0.25">
      <c r="A60" t="s">
        <v>32</v>
      </c>
      <c r="B60" t="s">
        <v>32</v>
      </c>
      <c r="C60" t="s">
        <v>83</v>
      </c>
      <c r="D60">
        <v>14</v>
      </c>
      <c r="E60">
        <v>2</v>
      </c>
      <c r="F60">
        <v>14</v>
      </c>
      <c r="G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62720.708174567997</v>
      </c>
    </row>
    <row r="61" spans="1:7" x14ac:dyDescent="0.25">
      <c r="A61" t="s">
        <v>32</v>
      </c>
      <c r="B61" t="s">
        <v>32</v>
      </c>
      <c r="C61" t="s">
        <v>83</v>
      </c>
      <c r="D61">
        <v>11</v>
      </c>
      <c r="E61">
        <v>4</v>
      </c>
      <c r="F61">
        <v>15</v>
      </c>
      <c r="G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63182.267154564812</v>
      </c>
    </row>
    <row r="62" spans="1:7" x14ac:dyDescent="0.25">
      <c r="A62" t="s">
        <v>32</v>
      </c>
      <c r="B62" t="s">
        <v>32</v>
      </c>
      <c r="C62" t="s">
        <v>83</v>
      </c>
      <c r="D62">
        <v>9</v>
      </c>
      <c r="E62">
        <v>5</v>
      </c>
      <c r="F62">
        <v>16</v>
      </c>
      <c r="G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63259.403076802584</v>
      </c>
    </row>
    <row r="63" spans="1:7" x14ac:dyDescent="0.25">
      <c r="A63" t="s">
        <v>32</v>
      </c>
      <c r="B63" t="s">
        <v>32</v>
      </c>
      <c r="C63" t="s">
        <v>83</v>
      </c>
      <c r="D63">
        <v>5</v>
      </c>
      <c r="E63">
        <v>6</v>
      </c>
      <c r="F63">
        <v>19</v>
      </c>
      <c r="G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62923.158282977238</v>
      </c>
    </row>
    <row r="64" spans="1:7" x14ac:dyDescent="0.25">
      <c r="A64" t="s">
        <v>32</v>
      </c>
      <c r="B64" t="s">
        <v>32</v>
      </c>
      <c r="C64" t="s">
        <v>83</v>
      </c>
      <c r="D64">
        <v>4</v>
      </c>
      <c r="E64">
        <v>6</v>
      </c>
      <c r="F64">
        <v>20</v>
      </c>
      <c r="G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62722.651020039193</v>
      </c>
    </row>
    <row r="65" spans="1:7" x14ac:dyDescent="0.25">
      <c r="A65" t="s">
        <v>32</v>
      </c>
      <c r="B65" t="s">
        <v>32</v>
      </c>
      <c r="C65" t="s">
        <v>83</v>
      </c>
      <c r="D65">
        <v>6</v>
      </c>
      <c r="E65">
        <v>6</v>
      </c>
      <c r="F65">
        <v>18</v>
      </c>
      <c r="G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63057.749888661405</v>
      </c>
    </row>
    <row r="66" spans="1:7" x14ac:dyDescent="0.25">
      <c r="A66" t="s">
        <v>32</v>
      </c>
      <c r="B66" t="s">
        <v>32</v>
      </c>
      <c r="C66" t="s">
        <v>83</v>
      </c>
      <c r="D66">
        <v>13</v>
      </c>
      <c r="E66">
        <v>3</v>
      </c>
      <c r="F66">
        <v>14</v>
      </c>
      <c r="G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62900.783916708155</v>
      </c>
    </row>
    <row r="67" spans="1:7" x14ac:dyDescent="0.25">
      <c r="A67" t="s">
        <v>32</v>
      </c>
      <c r="B67" t="s">
        <v>32</v>
      </c>
      <c r="C67" t="s">
        <v>83</v>
      </c>
      <c r="D67">
        <v>1</v>
      </c>
      <c r="E67">
        <v>5</v>
      </c>
      <c r="F67">
        <v>24</v>
      </c>
      <c r="G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61430.515328793961</v>
      </c>
    </row>
    <row r="68" spans="1:7" x14ac:dyDescent="0.25">
      <c r="A68" t="s">
        <v>32</v>
      </c>
      <c r="B68" t="s">
        <v>32</v>
      </c>
      <c r="C68" t="s">
        <v>83</v>
      </c>
      <c r="D68">
        <v>3</v>
      </c>
      <c r="E68">
        <v>6</v>
      </c>
      <c r="F68">
        <v>21</v>
      </c>
      <c r="G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62456.228099847242</v>
      </c>
    </row>
    <row r="69" spans="1:7" x14ac:dyDescent="0.25">
      <c r="A69" t="s">
        <v>32</v>
      </c>
      <c r="B69" t="s">
        <v>32</v>
      </c>
      <c r="C69" t="s">
        <v>83</v>
      </c>
      <c r="D69">
        <v>7</v>
      </c>
      <c r="E69">
        <v>6</v>
      </c>
      <c r="F69">
        <v>17</v>
      </c>
      <c r="G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63126.42583709168</v>
      </c>
    </row>
    <row r="70" spans="1:7" x14ac:dyDescent="0.25">
      <c r="A70" t="s">
        <v>32</v>
      </c>
      <c r="B70" t="s">
        <v>32</v>
      </c>
      <c r="C70" t="s">
        <v>83</v>
      </c>
      <c r="D70">
        <v>10</v>
      </c>
      <c r="E70">
        <v>5</v>
      </c>
      <c r="F70">
        <v>15</v>
      </c>
      <c r="G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63165.221168572345</v>
      </c>
    </row>
    <row r="71" spans="1:7" x14ac:dyDescent="0.25">
      <c r="A71" t="s">
        <v>32</v>
      </c>
      <c r="B71" t="s">
        <v>32</v>
      </c>
      <c r="C71" t="s">
        <v>83</v>
      </c>
      <c r="D71">
        <v>2</v>
      </c>
      <c r="E71">
        <v>6</v>
      </c>
      <c r="F71">
        <v>22</v>
      </c>
      <c r="G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62123.88952240139</v>
      </c>
    </row>
    <row r="72" spans="1:7" x14ac:dyDescent="0.25">
      <c r="A72" t="s">
        <v>32</v>
      </c>
      <c r="B72" t="s">
        <v>32</v>
      </c>
      <c r="C72" t="s">
        <v>83</v>
      </c>
      <c r="D72">
        <v>12</v>
      </c>
      <c r="E72">
        <v>4</v>
      </c>
      <c r="F72">
        <v>14</v>
      </c>
      <c r="G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62995.193841503402</v>
      </c>
    </row>
    <row r="73" spans="1:7" x14ac:dyDescent="0.25">
      <c r="A73" t="s">
        <v>32</v>
      </c>
      <c r="B73" t="s">
        <v>32</v>
      </c>
      <c r="C73" t="s">
        <v>83</v>
      </c>
      <c r="D73">
        <v>17</v>
      </c>
      <c r="E73">
        <v>0</v>
      </c>
      <c r="F73">
        <v>13</v>
      </c>
      <c r="G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61750.04976949875</v>
      </c>
    </row>
    <row r="74" spans="1:7" x14ac:dyDescent="0.25">
      <c r="A74" t="s">
        <v>32</v>
      </c>
      <c r="B74" t="s">
        <v>32</v>
      </c>
      <c r="C74" t="s">
        <v>83</v>
      </c>
      <c r="D74">
        <v>16</v>
      </c>
      <c r="E74">
        <v>1</v>
      </c>
      <c r="F74">
        <v>13</v>
      </c>
      <c r="G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62130.194651597631</v>
      </c>
    </row>
    <row r="75" spans="1:7" x14ac:dyDescent="0.25">
      <c r="A75" t="s">
        <v>32</v>
      </c>
      <c r="B75" t="s">
        <v>32</v>
      </c>
      <c r="C75" t="s">
        <v>83</v>
      </c>
      <c r="D75">
        <v>8</v>
      </c>
      <c r="E75">
        <v>6</v>
      </c>
      <c r="F75">
        <v>16</v>
      </c>
      <c r="G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63129.186128268055</v>
      </c>
    </row>
    <row r="76" spans="1:7" x14ac:dyDescent="0.25">
      <c r="A76" t="s">
        <v>32</v>
      </c>
      <c r="B76" t="s">
        <v>32</v>
      </c>
      <c r="C76" t="s">
        <v>83</v>
      </c>
      <c r="D76">
        <v>15</v>
      </c>
      <c r="E76">
        <v>2</v>
      </c>
      <c r="F76">
        <v>13</v>
      </c>
      <c r="G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62420.951275033425</v>
      </c>
    </row>
    <row r="77" spans="1:7" x14ac:dyDescent="0.25">
      <c r="A77" t="s">
        <v>32</v>
      </c>
      <c r="B77" t="s">
        <v>32</v>
      </c>
      <c r="C77" t="s">
        <v>83</v>
      </c>
      <c r="D77">
        <v>1</v>
      </c>
      <c r="E77">
        <v>6</v>
      </c>
      <c r="F77">
        <v>23</v>
      </c>
      <c r="G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61473.790379099584</v>
      </c>
    </row>
    <row r="78" spans="1:7" x14ac:dyDescent="0.25">
      <c r="A78" t="s">
        <v>32</v>
      </c>
      <c r="B78" t="s">
        <v>32</v>
      </c>
      <c r="C78" t="s">
        <v>83</v>
      </c>
      <c r="D78">
        <v>14</v>
      </c>
      <c r="E78">
        <v>3</v>
      </c>
      <c r="F78">
        <v>13</v>
      </c>
      <c r="G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62624.991053450263</v>
      </c>
    </row>
    <row r="79" spans="1:7" x14ac:dyDescent="0.25">
      <c r="A79" t="s">
        <v>32</v>
      </c>
      <c r="B79" t="s">
        <v>32</v>
      </c>
      <c r="C79" t="s">
        <v>83</v>
      </c>
      <c r="D79">
        <v>11</v>
      </c>
      <c r="E79">
        <v>5</v>
      </c>
      <c r="F79">
        <v>14</v>
      </c>
      <c r="G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63006.448104034083</v>
      </c>
    </row>
    <row r="80" spans="1:7" x14ac:dyDescent="0.25">
      <c r="A80" t="s">
        <v>32</v>
      </c>
      <c r="B80" t="s">
        <v>32</v>
      </c>
      <c r="C80" t="s">
        <v>83</v>
      </c>
      <c r="D80">
        <v>4</v>
      </c>
      <c r="E80">
        <v>7</v>
      </c>
      <c r="F80">
        <v>19</v>
      </c>
      <c r="G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62606.938893850813</v>
      </c>
    </row>
    <row r="81" spans="1:7" x14ac:dyDescent="0.25">
      <c r="A81" t="s">
        <v>32</v>
      </c>
      <c r="B81" t="s">
        <v>32</v>
      </c>
      <c r="C81" t="s">
        <v>83</v>
      </c>
      <c r="D81">
        <v>5</v>
      </c>
      <c r="E81">
        <v>7</v>
      </c>
      <c r="F81">
        <v>18</v>
      </c>
      <c r="G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62777.790538527079</v>
      </c>
    </row>
    <row r="82" spans="1:7" x14ac:dyDescent="0.25">
      <c r="A82" t="s">
        <v>32</v>
      </c>
      <c r="B82" t="s">
        <v>32</v>
      </c>
      <c r="C82" t="s">
        <v>83</v>
      </c>
      <c r="D82">
        <v>9</v>
      </c>
      <c r="E82">
        <v>6</v>
      </c>
      <c r="F82">
        <v>15</v>
      </c>
      <c r="G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63066.03076219053</v>
      </c>
    </row>
    <row r="83" spans="1:7" x14ac:dyDescent="0.25">
      <c r="A83" t="s">
        <v>32</v>
      </c>
      <c r="B83" t="s">
        <v>32</v>
      </c>
      <c r="C83" t="s">
        <v>83</v>
      </c>
      <c r="D83">
        <v>3</v>
      </c>
      <c r="E83">
        <v>7</v>
      </c>
      <c r="F83">
        <v>20</v>
      </c>
      <c r="G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62368.872468664849</v>
      </c>
    </row>
    <row r="84" spans="1:7" x14ac:dyDescent="0.25">
      <c r="A84" t="s">
        <v>32</v>
      </c>
      <c r="B84" t="s">
        <v>32</v>
      </c>
      <c r="C84" t="s">
        <v>83</v>
      </c>
      <c r="D84">
        <v>6</v>
      </c>
      <c r="E84">
        <v>7</v>
      </c>
      <c r="F84">
        <v>17</v>
      </c>
      <c r="G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62881.427402693647</v>
      </c>
    </row>
    <row r="85" spans="1:7" x14ac:dyDescent="0.25">
      <c r="A85" t="s">
        <v>32</v>
      </c>
      <c r="B85" t="s">
        <v>32</v>
      </c>
      <c r="C85" t="s">
        <v>83</v>
      </c>
      <c r="D85">
        <v>13</v>
      </c>
      <c r="E85">
        <v>4</v>
      </c>
      <c r="F85">
        <v>13</v>
      </c>
      <c r="G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62744.880001714242</v>
      </c>
    </row>
    <row r="86" spans="1:7" x14ac:dyDescent="0.25">
      <c r="A86" t="s">
        <v>32</v>
      </c>
      <c r="B86" t="s">
        <v>32</v>
      </c>
      <c r="C86" t="s">
        <v>83</v>
      </c>
      <c r="D86">
        <v>2</v>
      </c>
      <c r="E86">
        <v>7</v>
      </c>
      <c r="F86">
        <v>21</v>
      </c>
      <c r="G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62063.591262969196</v>
      </c>
    </row>
    <row r="87" spans="1:7" x14ac:dyDescent="0.25">
      <c r="A87" t="s">
        <v>32</v>
      </c>
      <c r="B87" t="s">
        <v>32</v>
      </c>
      <c r="C87" t="s">
        <v>83</v>
      </c>
      <c r="D87">
        <v>0</v>
      </c>
      <c r="E87">
        <v>6</v>
      </c>
      <c r="F87">
        <v>24</v>
      </c>
      <c r="G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60592.080820573319</v>
      </c>
    </row>
    <row r="88" spans="1:7" x14ac:dyDescent="0.25">
      <c r="A88" t="s">
        <v>32</v>
      </c>
      <c r="B88" t="s">
        <v>32</v>
      </c>
      <c r="C88" t="s">
        <v>83</v>
      </c>
      <c r="D88">
        <v>7</v>
      </c>
      <c r="E88">
        <v>7</v>
      </c>
      <c r="F88">
        <v>16</v>
      </c>
      <c r="G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62917.849486350533</v>
      </c>
    </row>
    <row r="89" spans="1:7" x14ac:dyDescent="0.25">
      <c r="A89" t="s">
        <v>32</v>
      </c>
      <c r="B89" t="s">
        <v>32</v>
      </c>
      <c r="C89" t="s">
        <v>83</v>
      </c>
      <c r="D89">
        <v>17</v>
      </c>
      <c r="E89">
        <v>1</v>
      </c>
      <c r="F89">
        <v>12</v>
      </c>
      <c r="G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61749.01100078335</v>
      </c>
    </row>
    <row r="90" spans="1:7" x14ac:dyDescent="0.25">
      <c r="A90" t="s">
        <v>32</v>
      </c>
      <c r="B90" t="s">
        <v>32</v>
      </c>
      <c r="C90" t="s">
        <v>83</v>
      </c>
      <c r="D90">
        <v>18</v>
      </c>
      <c r="E90">
        <v>0</v>
      </c>
      <c r="F90">
        <v>12</v>
      </c>
      <c r="G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61349.5358191829</v>
      </c>
    </row>
    <row r="91" spans="1:7" x14ac:dyDescent="0.25">
      <c r="A91" t="s">
        <v>32</v>
      </c>
      <c r="B91" t="s">
        <v>32</v>
      </c>
      <c r="C91" t="s">
        <v>83</v>
      </c>
      <c r="D91">
        <v>10</v>
      </c>
      <c r="E91">
        <v>6</v>
      </c>
      <c r="F91">
        <v>14</v>
      </c>
      <c r="G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62936.959738859114</v>
      </c>
    </row>
    <row r="92" spans="1:7" x14ac:dyDescent="0.25">
      <c r="A92" t="s">
        <v>32</v>
      </c>
      <c r="B92" t="s">
        <v>32</v>
      </c>
      <c r="C92" t="s">
        <v>83</v>
      </c>
      <c r="D92">
        <v>16</v>
      </c>
      <c r="E92">
        <v>2</v>
      </c>
      <c r="F92">
        <v>12</v>
      </c>
      <c r="G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62060.73664873391</v>
      </c>
    </row>
    <row r="93" spans="1:7" x14ac:dyDescent="0.25">
      <c r="A93" t="s">
        <v>32</v>
      </c>
      <c r="B93" t="s">
        <v>32</v>
      </c>
      <c r="C93" t="s">
        <v>83</v>
      </c>
      <c r="D93">
        <v>1</v>
      </c>
      <c r="E93">
        <v>7</v>
      </c>
      <c r="F93">
        <v>22</v>
      </c>
      <c r="G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61444.430626165216</v>
      </c>
    </row>
    <row r="94" spans="1:7" x14ac:dyDescent="0.25">
      <c r="A94" t="s">
        <v>32</v>
      </c>
      <c r="B94" t="s">
        <v>32</v>
      </c>
      <c r="C94" t="s">
        <v>83</v>
      </c>
      <c r="D94">
        <v>12</v>
      </c>
      <c r="E94">
        <v>5</v>
      </c>
      <c r="F94">
        <v>13</v>
      </c>
      <c r="G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62783.08388318777</v>
      </c>
    </row>
    <row r="95" spans="1:7" x14ac:dyDescent="0.25">
      <c r="A95" t="s">
        <v>32</v>
      </c>
      <c r="B95" t="s">
        <v>32</v>
      </c>
      <c r="C95" t="s">
        <v>83</v>
      </c>
      <c r="D95">
        <v>8</v>
      </c>
      <c r="E95">
        <v>7</v>
      </c>
      <c r="F95">
        <v>15</v>
      </c>
      <c r="G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62887.056789497714</v>
      </c>
    </row>
    <row r="96" spans="1:7" x14ac:dyDescent="0.25">
      <c r="A96" t="s">
        <v>32</v>
      </c>
      <c r="B96" t="s">
        <v>32</v>
      </c>
      <c r="C96" t="s">
        <v>83</v>
      </c>
      <c r="D96">
        <v>15</v>
      </c>
      <c r="E96">
        <v>3</v>
      </c>
      <c r="F96">
        <v>12</v>
      </c>
      <c r="G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62287.335202546958</v>
      </c>
    </row>
    <row r="97" spans="1:7" x14ac:dyDescent="0.25">
      <c r="A97" t="s">
        <v>32</v>
      </c>
      <c r="B97" t="s">
        <v>28</v>
      </c>
      <c r="C97" t="s">
        <v>83</v>
      </c>
      <c r="D97">
        <v>12</v>
      </c>
      <c r="E97">
        <v>0</v>
      </c>
      <c r="F97">
        <v>18</v>
      </c>
      <c r="G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62428.131630243137</v>
      </c>
    </row>
    <row r="98" spans="1:7" x14ac:dyDescent="0.25">
      <c r="A98" t="s">
        <v>32</v>
      </c>
      <c r="B98" t="s">
        <v>32</v>
      </c>
      <c r="C98" t="s">
        <v>83</v>
      </c>
      <c r="D98">
        <v>4</v>
      </c>
      <c r="E98">
        <v>8</v>
      </c>
      <c r="F98">
        <v>18</v>
      </c>
      <c r="G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62416.498559186766</v>
      </c>
    </row>
    <row r="99" spans="1:7" x14ac:dyDescent="0.25">
      <c r="A99" t="s">
        <v>32</v>
      </c>
      <c r="B99" t="s">
        <v>28</v>
      </c>
      <c r="C99" t="s">
        <v>83</v>
      </c>
      <c r="D99">
        <v>11</v>
      </c>
      <c r="E99">
        <v>0</v>
      </c>
      <c r="F99">
        <v>19</v>
      </c>
      <c r="G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62220.027485103215</v>
      </c>
    </row>
    <row r="100" spans="1:7" x14ac:dyDescent="0.25">
      <c r="A100" t="s">
        <v>32</v>
      </c>
      <c r="B100" t="s">
        <v>32</v>
      </c>
      <c r="C100" t="s">
        <v>83</v>
      </c>
      <c r="D100">
        <v>3</v>
      </c>
      <c r="E100">
        <v>8</v>
      </c>
      <c r="F100">
        <v>19</v>
      </c>
      <c r="G1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62208.162750475611</v>
      </c>
    </row>
    <row r="101" spans="1:7" x14ac:dyDescent="0.25">
      <c r="A101" t="s">
        <v>32</v>
      </c>
      <c r="B101" t="s">
        <v>32</v>
      </c>
      <c r="C101" t="s">
        <v>83</v>
      </c>
      <c r="D101">
        <v>0</v>
      </c>
      <c r="E101">
        <v>7</v>
      </c>
      <c r="F101">
        <v>23</v>
      </c>
      <c r="G1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60595.505738484768</v>
      </c>
    </row>
    <row r="102" spans="1:7" x14ac:dyDescent="0.25">
      <c r="A102" t="s">
        <v>32</v>
      </c>
      <c r="B102" t="s">
        <v>28</v>
      </c>
      <c r="C102" t="s">
        <v>83</v>
      </c>
      <c r="D102">
        <v>13</v>
      </c>
      <c r="E102">
        <v>0</v>
      </c>
      <c r="F102">
        <v>17</v>
      </c>
      <c r="G1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62567.745443757129</v>
      </c>
    </row>
    <row r="103" spans="1:7" x14ac:dyDescent="0.25">
      <c r="A103" t="s">
        <v>32</v>
      </c>
      <c r="B103" t="s">
        <v>32</v>
      </c>
      <c r="C103" t="s">
        <v>83</v>
      </c>
      <c r="D103">
        <v>14</v>
      </c>
      <c r="E103">
        <v>4</v>
      </c>
      <c r="F103">
        <v>12</v>
      </c>
      <c r="G1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62431.325635197332</v>
      </c>
    </row>
    <row r="104" spans="1:7" x14ac:dyDescent="0.25">
      <c r="A104" t="s">
        <v>32</v>
      </c>
      <c r="B104" t="s">
        <v>32</v>
      </c>
      <c r="C104" t="s">
        <v>83</v>
      </c>
      <c r="D104">
        <v>5</v>
      </c>
      <c r="E104">
        <v>8</v>
      </c>
      <c r="F104">
        <v>17</v>
      </c>
      <c r="G1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62556.345119381476</v>
      </c>
    </row>
    <row r="105" spans="1:7" x14ac:dyDescent="0.25">
      <c r="A105" t="s">
        <v>32</v>
      </c>
      <c r="B105" t="s">
        <v>28</v>
      </c>
      <c r="C105" t="s">
        <v>83</v>
      </c>
      <c r="D105">
        <v>10</v>
      </c>
      <c r="E105">
        <v>0</v>
      </c>
      <c r="F105">
        <v>20</v>
      </c>
      <c r="G1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61943.43300833743</v>
      </c>
    </row>
    <row r="106" spans="1:7" x14ac:dyDescent="0.25">
      <c r="A106" t="s">
        <v>32</v>
      </c>
      <c r="B106" t="s">
        <v>32</v>
      </c>
      <c r="C106" t="s">
        <v>83</v>
      </c>
      <c r="D106">
        <v>2</v>
      </c>
      <c r="E106">
        <v>8</v>
      </c>
      <c r="F106">
        <v>20</v>
      </c>
      <c r="G1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61931.33769324801</v>
      </c>
    </row>
    <row r="107" spans="1:7" x14ac:dyDescent="0.25">
      <c r="A107" t="s">
        <v>32</v>
      </c>
      <c r="B107" t="s">
        <v>32</v>
      </c>
      <c r="C107" t="s">
        <v>83</v>
      </c>
      <c r="D107">
        <v>11</v>
      </c>
      <c r="E107">
        <v>6</v>
      </c>
      <c r="F107">
        <v>13</v>
      </c>
      <c r="G1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62741.973058273819</v>
      </c>
    </row>
    <row r="108" spans="1:7" x14ac:dyDescent="0.25">
      <c r="A108" t="s">
        <v>32</v>
      </c>
      <c r="B108" t="s">
        <v>32</v>
      </c>
      <c r="C108" t="s">
        <v>83</v>
      </c>
      <c r="D108">
        <v>9</v>
      </c>
      <c r="E108">
        <v>7</v>
      </c>
      <c r="F108">
        <v>14</v>
      </c>
      <c r="G1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62789.049312135205</v>
      </c>
    </row>
    <row r="109" spans="1:7" x14ac:dyDescent="0.25">
      <c r="A109" t="s">
        <v>32</v>
      </c>
      <c r="B109" t="s">
        <v>28</v>
      </c>
      <c r="C109" t="s">
        <v>83</v>
      </c>
      <c r="D109">
        <v>14</v>
      </c>
      <c r="E109">
        <v>0</v>
      </c>
      <c r="F109">
        <v>16</v>
      </c>
      <c r="G1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62638.868925645256</v>
      </c>
    </row>
    <row r="110" spans="1:7" x14ac:dyDescent="0.25">
      <c r="A110" t="s">
        <v>32</v>
      </c>
      <c r="B110" t="s">
        <v>32</v>
      </c>
      <c r="C110" t="s">
        <v>83</v>
      </c>
      <c r="D110">
        <v>6</v>
      </c>
      <c r="E110">
        <v>8</v>
      </c>
      <c r="F110">
        <v>16</v>
      </c>
      <c r="G1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62627.702431059733</v>
      </c>
    </row>
    <row r="111" spans="1:7" x14ac:dyDescent="0.25">
      <c r="A111" t="s">
        <v>32</v>
      </c>
      <c r="B111" t="s">
        <v>28</v>
      </c>
      <c r="C111" t="s">
        <v>83</v>
      </c>
      <c r="D111">
        <v>9</v>
      </c>
      <c r="E111">
        <v>0</v>
      </c>
      <c r="F111">
        <v>21</v>
      </c>
      <c r="G1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61359.569745894958</v>
      </c>
    </row>
    <row r="112" spans="1:7" x14ac:dyDescent="0.25">
      <c r="A112" t="s">
        <v>32</v>
      </c>
      <c r="B112" t="s">
        <v>32</v>
      </c>
      <c r="C112" t="s">
        <v>83</v>
      </c>
      <c r="D112">
        <v>1</v>
      </c>
      <c r="E112">
        <v>8</v>
      </c>
      <c r="F112">
        <v>21</v>
      </c>
      <c r="G1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61344.50592739891</v>
      </c>
    </row>
    <row r="113" spans="1:7" x14ac:dyDescent="0.25">
      <c r="A113" t="s">
        <v>32</v>
      </c>
      <c r="B113" t="s">
        <v>32</v>
      </c>
      <c r="C113" t="s">
        <v>83</v>
      </c>
      <c r="D113">
        <v>13</v>
      </c>
      <c r="E113">
        <v>5</v>
      </c>
      <c r="F113">
        <v>12</v>
      </c>
      <c r="G1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62495.128506033419</v>
      </c>
    </row>
    <row r="114" spans="1:7" x14ac:dyDescent="0.25">
      <c r="A114" t="s">
        <v>32</v>
      </c>
      <c r="B114" t="s">
        <v>32</v>
      </c>
      <c r="C114" t="s">
        <v>83</v>
      </c>
      <c r="D114">
        <v>18</v>
      </c>
      <c r="E114">
        <v>1</v>
      </c>
      <c r="F114">
        <v>11</v>
      </c>
      <c r="G1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61308.803451204665</v>
      </c>
    </row>
    <row r="115" spans="1:7" x14ac:dyDescent="0.25">
      <c r="A115" t="s">
        <v>32</v>
      </c>
      <c r="B115" t="s">
        <v>28</v>
      </c>
      <c r="C115" t="s">
        <v>83</v>
      </c>
      <c r="D115">
        <v>15</v>
      </c>
      <c r="E115">
        <v>0</v>
      </c>
      <c r="F115">
        <v>15</v>
      </c>
      <c r="G1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62641.502075907469</v>
      </c>
    </row>
    <row r="116" spans="1:7" x14ac:dyDescent="0.25">
      <c r="A116" t="s">
        <v>32</v>
      </c>
      <c r="B116" t="s">
        <v>32</v>
      </c>
      <c r="C116" t="s">
        <v>83</v>
      </c>
      <c r="D116">
        <v>7</v>
      </c>
      <c r="E116">
        <v>8</v>
      </c>
      <c r="F116">
        <v>15</v>
      </c>
      <c r="G1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62630.570494221538</v>
      </c>
    </row>
    <row r="117" spans="1:7" x14ac:dyDescent="0.25">
      <c r="A117" t="s">
        <v>32</v>
      </c>
      <c r="B117" t="s">
        <v>32</v>
      </c>
      <c r="C117" t="s">
        <v>83</v>
      </c>
      <c r="D117">
        <v>17</v>
      </c>
      <c r="E117">
        <v>2</v>
      </c>
      <c r="F117">
        <v>11</v>
      </c>
      <c r="G1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61640.064295669443</v>
      </c>
    </row>
    <row r="118" spans="1:7" x14ac:dyDescent="0.25">
      <c r="A118" t="s">
        <v>32</v>
      </c>
      <c r="B118" t="s">
        <v>32</v>
      </c>
      <c r="C118" t="s">
        <v>83</v>
      </c>
      <c r="D118">
        <v>16</v>
      </c>
      <c r="E118">
        <v>3</v>
      </c>
      <c r="F118">
        <v>11</v>
      </c>
      <c r="G1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61887.816363998245</v>
      </c>
    </row>
    <row r="119" spans="1:7" x14ac:dyDescent="0.25">
      <c r="A119" t="s">
        <v>32</v>
      </c>
      <c r="B119" t="s">
        <v>28</v>
      </c>
      <c r="C119" t="s">
        <v>83</v>
      </c>
      <c r="D119">
        <v>8</v>
      </c>
      <c r="E119">
        <v>0</v>
      </c>
      <c r="F119">
        <v>22</v>
      </c>
      <c r="G1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60544.951598250176</v>
      </c>
    </row>
    <row r="120" spans="1:7" x14ac:dyDescent="0.25">
      <c r="A120" t="s">
        <v>32</v>
      </c>
      <c r="B120" t="s">
        <v>32</v>
      </c>
      <c r="C120" t="s">
        <v>83</v>
      </c>
      <c r="D120">
        <v>0</v>
      </c>
      <c r="E120">
        <v>8</v>
      </c>
      <c r="F120">
        <v>22</v>
      </c>
      <c r="G1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60529.759339893229</v>
      </c>
    </row>
    <row r="121" spans="1:7" x14ac:dyDescent="0.25">
      <c r="A121" t="s">
        <v>32</v>
      </c>
      <c r="B121" t="s">
        <v>32</v>
      </c>
      <c r="C121" t="s">
        <v>83</v>
      </c>
      <c r="D121">
        <v>10</v>
      </c>
      <c r="E121">
        <v>7</v>
      </c>
      <c r="F121">
        <v>13</v>
      </c>
      <c r="G1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62623.827054262983</v>
      </c>
    </row>
    <row r="122" spans="1:7" x14ac:dyDescent="0.25">
      <c r="A122" t="s">
        <v>32</v>
      </c>
      <c r="B122" t="s">
        <v>32</v>
      </c>
      <c r="C122" t="s">
        <v>83</v>
      </c>
      <c r="D122">
        <v>12</v>
      </c>
      <c r="E122">
        <v>6</v>
      </c>
      <c r="F122">
        <v>12</v>
      </c>
      <c r="G1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62481.070720434625</v>
      </c>
    </row>
    <row r="123" spans="1:7" x14ac:dyDescent="0.25">
      <c r="A123" t="s">
        <v>32</v>
      </c>
      <c r="B123" t="s">
        <v>28</v>
      </c>
      <c r="C123" t="s">
        <v>83</v>
      </c>
      <c r="D123">
        <v>16</v>
      </c>
      <c r="E123">
        <v>0</v>
      </c>
      <c r="F123">
        <v>14</v>
      </c>
      <c r="G1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62575.644894543788</v>
      </c>
    </row>
    <row r="124" spans="1:7" x14ac:dyDescent="0.25">
      <c r="A124" t="s">
        <v>32</v>
      </c>
      <c r="B124" t="s">
        <v>32</v>
      </c>
      <c r="C124" t="s">
        <v>83</v>
      </c>
      <c r="D124">
        <v>8</v>
      </c>
      <c r="E124">
        <v>8</v>
      </c>
      <c r="F124">
        <v>14</v>
      </c>
      <c r="G1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62564.949308866926</v>
      </c>
    </row>
    <row r="125" spans="1:7" x14ac:dyDescent="0.25">
      <c r="A125" t="s">
        <v>32</v>
      </c>
      <c r="B125" t="s">
        <v>32</v>
      </c>
      <c r="C125" t="s">
        <v>83</v>
      </c>
      <c r="D125">
        <v>15</v>
      </c>
      <c r="E125">
        <v>4</v>
      </c>
      <c r="F125">
        <v>11</v>
      </c>
      <c r="G1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62054.530741952687</v>
      </c>
    </row>
    <row r="126" spans="1:7" x14ac:dyDescent="0.25">
      <c r="A126" t="s">
        <v>32</v>
      </c>
      <c r="B126" t="s">
        <v>28</v>
      </c>
      <c r="C126" t="s">
        <v>83</v>
      </c>
      <c r="D126">
        <v>11</v>
      </c>
      <c r="E126">
        <v>1</v>
      </c>
      <c r="F126">
        <v>18</v>
      </c>
      <c r="G1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61987.952424102725</v>
      </c>
    </row>
    <row r="127" spans="1:7" x14ac:dyDescent="0.25">
      <c r="A127" t="s">
        <v>32</v>
      </c>
      <c r="B127" t="s">
        <v>32</v>
      </c>
      <c r="C127" t="s">
        <v>83</v>
      </c>
      <c r="D127">
        <v>3</v>
      </c>
      <c r="E127">
        <v>9</v>
      </c>
      <c r="F127">
        <v>18</v>
      </c>
      <c r="G1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61976.167528225829</v>
      </c>
    </row>
    <row r="128" spans="1:7" x14ac:dyDescent="0.25">
      <c r="A128" t="s">
        <v>32</v>
      </c>
      <c r="B128" t="s">
        <v>28</v>
      </c>
      <c r="C128" t="s">
        <v>83</v>
      </c>
      <c r="D128">
        <v>12</v>
      </c>
      <c r="E128">
        <v>1</v>
      </c>
      <c r="F128">
        <v>17</v>
      </c>
      <c r="G1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62164.985698573189</v>
      </c>
    </row>
    <row r="129" spans="1:7" x14ac:dyDescent="0.25">
      <c r="A129" t="s">
        <v>32</v>
      </c>
      <c r="B129" t="s">
        <v>32</v>
      </c>
      <c r="C129" t="s">
        <v>83</v>
      </c>
      <c r="D129">
        <v>4</v>
      </c>
      <c r="E129">
        <v>9</v>
      </c>
      <c r="F129">
        <v>17</v>
      </c>
      <c r="G1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62153.437349175561</v>
      </c>
    </row>
    <row r="130" spans="1:7" x14ac:dyDescent="0.25">
      <c r="A130" t="s">
        <v>32</v>
      </c>
      <c r="B130" t="s">
        <v>28</v>
      </c>
      <c r="C130" t="s">
        <v>83</v>
      </c>
      <c r="D130">
        <v>10</v>
      </c>
      <c r="E130">
        <v>1</v>
      </c>
      <c r="F130">
        <v>19</v>
      </c>
      <c r="G1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61741.178330238072</v>
      </c>
    </row>
    <row r="131" spans="1:7" x14ac:dyDescent="0.25">
      <c r="A131" t="s">
        <v>32</v>
      </c>
      <c r="B131" t="s">
        <v>32</v>
      </c>
      <c r="C131" t="s">
        <v>83</v>
      </c>
      <c r="D131">
        <v>2</v>
      </c>
      <c r="E131">
        <v>9</v>
      </c>
      <c r="F131">
        <v>19</v>
      </c>
      <c r="G1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61729.157950724693</v>
      </c>
    </row>
    <row r="132" spans="1:7" x14ac:dyDescent="0.25">
      <c r="A132" t="s">
        <v>32</v>
      </c>
      <c r="B132" t="s">
        <v>28</v>
      </c>
      <c r="C132" t="s">
        <v>83</v>
      </c>
      <c r="D132">
        <v>13</v>
      </c>
      <c r="E132">
        <v>1</v>
      </c>
      <c r="F132">
        <v>16</v>
      </c>
      <c r="G1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62272.278153649451</v>
      </c>
    </row>
    <row r="133" spans="1:7" x14ac:dyDescent="0.25">
      <c r="A133" t="s">
        <v>32</v>
      </c>
      <c r="B133" t="s">
        <v>32</v>
      </c>
      <c r="C133" t="s">
        <v>83</v>
      </c>
      <c r="D133">
        <v>5</v>
      </c>
      <c r="E133">
        <v>9</v>
      </c>
      <c r="F133">
        <v>16</v>
      </c>
      <c r="G1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62260.967413573868</v>
      </c>
    </row>
    <row r="134" spans="1:7" x14ac:dyDescent="0.25">
      <c r="A134" t="s">
        <v>32</v>
      </c>
      <c r="B134" t="s">
        <v>28</v>
      </c>
      <c r="C134" t="s">
        <v>83</v>
      </c>
      <c r="D134">
        <v>7</v>
      </c>
      <c r="E134">
        <v>0</v>
      </c>
      <c r="F134">
        <v>23</v>
      </c>
      <c r="G1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59669.077749680429</v>
      </c>
    </row>
    <row r="135" spans="1:7" x14ac:dyDescent="0.25">
      <c r="A135" t="s">
        <v>32</v>
      </c>
      <c r="B135" t="s">
        <v>28</v>
      </c>
      <c r="C135" t="s">
        <v>83</v>
      </c>
      <c r="D135">
        <v>9</v>
      </c>
      <c r="E135">
        <v>1</v>
      </c>
      <c r="F135">
        <v>20</v>
      </c>
      <c r="G1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61190.943998931012</v>
      </c>
    </row>
    <row r="136" spans="1:7" x14ac:dyDescent="0.25">
      <c r="A136" t="s">
        <v>32</v>
      </c>
      <c r="B136" t="s">
        <v>32</v>
      </c>
      <c r="C136" t="s">
        <v>83</v>
      </c>
      <c r="D136">
        <v>14</v>
      </c>
      <c r="E136">
        <v>5</v>
      </c>
      <c r="F136">
        <v>11</v>
      </c>
      <c r="G1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62142.581972570995</v>
      </c>
    </row>
    <row r="137" spans="1:7" x14ac:dyDescent="0.25">
      <c r="A137" t="s">
        <v>32</v>
      </c>
      <c r="B137" t="s">
        <v>32</v>
      </c>
      <c r="C137" t="s">
        <v>83</v>
      </c>
      <c r="D137">
        <v>1</v>
      </c>
      <c r="E137">
        <v>9</v>
      </c>
      <c r="F137">
        <v>20</v>
      </c>
      <c r="G1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61176.008234556473</v>
      </c>
    </row>
    <row r="138" spans="1:7" x14ac:dyDescent="0.25">
      <c r="A138" t="s">
        <v>32</v>
      </c>
      <c r="B138" t="s">
        <v>28</v>
      </c>
      <c r="C138" t="s">
        <v>83</v>
      </c>
      <c r="D138">
        <v>14</v>
      </c>
      <c r="E138">
        <v>1</v>
      </c>
      <c r="F138">
        <v>15</v>
      </c>
      <c r="G1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62309.829789331547</v>
      </c>
    </row>
    <row r="139" spans="1:7" x14ac:dyDescent="0.25">
      <c r="A139" t="s">
        <v>32</v>
      </c>
      <c r="B139" t="s">
        <v>32</v>
      </c>
      <c r="C139" t="s">
        <v>83</v>
      </c>
      <c r="D139">
        <v>6</v>
      </c>
      <c r="E139">
        <v>9</v>
      </c>
      <c r="F139">
        <v>15</v>
      </c>
      <c r="G1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62298.757721420792</v>
      </c>
    </row>
    <row r="140" spans="1:7" x14ac:dyDescent="0.25">
      <c r="A140" t="s">
        <v>32</v>
      </c>
      <c r="B140" t="s">
        <v>32</v>
      </c>
      <c r="C140" t="s">
        <v>83</v>
      </c>
      <c r="D140">
        <v>11</v>
      </c>
      <c r="E140">
        <v>7</v>
      </c>
      <c r="F140">
        <v>12</v>
      </c>
      <c r="G1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62391.390015881087</v>
      </c>
    </row>
    <row r="141" spans="1:7" x14ac:dyDescent="0.25">
      <c r="A141" t="s">
        <v>32</v>
      </c>
      <c r="B141" t="s">
        <v>28</v>
      </c>
      <c r="C141" t="s">
        <v>83</v>
      </c>
      <c r="D141">
        <v>17</v>
      </c>
      <c r="E141">
        <v>0</v>
      </c>
      <c r="F141">
        <v>13</v>
      </c>
      <c r="G1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62441.297381554206</v>
      </c>
    </row>
    <row r="142" spans="1:7" x14ac:dyDescent="0.25">
      <c r="A142" t="s">
        <v>32</v>
      </c>
      <c r="B142" t="s">
        <v>32</v>
      </c>
      <c r="C142" t="s">
        <v>83</v>
      </c>
      <c r="D142">
        <v>9</v>
      </c>
      <c r="E142">
        <v>8</v>
      </c>
      <c r="F142">
        <v>13</v>
      </c>
      <c r="G1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62430.838874995825</v>
      </c>
    </row>
    <row r="143" spans="1:7" x14ac:dyDescent="0.25">
      <c r="A143" t="s">
        <v>32</v>
      </c>
      <c r="B143" t="s">
        <v>28</v>
      </c>
      <c r="C143" t="s">
        <v>83</v>
      </c>
      <c r="D143">
        <v>8</v>
      </c>
      <c r="E143">
        <v>1</v>
      </c>
      <c r="F143">
        <v>21</v>
      </c>
      <c r="G1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60411.869948732521</v>
      </c>
    </row>
    <row r="144" spans="1:7" x14ac:dyDescent="0.25">
      <c r="A144" t="s">
        <v>32</v>
      </c>
      <c r="B144" t="s">
        <v>32</v>
      </c>
      <c r="C144" t="s">
        <v>83</v>
      </c>
      <c r="D144">
        <v>0</v>
      </c>
      <c r="E144">
        <v>9</v>
      </c>
      <c r="F144">
        <v>21</v>
      </c>
      <c r="G1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60396.797576446988</v>
      </c>
    </row>
    <row r="145" spans="1:7" x14ac:dyDescent="0.25">
      <c r="A145" t="s">
        <v>32</v>
      </c>
      <c r="B145" t="s">
        <v>32</v>
      </c>
      <c r="C145" t="s">
        <v>83</v>
      </c>
      <c r="D145">
        <v>18</v>
      </c>
      <c r="E145">
        <v>2</v>
      </c>
      <c r="F145">
        <v>10</v>
      </c>
      <c r="G1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61158.93421584001</v>
      </c>
    </row>
    <row r="146" spans="1:7" x14ac:dyDescent="0.25">
      <c r="A146" t="s">
        <v>32</v>
      </c>
      <c r="B146" t="s">
        <v>32</v>
      </c>
      <c r="C146" t="s">
        <v>83</v>
      </c>
      <c r="D146">
        <v>13</v>
      </c>
      <c r="E146">
        <v>6</v>
      </c>
      <c r="F146">
        <v>11</v>
      </c>
      <c r="G1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62154.252725341532</v>
      </c>
    </row>
    <row r="147" spans="1:7" x14ac:dyDescent="0.25">
      <c r="A147" t="s">
        <v>32</v>
      </c>
      <c r="B147" t="s">
        <v>28</v>
      </c>
      <c r="C147" t="s">
        <v>83</v>
      </c>
      <c r="D147">
        <v>15</v>
      </c>
      <c r="E147">
        <v>1</v>
      </c>
      <c r="F147">
        <v>14</v>
      </c>
      <c r="G1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62277.640605619417</v>
      </c>
    </row>
    <row r="148" spans="1:7" x14ac:dyDescent="0.25">
      <c r="A148" t="s">
        <v>32</v>
      </c>
      <c r="B148" t="s">
        <v>32</v>
      </c>
      <c r="C148" t="s">
        <v>83</v>
      </c>
      <c r="D148">
        <v>17</v>
      </c>
      <c r="E148">
        <v>3</v>
      </c>
      <c r="F148">
        <v>10</v>
      </c>
      <c r="G1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61426.434537804118</v>
      </c>
    </row>
    <row r="149" spans="1:7" x14ac:dyDescent="0.25">
      <c r="A149" t="s">
        <v>32</v>
      </c>
      <c r="B149" t="s">
        <v>32</v>
      </c>
      <c r="C149" t="s">
        <v>83</v>
      </c>
      <c r="D149">
        <v>7</v>
      </c>
      <c r="E149">
        <v>9</v>
      </c>
      <c r="F149">
        <v>14</v>
      </c>
      <c r="G1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62266.808272716349</v>
      </c>
    </row>
    <row r="150" spans="1:7" x14ac:dyDescent="0.25">
      <c r="A150" t="s">
        <v>32</v>
      </c>
      <c r="B150" t="s">
        <v>28</v>
      </c>
      <c r="C150" t="s">
        <v>83</v>
      </c>
      <c r="D150">
        <v>6</v>
      </c>
      <c r="E150">
        <v>0</v>
      </c>
      <c r="F150">
        <v>24</v>
      </c>
      <c r="G1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58733.286596478778</v>
      </c>
    </row>
    <row r="151" spans="1:7" x14ac:dyDescent="0.25">
      <c r="A151" t="s">
        <v>32</v>
      </c>
      <c r="B151" t="s">
        <v>32</v>
      </c>
      <c r="C151" t="s">
        <v>83</v>
      </c>
      <c r="D151">
        <v>16</v>
      </c>
      <c r="E151">
        <v>4</v>
      </c>
      <c r="F151">
        <v>10</v>
      </c>
      <c r="G1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61614.495321980328</v>
      </c>
    </row>
    <row r="152" spans="1:7" x14ac:dyDescent="0.25">
      <c r="A152" t="s">
        <v>32</v>
      </c>
      <c r="B152" t="s">
        <v>28</v>
      </c>
      <c r="C152" t="s">
        <v>83</v>
      </c>
      <c r="D152">
        <v>7</v>
      </c>
      <c r="E152">
        <v>1</v>
      </c>
      <c r="F152">
        <v>22</v>
      </c>
      <c r="G1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59569.81844440729</v>
      </c>
    </row>
    <row r="153" spans="1:7" x14ac:dyDescent="0.25">
      <c r="A153" t="s">
        <v>32</v>
      </c>
      <c r="B153" t="s">
        <v>28</v>
      </c>
      <c r="C153" t="s">
        <v>83</v>
      </c>
      <c r="D153">
        <v>18</v>
      </c>
      <c r="E153">
        <v>0</v>
      </c>
      <c r="F153">
        <v>12</v>
      </c>
      <c r="G1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62238.459536938732</v>
      </c>
    </row>
    <row r="154" spans="1:7" x14ac:dyDescent="0.25">
      <c r="A154" t="s">
        <v>32</v>
      </c>
      <c r="B154" t="s">
        <v>28</v>
      </c>
      <c r="C154" t="s">
        <v>83</v>
      </c>
      <c r="D154">
        <v>11</v>
      </c>
      <c r="E154">
        <v>2</v>
      </c>
      <c r="F154">
        <v>17</v>
      </c>
      <c r="G1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61686.572552484839</v>
      </c>
    </row>
    <row r="155" spans="1:7" x14ac:dyDescent="0.25">
      <c r="A155" t="s">
        <v>32</v>
      </c>
      <c r="B155" t="s">
        <v>32</v>
      </c>
      <c r="C155" t="s">
        <v>83</v>
      </c>
      <c r="D155">
        <v>10</v>
      </c>
      <c r="E155">
        <v>8</v>
      </c>
      <c r="F155">
        <v>12</v>
      </c>
      <c r="G1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62228.239192608293</v>
      </c>
    </row>
    <row r="156" spans="1:7" x14ac:dyDescent="0.25">
      <c r="A156" t="s">
        <v>32</v>
      </c>
      <c r="B156" t="s">
        <v>32</v>
      </c>
      <c r="C156" t="s">
        <v>83</v>
      </c>
      <c r="D156">
        <v>3</v>
      </c>
      <c r="E156">
        <v>10</v>
      </c>
      <c r="F156">
        <v>17</v>
      </c>
      <c r="G1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61674.878330539563</v>
      </c>
    </row>
    <row r="157" spans="1:7" x14ac:dyDescent="0.25">
      <c r="A157" t="s">
        <v>32</v>
      </c>
      <c r="B157" t="s">
        <v>28</v>
      </c>
      <c r="C157" t="s">
        <v>83</v>
      </c>
      <c r="D157">
        <v>10</v>
      </c>
      <c r="E157">
        <v>2</v>
      </c>
      <c r="F157">
        <v>18</v>
      </c>
      <c r="G1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61470.940094778096</v>
      </c>
    </row>
    <row r="158" spans="1:7" x14ac:dyDescent="0.25">
      <c r="A158" t="s">
        <v>32</v>
      </c>
      <c r="B158" t="s">
        <v>32</v>
      </c>
      <c r="C158" t="s">
        <v>83</v>
      </c>
      <c r="D158">
        <v>2</v>
      </c>
      <c r="E158">
        <v>10</v>
      </c>
      <c r="F158">
        <v>18</v>
      </c>
      <c r="G1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61459.005587899774</v>
      </c>
    </row>
    <row r="159" spans="1:7" x14ac:dyDescent="0.25">
      <c r="A159" t="s">
        <v>32</v>
      </c>
      <c r="B159" t="s">
        <v>28</v>
      </c>
      <c r="C159" t="s">
        <v>83</v>
      </c>
      <c r="D159">
        <v>12</v>
      </c>
      <c r="E159">
        <v>2</v>
      </c>
      <c r="F159">
        <v>16</v>
      </c>
      <c r="G1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61831.236993059058</v>
      </c>
    </row>
    <row r="160" spans="1:7" x14ac:dyDescent="0.25">
      <c r="A160" t="s">
        <v>32</v>
      </c>
      <c r="B160" t="s">
        <v>32</v>
      </c>
      <c r="C160" t="s">
        <v>83</v>
      </c>
      <c r="D160">
        <v>4</v>
      </c>
      <c r="E160">
        <v>10</v>
      </c>
      <c r="F160">
        <v>16</v>
      </c>
      <c r="G1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61819.784099186494</v>
      </c>
    </row>
    <row r="161" spans="1:7" x14ac:dyDescent="0.25">
      <c r="A161" t="s">
        <v>32</v>
      </c>
      <c r="B161" t="s">
        <v>28</v>
      </c>
      <c r="C161" t="s">
        <v>83</v>
      </c>
      <c r="D161">
        <v>16</v>
      </c>
      <c r="E161">
        <v>1</v>
      </c>
      <c r="F161">
        <v>13</v>
      </c>
      <c r="G1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62175.710602513092</v>
      </c>
    </row>
    <row r="162" spans="1:7" x14ac:dyDescent="0.25">
      <c r="A162" t="s">
        <v>32</v>
      </c>
      <c r="B162" t="s">
        <v>32</v>
      </c>
      <c r="C162" t="s">
        <v>83</v>
      </c>
      <c r="D162">
        <v>12</v>
      </c>
      <c r="E162">
        <v>7</v>
      </c>
      <c r="F162">
        <v>11</v>
      </c>
      <c r="G1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62091.738196989485</v>
      </c>
    </row>
    <row r="163" spans="1:7" x14ac:dyDescent="0.25">
      <c r="A163" t="s">
        <v>32</v>
      </c>
      <c r="B163" t="s">
        <v>32</v>
      </c>
      <c r="C163" t="s">
        <v>83</v>
      </c>
      <c r="D163">
        <v>8</v>
      </c>
      <c r="E163">
        <v>9</v>
      </c>
      <c r="F163">
        <v>13</v>
      </c>
      <c r="G1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62165.11906746048</v>
      </c>
    </row>
    <row r="164" spans="1:7" x14ac:dyDescent="0.25">
      <c r="A164" t="s">
        <v>32</v>
      </c>
      <c r="B164" t="s">
        <v>32</v>
      </c>
      <c r="C164" t="s">
        <v>83</v>
      </c>
      <c r="D164">
        <v>15</v>
      </c>
      <c r="E164">
        <v>5</v>
      </c>
      <c r="F164">
        <v>10</v>
      </c>
      <c r="G1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61725.444282800556</v>
      </c>
    </row>
    <row r="165" spans="1:7" x14ac:dyDescent="0.25">
      <c r="A165" t="s">
        <v>32</v>
      </c>
      <c r="B165" t="s">
        <v>28</v>
      </c>
      <c r="C165" t="s">
        <v>83</v>
      </c>
      <c r="D165">
        <v>9</v>
      </c>
      <c r="E165">
        <v>2</v>
      </c>
      <c r="F165">
        <v>19</v>
      </c>
      <c r="G1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60955.652207320534</v>
      </c>
    </row>
    <row r="166" spans="1:7" x14ac:dyDescent="0.25">
      <c r="A166" t="s">
        <v>32</v>
      </c>
      <c r="B166" t="s">
        <v>32</v>
      </c>
      <c r="C166" t="s">
        <v>83</v>
      </c>
      <c r="D166">
        <v>1</v>
      </c>
      <c r="E166">
        <v>10</v>
      </c>
      <c r="F166">
        <v>19</v>
      </c>
      <c r="G1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60940.855224857376</v>
      </c>
    </row>
    <row r="167" spans="1:7" x14ac:dyDescent="0.25">
      <c r="A167" t="s">
        <v>32</v>
      </c>
      <c r="B167" t="s">
        <v>28</v>
      </c>
      <c r="C167" t="s">
        <v>83</v>
      </c>
      <c r="D167">
        <v>13</v>
      </c>
      <c r="E167">
        <v>2</v>
      </c>
      <c r="F167">
        <v>15</v>
      </c>
      <c r="G1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61904.933416500724</v>
      </c>
    </row>
    <row r="168" spans="1:7" x14ac:dyDescent="0.25">
      <c r="A168" t="s">
        <v>32</v>
      </c>
      <c r="B168" t="s">
        <v>32</v>
      </c>
      <c r="C168" t="s">
        <v>83</v>
      </c>
      <c r="D168">
        <v>5</v>
      </c>
      <c r="E168">
        <v>10</v>
      </c>
      <c r="F168">
        <v>15</v>
      </c>
      <c r="G1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61893.722893840582</v>
      </c>
    </row>
    <row r="169" spans="1:7" x14ac:dyDescent="0.25">
      <c r="A169" t="s">
        <v>32</v>
      </c>
      <c r="B169" t="s">
        <v>28</v>
      </c>
      <c r="C169" t="s">
        <v>83</v>
      </c>
      <c r="D169">
        <v>8</v>
      </c>
      <c r="E169">
        <v>2</v>
      </c>
      <c r="F169">
        <v>20</v>
      </c>
      <c r="G1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60213.444989582451</v>
      </c>
    </row>
    <row r="170" spans="1:7" x14ac:dyDescent="0.25">
      <c r="A170" t="s">
        <v>32</v>
      </c>
      <c r="B170" t="s">
        <v>32</v>
      </c>
      <c r="C170" t="s">
        <v>83</v>
      </c>
      <c r="D170">
        <v>0</v>
      </c>
      <c r="E170">
        <v>10</v>
      </c>
      <c r="F170">
        <v>20</v>
      </c>
      <c r="G1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60198.503344012461</v>
      </c>
    </row>
    <row r="171" spans="1:7" x14ac:dyDescent="0.25">
      <c r="A171" t="s">
        <v>32</v>
      </c>
      <c r="B171" t="s">
        <v>28</v>
      </c>
      <c r="C171" t="s">
        <v>83</v>
      </c>
      <c r="D171">
        <v>6</v>
      </c>
      <c r="E171">
        <v>1</v>
      </c>
      <c r="F171">
        <v>23</v>
      </c>
      <c r="G1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58666.12829350894</v>
      </c>
    </row>
    <row r="172" spans="1:7" x14ac:dyDescent="0.25">
      <c r="A172" t="s">
        <v>32</v>
      </c>
      <c r="B172" t="s">
        <v>32</v>
      </c>
      <c r="C172" t="s">
        <v>83</v>
      </c>
      <c r="D172">
        <v>14</v>
      </c>
      <c r="E172">
        <v>6</v>
      </c>
      <c r="F172">
        <v>10</v>
      </c>
      <c r="G1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61761.519072994546</v>
      </c>
    </row>
    <row r="173" spans="1:7" x14ac:dyDescent="0.25">
      <c r="A173" t="s">
        <v>32</v>
      </c>
      <c r="B173" t="s">
        <v>28</v>
      </c>
      <c r="C173" t="s">
        <v>83</v>
      </c>
      <c r="D173">
        <v>14</v>
      </c>
      <c r="E173">
        <v>2</v>
      </c>
      <c r="F173">
        <v>14</v>
      </c>
      <c r="G1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61907.66182280986</v>
      </c>
    </row>
    <row r="174" spans="1:7" x14ac:dyDescent="0.25">
      <c r="A174" t="s">
        <v>32</v>
      </c>
      <c r="B174" t="s">
        <v>32</v>
      </c>
      <c r="C174" t="s">
        <v>83</v>
      </c>
      <c r="D174">
        <v>6</v>
      </c>
      <c r="E174">
        <v>10</v>
      </c>
      <c r="F174">
        <v>14</v>
      </c>
      <c r="G1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61896.694714501835</v>
      </c>
    </row>
    <row r="175" spans="1:7" x14ac:dyDescent="0.25">
      <c r="A175" t="s">
        <v>32</v>
      </c>
      <c r="B175" t="s">
        <v>28</v>
      </c>
      <c r="C175" t="s">
        <v>83</v>
      </c>
      <c r="D175">
        <v>17</v>
      </c>
      <c r="E175">
        <v>1</v>
      </c>
      <c r="F175">
        <v>12</v>
      </c>
      <c r="G1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62004.039780012572</v>
      </c>
    </row>
    <row r="176" spans="1:7" x14ac:dyDescent="0.25">
      <c r="A176" t="s">
        <v>32</v>
      </c>
      <c r="B176" t="s">
        <v>28</v>
      </c>
      <c r="C176" t="s">
        <v>83</v>
      </c>
      <c r="D176">
        <v>19</v>
      </c>
      <c r="E176">
        <v>0</v>
      </c>
      <c r="F176">
        <v>11</v>
      </c>
      <c r="G1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61967.131360697356</v>
      </c>
    </row>
    <row r="177" spans="1:7" x14ac:dyDescent="0.25">
      <c r="A177" t="s">
        <v>32</v>
      </c>
      <c r="B177" t="s">
        <v>32</v>
      </c>
      <c r="C177" t="s">
        <v>83</v>
      </c>
      <c r="D177">
        <v>9</v>
      </c>
      <c r="E177">
        <v>9</v>
      </c>
      <c r="F177">
        <v>12</v>
      </c>
      <c r="G1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61993.690105653215</v>
      </c>
    </row>
    <row r="178" spans="1:7" x14ac:dyDescent="0.25">
      <c r="A178" t="s">
        <v>32</v>
      </c>
      <c r="B178" t="s">
        <v>32</v>
      </c>
      <c r="C178" t="s">
        <v>83</v>
      </c>
      <c r="D178">
        <v>11</v>
      </c>
      <c r="E178">
        <v>8</v>
      </c>
      <c r="F178">
        <v>11</v>
      </c>
      <c r="G1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61957.150261704315</v>
      </c>
    </row>
    <row r="179" spans="1:7" x14ac:dyDescent="0.25">
      <c r="A179" t="s">
        <v>32</v>
      </c>
      <c r="B179" t="s">
        <v>28</v>
      </c>
      <c r="C179" t="s">
        <v>83</v>
      </c>
      <c r="D179">
        <v>7</v>
      </c>
      <c r="E179">
        <v>2</v>
      </c>
      <c r="F179">
        <v>21</v>
      </c>
      <c r="G1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59406.563022704679</v>
      </c>
    </row>
    <row r="180" spans="1:7" x14ac:dyDescent="0.25">
      <c r="A180" t="s">
        <v>32</v>
      </c>
      <c r="B180" t="s">
        <v>32</v>
      </c>
      <c r="C180" t="s">
        <v>83</v>
      </c>
      <c r="D180">
        <v>18</v>
      </c>
      <c r="E180">
        <v>3</v>
      </c>
      <c r="F180">
        <v>9</v>
      </c>
      <c r="G1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60903.189723964562</v>
      </c>
    </row>
    <row r="181" spans="1:7" x14ac:dyDescent="0.25">
      <c r="A181" t="s">
        <v>32</v>
      </c>
      <c r="B181" t="s">
        <v>32</v>
      </c>
      <c r="C181" t="s">
        <v>83</v>
      </c>
      <c r="D181">
        <v>17</v>
      </c>
      <c r="E181">
        <v>4</v>
      </c>
      <c r="F181">
        <v>9</v>
      </c>
      <c r="G1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61111.219375280227</v>
      </c>
    </row>
    <row r="182" spans="1:7" x14ac:dyDescent="0.25">
      <c r="A182" t="s">
        <v>32</v>
      </c>
      <c r="B182" t="s">
        <v>28</v>
      </c>
      <c r="C182" t="s">
        <v>83</v>
      </c>
      <c r="D182">
        <v>15</v>
      </c>
      <c r="E182">
        <v>2</v>
      </c>
      <c r="F182">
        <v>13</v>
      </c>
      <c r="G1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61839.422211986413</v>
      </c>
    </row>
    <row r="183" spans="1:7" x14ac:dyDescent="0.25">
      <c r="A183" t="s">
        <v>32</v>
      </c>
      <c r="B183" t="s">
        <v>32</v>
      </c>
      <c r="C183" t="s">
        <v>83</v>
      </c>
      <c r="D183">
        <v>7</v>
      </c>
      <c r="E183">
        <v>10</v>
      </c>
      <c r="F183">
        <v>13</v>
      </c>
      <c r="G1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61828.699561170237</v>
      </c>
    </row>
    <row r="184" spans="1:7" x14ac:dyDescent="0.25">
      <c r="A184" t="s">
        <v>32</v>
      </c>
      <c r="B184" t="s">
        <v>32</v>
      </c>
      <c r="C184" t="s">
        <v>83</v>
      </c>
      <c r="D184">
        <v>13</v>
      </c>
      <c r="E184">
        <v>7</v>
      </c>
      <c r="F184">
        <v>10</v>
      </c>
      <c r="G1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61724.871597588201</v>
      </c>
    </row>
    <row r="185" spans="1:7" x14ac:dyDescent="0.25">
      <c r="A185" t="s">
        <v>32</v>
      </c>
      <c r="B185" t="s">
        <v>28</v>
      </c>
      <c r="C185" t="s">
        <v>83</v>
      </c>
      <c r="D185">
        <v>5</v>
      </c>
      <c r="E185">
        <v>1</v>
      </c>
      <c r="F185">
        <v>24</v>
      </c>
      <c r="G1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57702.13401044569</v>
      </c>
    </row>
    <row r="186" spans="1:7" x14ac:dyDescent="0.25">
      <c r="A186" t="s">
        <v>32</v>
      </c>
      <c r="B186" t="s">
        <v>28</v>
      </c>
      <c r="C186" t="s">
        <v>83</v>
      </c>
      <c r="D186">
        <v>10</v>
      </c>
      <c r="E186">
        <v>3</v>
      </c>
      <c r="F186">
        <v>17</v>
      </c>
      <c r="G1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61134.600044244537</v>
      </c>
    </row>
    <row r="187" spans="1:7" x14ac:dyDescent="0.25">
      <c r="A187" t="s">
        <v>32</v>
      </c>
      <c r="B187" t="s">
        <v>32</v>
      </c>
      <c r="C187" t="s">
        <v>83</v>
      </c>
      <c r="D187">
        <v>2</v>
      </c>
      <c r="E187">
        <v>11</v>
      </c>
      <c r="F187">
        <v>17</v>
      </c>
      <c r="G1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61122.762059223496</v>
      </c>
    </row>
    <row r="188" spans="1:7" x14ac:dyDescent="0.25">
      <c r="A188" t="s">
        <v>32</v>
      </c>
      <c r="B188" t="s">
        <v>28</v>
      </c>
      <c r="C188" t="s">
        <v>83</v>
      </c>
      <c r="D188">
        <v>11</v>
      </c>
      <c r="E188">
        <v>3</v>
      </c>
      <c r="F188">
        <v>16</v>
      </c>
      <c r="G1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61317.806183999252</v>
      </c>
    </row>
    <row r="189" spans="1:7" x14ac:dyDescent="0.25">
      <c r="A189" t="s">
        <v>32</v>
      </c>
      <c r="B189" t="s">
        <v>32</v>
      </c>
      <c r="C189" t="s">
        <v>83</v>
      </c>
      <c r="D189">
        <v>3</v>
      </c>
      <c r="E189">
        <v>11</v>
      </c>
      <c r="F189">
        <v>16</v>
      </c>
      <c r="G1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61306.213186439141</v>
      </c>
    </row>
    <row r="190" spans="1:7" x14ac:dyDescent="0.25">
      <c r="A190" t="s">
        <v>32</v>
      </c>
      <c r="B190" t="s">
        <v>32</v>
      </c>
      <c r="C190" t="s">
        <v>83</v>
      </c>
      <c r="D190">
        <v>16</v>
      </c>
      <c r="E190">
        <v>5</v>
      </c>
      <c r="F190">
        <v>9</v>
      </c>
      <c r="G1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61243.715436722065</v>
      </c>
    </row>
    <row r="191" spans="1:7" x14ac:dyDescent="0.25">
      <c r="A191" t="s">
        <v>32</v>
      </c>
      <c r="B191" t="s">
        <v>28</v>
      </c>
      <c r="C191" t="s">
        <v>83</v>
      </c>
      <c r="D191">
        <v>9</v>
      </c>
      <c r="E191">
        <v>3</v>
      </c>
      <c r="F191">
        <v>18</v>
      </c>
      <c r="G1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60655.541465004972</v>
      </c>
    </row>
    <row r="192" spans="1:7" x14ac:dyDescent="0.25">
      <c r="A192" t="s">
        <v>32</v>
      </c>
      <c r="B192" t="s">
        <v>32</v>
      </c>
      <c r="C192" t="s">
        <v>83</v>
      </c>
      <c r="D192">
        <v>1</v>
      </c>
      <c r="E192">
        <v>11</v>
      </c>
      <c r="F192">
        <v>18</v>
      </c>
      <c r="G1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60640.893730884593</v>
      </c>
    </row>
    <row r="193" spans="1:7" x14ac:dyDescent="0.25">
      <c r="A193" t="s">
        <v>32</v>
      </c>
      <c r="B193" t="s">
        <v>28</v>
      </c>
      <c r="C193" t="s">
        <v>83</v>
      </c>
      <c r="D193">
        <v>6</v>
      </c>
      <c r="E193">
        <v>2</v>
      </c>
      <c r="F193">
        <v>22</v>
      </c>
      <c r="G1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58536.345642558008</v>
      </c>
    </row>
    <row r="194" spans="1:7" x14ac:dyDescent="0.25">
      <c r="A194" t="s">
        <v>32</v>
      </c>
      <c r="B194" t="s">
        <v>28</v>
      </c>
      <c r="C194" t="s">
        <v>83</v>
      </c>
      <c r="D194">
        <v>12</v>
      </c>
      <c r="E194">
        <v>3</v>
      </c>
      <c r="F194">
        <v>15</v>
      </c>
      <c r="G1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61428.839754259548</v>
      </c>
    </row>
    <row r="195" spans="1:7" x14ac:dyDescent="0.25">
      <c r="A195" t="s">
        <v>32</v>
      </c>
      <c r="B195" t="s">
        <v>32</v>
      </c>
      <c r="C195" t="s">
        <v>83</v>
      </c>
      <c r="D195">
        <v>4</v>
      </c>
      <c r="E195">
        <v>11</v>
      </c>
      <c r="F195">
        <v>15</v>
      </c>
      <c r="G1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61417.492768139848</v>
      </c>
    </row>
    <row r="196" spans="1:7" x14ac:dyDescent="0.25">
      <c r="A196" t="s">
        <v>32</v>
      </c>
      <c r="B196" t="s">
        <v>28</v>
      </c>
      <c r="C196" t="s">
        <v>83</v>
      </c>
      <c r="D196">
        <v>18</v>
      </c>
      <c r="E196">
        <v>1</v>
      </c>
      <c r="F196">
        <v>11</v>
      </c>
      <c r="G1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61762.628138117863</v>
      </c>
    </row>
    <row r="197" spans="1:7" x14ac:dyDescent="0.25">
      <c r="A197" t="s">
        <v>32</v>
      </c>
      <c r="B197" t="s">
        <v>32</v>
      </c>
      <c r="C197" t="s">
        <v>83</v>
      </c>
      <c r="D197">
        <v>10</v>
      </c>
      <c r="E197">
        <v>9</v>
      </c>
      <c r="F197">
        <v>11</v>
      </c>
      <c r="G1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61752.521387294546</v>
      </c>
    </row>
    <row r="198" spans="1:7" x14ac:dyDescent="0.25">
      <c r="A198" t="s">
        <v>32</v>
      </c>
      <c r="B198" t="s">
        <v>28</v>
      </c>
      <c r="C198" t="s">
        <v>83</v>
      </c>
      <c r="D198">
        <v>8</v>
      </c>
      <c r="E198">
        <v>3</v>
      </c>
      <c r="F198">
        <v>19</v>
      </c>
      <c r="G1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59951.490205751346</v>
      </c>
    </row>
    <row r="199" spans="1:7" x14ac:dyDescent="0.25">
      <c r="A199" t="s">
        <v>32</v>
      </c>
      <c r="B199" t="s">
        <v>32</v>
      </c>
      <c r="C199" t="s">
        <v>83</v>
      </c>
      <c r="D199">
        <v>0</v>
      </c>
      <c r="E199">
        <v>11</v>
      </c>
      <c r="F199">
        <v>19</v>
      </c>
      <c r="G1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59936.689861957668</v>
      </c>
    </row>
    <row r="200" spans="1:7" x14ac:dyDescent="0.25">
      <c r="A200" t="s">
        <v>32</v>
      </c>
      <c r="B200" t="s">
        <v>28</v>
      </c>
      <c r="C200" t="s">
        <v>83</v>
      </c>
      <c r="D200">
        <v>16</v>
      </c>
      <c r="E200">
        <v>2</v>
      </c>
      <c r="F200">
        <v>12</v>
      </c>
      <c r="G2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61700.214584030407</v>
      </c>
    </row>
    <row r="201" spans="1:7" x14ac:dyDescent="0.25">
      <c r="A201" t="s">
        <v>32</v>
      </c>
      <c r="B201" t="s">
        <v>32</v>
      </c>
      <c r="C201" t="s">
        <v>83</v>
      </c>
      <c r="D201">
        <v>8</v>
      </c>
      <c r="E201">
        <v>10</v>
      </c>
      <c r="F201">
        <v>12</v>
      </c>
      <c r="G2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61689.737433845796</v>
      </c>
    </row>
    <row r="202" spans="1:7" x14ac:dyDescent="0.25">
      <c r="A202" t="s">
        <v>32</v>
      </c>
      <c r="B202" t="s">
        <v>28</v>
      </c>
      <c r="C202" t="s">
        <v>83</v>
      </c>
      <c r="D202">
        <v>20</v>
      </c>
      <c r="E202">
        <v>0</v>
      </c>
      <c r="F202">
        <v>10</v>
      </c>
      <c r="G2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61627.312852830102</v>
      </c>
    </row>
    <row r="203" spans="1:7" x14ac:dyDescent="0.25">
      <c r="A203" t="s">
        <v>32</v>
      </c>
      <c r="B203" t="s">
        <v>28</v>
      </c>
      <c r="C203" t="s">
        <v>83</v>
      </c>
      <c r="D203">
        <v>13</v>
      </c>
      <c r="E203">
        <v>3</v>
      </c>
      <c r="F203">
        <v>14</v>
      </c>
      <c r="G2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61467.700755025449</v>
      </c>
    </row>
    <row r="204" spans="1:7" x14ac:dyDescent="0.25">
      <c r="A204" t="s">
        <v>32</v>
      </c>
      <c r="B204" t="s">
        <v>32</v>
      </c>
      <c r="C204" t="s">
        <v>83</v>
      </c>
      <c r="D204">
        <v>12</v>
      </c>
      <c r="E204">
        <v>8</v>
      </c>
      <c r="F204">
        <v>10</v>
      </c>
      <c r="G2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61617.572082283907</v>
      </c>
    </row>
    <row r="205" spans="1:7" x14ac:dyDescent="0.25">
      <c r="A205" t="s">
        <v>32</v>
      </c>
      <c r="B205" t="s">
        <v>32</v>
      </c>
      <c r="C205" t="s">
        <v>83</v>
      </c>
      <c r="D205">
        <v>5</v>
      </c>
      <c r="E205">
        <v>11</v>
      </c>
      <c r="F205">
        <v>14</v>
      </c>
      <c r="G2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61456.600804325615</v>
      </c>
    </row>
    <row r="206" spans="1:7" x14ac:dyDescent="0.25">
      <c r="A206" t="s">
        <v>32</v>
      </c>
      <c r="B206" t="s">
        <v>32</v>
      </c>
      <c r="C206" t="s">
        <v>83</v>
      </c>
      <c r="D206">
        <v>15</v>
      </c>
      <c r="E206">
        <v>6</v>
      </c>
      <c r="F206">
        <v>9</v>
      </c>
      <c r="G2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61302.869763393646</v>
      </c>
    </row>
    <row r="207" spans="1:7" x14ac:dyDescent="0.25">
      <c r="A207" t="s">
        <v>32</v>
      </c>
      <c r="B207" t="s">
        <v>28</v>
      </c>
      <c r="C207" t="s">
        <v>83</v>
      </c>
      <c r="D207">
        <v>7</v>
      </c>
      <c r="E207">
        <v>3</v>
      </c>
      <c r="F207">
        <v>20</v>
      </c>
      <c r="G2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59181.090567556465</v>
      </c>
    </row>
    <row r="208" spans="1:7" x14ac:dyDescent="0.25">
      <c r="A208" t="s">
        <v>32</v>
      </c>
      <c r="B208" t="s">
        <v>28</v>
      </c>
      <c r="C208" t="s">
        <v>83</v>
      </c>
      <c r="D208">
        <v>5</v>
      </c>
      <c r="E208">
        <v>2</v>
      </c>
      <c r="F208">
        <v>23</v>
      </c>
      <c r="G2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57604.127935759127</v>
      </c>
    </row>
    <row r="209" spans="1:7" x14ac:dyDescent="0.25">
      <c r="A209" t="s">
        <v>32</v>
      </c>
      <c r="B209" t="s">
        <v>28</v>
      </c>
      <c r="C209" t="s">
        <v>83</v>
      </c>
      <c r="D209">
        <v>14</v>
      </c>
      <c r="E209">
        <v>3</v>
      </c>
      <c r="F209">
        <v>13</v>
      </c>
      <c r="G2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61434.389186296969</v>
      </c>
    </row>
    <row r="210" spans="1:7" x14ac:dyDescent="0.25">
      <c r="A210" t="s">
        <v>32</v>
      </c>
      <c r="B210" t="s">
        <v>32</v>
      </c>
      <c r="C210" t="s">
        <v>83</v>
      </c>
      <c r="D210">
        <v>6</v>
      </c>
      <c r="E210">
        <v>11</v>
      </c>
      <c r="F210">
        <v>13</v>
      </c>
      <c r="G2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61423.537294996422</v>
      </c>
    </row>
    <row r="211" spans="1:7" x14ac:dyDescent="0.25">
      <c r="A211" t="s">
        <v>32</v>
      </c>
      <c r="B211" t="s">
        <v>32</v>
      </c>
      <c r="C211" t="s">
        <v>83</v>
      </c>
      <c r="D211">
        <v>14</v>
      </c>
      <c r="E211">
        <v>7</v>
      </c>
      <c r="F211">
        <v>9</v>
      </c>
      <c r="G2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61290.790217677211</v>
      </c>
    </row>
    <row r="212" spans="1:7" x14ac:dyDescent="0.25">
      <c r="A212" t="s">
        <v>32</v>
      </c>
      <c r="B212" t="s">
        <v>28</v>
      </c>
      <c r="C212" t="s">
        <v>83</v>
      </c>
      <c r="D212">
        <v>17</v>
      </c>
      <c r="E212">
        <v>2</v>
      </c>
      <c r="F212">
        <v>11</v>
      </c>
      <c r="G2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61490.038938941885</v>
      </c>
    </row>
    <row r="213" spans="1:7" x14ac:dyDescent="0.25">
      <c r="A213" t="s">
        <v>32</v>
      </c>
      <c r="B213" t="s">
        <v>32</v>
      </c>
      <c r="C213" t="s">
        <v>83</v>
      </c>
      <c r="D213">
        <v>9</v>
      </c>
      <c r="E213">
        <v>10</v>
      </c>
      <c r="F213">
        <v>11</v>
      </c>
      <c r="G2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61479.808332528475</v>
      </c>
    </row>
    <row r="214" spans="1:7" x14ac:dyDescent="0.25">
      <c r="A214" t="s">
        <v>32</v>
      </c>
      <c r="B214" t="s">
        <v>32</v>
      </c>
      <c r="C214" t="s">
        <v>83</v>
      </c>
      <c r="D214">
        <v>18</v>
      </c>
      <c r="E214">
        <v>4</v>
      </c>
      <c r="F214">
        <v>8</v>
      </c>
      <c r="G2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60544.702901852375</v>
      </c>
    </row>
    <row r="215" spans="1:7" x14ac:dyDescent="0.25">
      <c r="A215" t="s">
        <v>32</v>
      </c>
      <c r="B215" t="s">
        <v>28</v>
      </c>
      <c r="C215" t="s">
        <v>83</v>
      </c>
      <c r="D215">
        <v>6</v>
      </c>
      <c r="E215">
        <v>3</v>
      </c>
      <c r="F215">
        <v>21</v>
      </c>
      <c r="G2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58345.682524397766</v>
      </c>
    </row>
    <row r="216" spans="1:7" x14ac:dyDescent="0.25">
      <c r="A216" t="s">
        <v>32</v>
      </c>
      <c r="B216" t="s">
        <v>28</v>
      </c>
      <c r="C216" t="s">
        <v>83</v>
      </c>
      <c r="D216">
        <v>19</v>
      </c>
      <c r="E216">
        <v>1</v>
      </c>
      <c r="F216">
        <v>10</v>
      </c>
      <c r="G2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61451.475676828959</v>
      </c>
    </row>
    <row r="217" spans="1:7" x14ac:dyDescent="0.25">
      <c r="A217" t="s">
        <v>32</v>
      </c>
      <c r="B217" t="s">
        <v>32</v>
      </c>
      <c r="C217" t="s">
        <v>83</v>
      </c>
      <c r="D217">
        <v>11</v>
      </c>
      <c r="E217">
        <v>9</v>
      </c>
      <c r="F217">
        <v>10</v>
      </c>
      <c r="G2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61441.612912384495</v>
      </c>
    </row>
    <row r="218" spans="1:7" x14ac:dyDescent="0.25">
      <c r="A218" t="s">
        <v>32</v>
      </c>
      <c r="B218" t="s">
        <v>28</v>
      </c>
      <c r="C218" t="s">
        <v>83</v>
      </c>
      <c r="D218">
        <v>10</v>
      </c>
      <c r="E218">
        <v>4</v>
      </c>
      <c r="F218">
        <v>16</v>
      </c>
      <c r="G2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60733.971108555001</v>
      </c>
    </row>
    <row r="219" spans="1:7" x14ac:dyDescent="0.25">
      <c r="A219" t="s">
        <v>32</v>
      </c>
      <c r="B219" t="s">
        <v>32</v>
      </c>
      <c r="C219" t="s">
        <v>83</v>
      </c>
      <c r="D219">
        <v>2</v>
      </c>
      <c r="E219">
        <v>12</v>
      </c>
      <c r="F219">
        <v>16</v>
      </c>
      <c r="G2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60722.240016762764</v>
      </c>
    </row>
    <row r="220" spans="1:7" x14ac:dyDescent="0.25">
      <c r="A220" t="s">
        <v>32</v>
      </c>
      <c r="B220" t="s">
        <v>28</v>
      </c>
      <c r="C220" t="s">
        <v>83</v>
      </c>
      <c r="D220">
        <v>9</v>
      </c>
      <c r="E220">
        <v>4</v>
      </c>
      <c r="F220">
        <v>17</v>
      </c>
      <c r="G2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60292.391254596725</v>
      </c>
    </row>
    <row r="221" spans="1:7" x14ac:dyDescent="0.25">
      <c r="A221" t="s">
        <v>32</v>
      </c>
      <c r="B221" t="s">
        <v>28</v>
      </c>
      <c r="C221" t="s">
        <v>83</v>
      </c>
      <c r="D221">
        <v>15</v>
      </c>
      <c r="E221">
        <v>3</v>
      </c>
      <c r="F221">
        <v>12</v>
      </c>
      <c r="G2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61328.90504807407</v>
      </c>
    </row>
    <row r="222" spans="1:7" x14ac:dyDescent="0.25">
      <c r="A222" t="s">
        <v>32</v>
      </c>
      <c r="B222" t="s">
        <v>32</v>
      </c>
      <c r="C222" t="s">
        <v>83</v>
      </c>
      <c r="D222">
        <v>1</v>
      </c>
      <c r="E222">
        <v>12</v>
      </c>
      <c r="F222">
        <v>17</v>
      </c>
      <c r="G2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60277.902982157691</v>
      </c>
    </row>
    <row r="223" spans="1:7" x14ac:dyDescent="0.25">
      <c r="A223" t="s">
        <v>32</v>
      </c>
      <c r="B223" t="s">
        <v>32</v>
      </c>
      <c r="C223" t="s">
        <v>83</v>
      </c>
      <c r="D223">
        <v>17</v>
      </c>
      <c r="E223">
        <v>5</v>
      </c>
      <c r="F223">
        <v>8</v>
      </c>
      <c r="G2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60697.395434335544</v>
      </c>
    </row>
    <row r="224" spans="1:7" x14ac:dyDescent="0.25">
      <c r="A224" t="s">
        <v>32</v>
      </c>
      <c r="B224" t="s">
        <v>32</v>
      </c>
      <c r="C224" t="s">
        <v>83</v>
      </c>
      <c r="D224">
        <v>7</v>
      </c>
      <c r="E224">
        <v>11</v>
      </c>
      <c r="F224">
        <v>12</v>
      </c>
      <c r="G2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61318.302240152312</v>
      </c>
    </row>
    <row r="225" spans="1:7" x14ac:dyDescent="0.25">
      <c r="A225" t="s">
        <v>32</v>
      </c>
      <c r="B225" t="s">
        <v>28</v>
      </c>
      <c r="C225" t="s">
        <v>83</v>
      </c>
      <c r="D225">
        <v>11</v>
      </c>
      <c r="E225">
        <v>4</v>
      </c>
      <c r="F225">
        <v>15</v>
      </c>
      <c r="G2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60883.501482664935</v>
      </c>
    </row>
    <row r="226" spans="1:7" x14ac:dyDescent="0.25">
      <c r="A226" t="s">
        <v>32</v>
      </c>
      <c r="B226" t="s">
        <v>32</v>
      </c>
      <c r="C226" t="s">
        <v>83</v>
      </c>
      <c r="D226">
        <v>3</v>
      </c>
      <c r="E226">
        <v>12</v>
      </c>
      <c r="F226">
        <v>15</v>
      </c>
      <c r="G2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60872.019985078186</v>
      </c>
    </row>
    <row r="227" spans="1:7" x14ac:dyDescent="0.25">
      <c r="A227" t="s">
        <v>32</v>
      </c>
      <c r="B227" t="s">
        <v>28</v>
      </c>
      <c r="C227" t="s">
        <v>83</v>
      </c>
      <c r="D227">
        <v>21</v>
      </c>
      <c r="E227">
        <v>0</v>
      </c>
      <c r="F227">
        <v>9</v>
      </c>
      <c r="G2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61219.00401333694</v>
      </c>
    </row>
    <row r="228" spans="1:7" x14ac:dyDescent="0.25">
      <c r="A228" t="s">
        <v>32</v>
      </c>
      <c r="B228" t="s">
        <v>32</v>
      </c>
      <c r="C228" t="s">
        <v>83</v>
      </c>
      <c r="D228">
        <v>13</v>
      </c>
      <c r="E228">
        <v>8</v>
      </c>
      <c r="F228">
        <v>9</v>
      </c>
      <c r="G2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61209.504654347038</v>
      </c>
    </row>
    <row r="229" spans="1:7" x14ac:dyDescent="0.25">
      <c r="A229" t="s">
        <v>32</v>
      </c>
      <c r="B229" t="s">
        <v>28</v>
      </c>
      <c r="C229" t="s">
        <v>83</v>
      </c>
      <c r="D229">
        <v>8</v>
      </c>
      <c r="E229">
        <v>4</v>
      </c>
      <c r="F229">
        <v>18</v>
      </c>
      <c r="G2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59627.752590663709</v>
      </c>
    </row>
    <row r="230" spans="1:7" x14ac:dyDescent="0.25">
      <c r="A230" t="s">
        <v>32</v>
      </c>
      <c r="B230" t="s">
        <v>32</v>
      </c>
      <c r="C230" t="s">
        <v>83</v>
      </c>
      <c r="D230">
        <v>0</v>
      </c>
      <c r="E230">
        <v>12</v>
      </c>
      <c r="F230">
        <v>18</v>
      </c>
      <c r="G2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59613.103866579702</v>
      </c>
    </row>
    <row r="231" spans="1:7" x14ac:dyDescent="0.25">
      <c r="A231" t="s">
        <v>32</v>
      </c>
      <c r="B231" t="s">
        <v>28</v>
      </c>
      <c r="C231" t="s">
        <v>83</v>
      </c>
      <c r="D231">
        <v>12</v>
      </c>
      <c r="E231">
        <v>4</v>
      </c>
      <c r="F231">
        <v>14</v>
      </c>
      <c r="G2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60959.676759215668</v>
      </c>
    </row>
    <row r="232" spans="1:7" x14ac:dyDescent="0.25">
      <c r="A232" t="s">
        <v>32</v>
      </c>
      <c r="B232" t="s">
        <v>28</v>
      </c>
      <c r="C232" t="s">
        <v>83</v>
      </c>
      <c r="D232">
        <v>4</v>
      </c>
      <c r="E232">
        <v>2</v>
      </c>
      <c r="F232">
        <v>24</v>
      </c>
      <c r="G2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56611.24070342099</v>
      </c>
    </row>
    <row r="233" spans="1:7" x14ac:dyDescent="0.25">
      <c r="A233" t="s">
        <v>32</v>
      </c>
      <c r="B233" t="s">
        <v>32</v>
      </c>
      <c r="C233" t="s">
        <v>83</v>
      </c>
      <c r="D233">
        <v>4</v>
      </c>
      <c r="E233">
        <v>12</v>
      </c>
      <c r="F233">
        <v>14</v>
      </c>
      <c r="G2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60948.445861176711</v>
      </c>
    </row>
    <row r="234" spans="1:7" x14ac:dyDescent="0.25">
      <c r="A234" t="s">
        <v>32</v>
      </c>
      <c r="B234" t="s">
        <v>32</v>
      </c>
      <c r="C234" t="s">
        <v>83</v>
      </c>
      <c r="D234">
        <v>16</v>
      </c>
      <c r="E234">
        <v>6</v>
      </c>
      <c r="F234">
        <v>8</v>
      </c>
      <c r="G2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60778.304796538876</v>
      </c>
    </row>
    <row r="235" spans="1:7" x14ac:dyDescent="0.25">
      <c r="A235" t="s">
        <v>32</v>
      </c>
      <c r="B235" t="s">
        <v>28</v>
      </c>
      <c r="C235" t="s">
        <v>83</v>
      </c>
      <c r="D235">
        <v>5</v>
      </c>
      <c r="E235">
        <v>3</v>
      </c>
      <c r="F235">
        <v>22</v>
      </c>
      <c r="G2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57446.601844814788</v>
      </c>
    </row>
    <row r="236" spans="1:7" x14ac:dyDescent="0.25">
      <c r="A236" t="s">
        <v>32</v>
      </c>
      <c r="B236" t="s">
        <v>28</v>
      </c>
      <c r="C236" t="s">
        <v>83</v>
      </c>
      <c r="D236">
        <v>7</v>
      </c>
      <c r="E236">
        <v>4</v>
      </c>
      <c r="F236">
        <v>19</v>
      </c>
      <c r="G2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58895.114823076598</v>
      </c>
    </row>
    <row r="237" spans="1:7" x14ac:dyDescent="0.25">
      <c r="A237" t="s">
        <v>32</v>
      </c>
      <c r="B237" t="s">
        <v>28</v>
      </c>
      <c r="C237" t="s">
        <v>83</v>
      </c>
      <c r="D237">
        <v>18</v>
      </c>
      <c r="E237">
        <v>2</v>
      </c>
      <c r="F237">
        <v>10</v>
      </c>
      <c r="G2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61208.89527672081</v>
      </c>
    </row>
    <row r="238" spans="1:7" x14ac:dyDescent="0.25">
      <c r="A238" t="s">
        <v>32</v>
      </c>
      <c r="B238" t="s">
        <v>32</v>
      </c>
      <c r="C238" t="s">
        <v>83</v>
      </c>
      <c r="D238">
        <v>10</v>
      </c>
      <c r="E238">
        <v>10</v>
      </c>
      <c r="F238">
        <v>10</v>
      </c>
      <c r="G2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61198.912257218326</v>
      </c>
    </row>
    <row r="239" spans="1:7" x14ac:dyDescent="0.25">
      <c r="A239" t="s">
        <v>32</v>
      </c>
      <c r="B239" t="s">
        <v>28</v>
      </c>
      <c r="C239" t="s">
        <v>83</v>
      </c>
      <c r="D239">
        <v>13</v>
      </c>
      <c r="E239">
        <v>4</v>
      </c>
      <c r="F239">
        <v>13</v>
      </c>
      <c r="G2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60962.496938207172</v>
      </c>
    </row>
    <row r="240" spans="1:7" x14ac:dyDescent="0.25">
      <c r="A240" t="s">
        <v>32</v>
      </c>
      <c r="B240" t="s">
        <v>32</v>
      </c>
      <c r="C240" t="s">
        <v>83</v>
      </c>
      <c r="D240">
        <v>5</v>
      </c>
      <c r="E240">
        <v>12</v>
      </c>
      <c r="F240">
        <v>13</v>
      </c>
      <c r="G2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60951.517645058302</v>
      </c>
    </row>
    <row r="241" spans="1:7" x14ac:dyDescent="0.25">
      <c r="A241" t="s">
        <v>32</v>
      </c>
      <c r="B241" t="s">
        <v>28</v>
      </c>
      <c r="C241" t="s">
        <v>83</v>
      </c>
      <c r="D241">
        <v>16</v>
      </c>
      <c r="E241">
        <v>3</v>
      </c>
      <c r="F241">
        <v>11</v>
      </c>
      <c r="G2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61151.248340356775</v>
      </c>
    </row>
    <row r="242" spans="1:7" x14ac:dyDescent="0.25">
      <c r="A242" t="s">
        <v>32</v>
      </c>
      <c r="B242" t="s">
        <v>32</v>
      </c>
      <c r="C242" t="s">
        <v>83</v>
      </c>
      <c r="D242">
        <v>8</v>
      </c>
      <c r="E242">
        <v>11</v>
      </c>
      <c r="F242">
        <v>11</v>
      </c>
      <c r="G2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61140.895639793249</v>
      </c>
    </row>
    <row r="243" spans="1:7" x14ac:dyDescent="0.25">
      <c r="A243" t="s">
        <v>32</v>
      </c>
      <c r="B243" t="s">
        <v>28</v>
      </c>
      <c r="C243" t="s">
        <v>83</v>
      </c>
      <c r="D243">
        <v>20</v>
      </c>
      <c r="E243">
        <v>1</v>
      </c>
      <c r="F243">
        <v>9</v>
      </c>
      <c r="G2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61070.582396145859</v>
      </c>
    </row>
    <row r="244" spans="1:7" x14ac:dyDescent="0.25">
      <c r="A244" t="s">
        <v>32</v>
      </c>
      <c r="B244" t="s">
        <v>32</v>
      </c>
      <c r="C244" t="s">
        <v>83</v>
      </c>
      <c r="D244">
        <v>15</v>
      </c>
      <c r="E244">
        <v>7</v>
      </c>
      <c r="F244">
        <v>8</v>
      </c>
      <c r="G2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60789.494057256503</v>
      </c>
    </row>
    <row r="245" spans="1:7" x14ac:dyDescent="0.25">
      <c r="A245" t="s">
        <v>32</v>
      </c>
      <c r="B245" t="s">
        <v>32</v>
      </c>
      <c r="C245" t="s">
        <v>83</v>
      </c>
      <c r="D245">
        <v>12</v>
      </c>
      <c r="E245">
        <v>9</v>
      </c>
      <c r="F245">
        <v>9</v>
      </c>
      <c r="G2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61060.964680923054</v>
      </c>
    </row>
    <row r="246" spans="1:7" x14ac:dyDescent="0.25">
      <c r="A246" t="s">
        <v>32</v>
      </c>
      <c r="B246" t="s">
        <v>28</v>
      </c>
      <c r="C246" t="s">
        <v>83</v>
      </c>
      <c r="D246">
        <v>6</v>
      </c>
      <c r="E246">
        <v>4</v>
      </c>
      <c r="F246">
        <v>20</v>
      </c>
      <c r="G2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58095.818666873791</v>
      </c>
    </row>
    <row r="247" spans="1:7" x14ac:dyDescent="0.25">
      <c r="A247" t="s">
        <v>32</v>
      </c>
      <c r="B247" t="s">
        <v>28</v>
      </c>
      <c r="C247" t="s">
        <v>83</v>
      </c>
      <c r="D247">
        <v>14</v>
      </c>
      <c r="E247">
        <v>4</v>
      </c>
      <c r="F247">
        <v>12</v>
      </c>
      <c r="G2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60891.962019639475</v>
      </c>
    </row>
    <row r="248" spans="1:7" x14ac:dyDescent="0.25">
      <c r="A248" t="s">
        <v>32</v>
      </c>
      <c r="B248" t="s">
        <v>32</v>
      </c>
      <c r="C248" t="s">
        <v>83</v>
      </c>
      <c r="D248">
        <v>6</v>
      </c>
      <c r="E248">
        <v>12</v>
      </c>
      <c r="F248">
        <v>12</v>
      </c>
      <c r="G2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60881.235336722966</v>
      </c>
    </row>
    <row r="249" spans="1:7" x14ac:dyDescent="0.25">
      <c r="A249" t="s">
        <v>32</v>
      </c>
      <c r="B249" t="s">
        <v>28</v>
      </c>
      <c r="C249" t="s">
        <v>83</v>
      </c>
      <c r="D249">
        <v>4</v>
      </c>
      <c r="E249">
        <v>3</v>
      </c>
      <c r="F249">
        <v>23</v>
      </c>
      <c r="G2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56485.18005636731</v>
      </c>
    </row>
    <row r="250" spans="1:7" x14ac:dyDescent="0.25">
      <c r="A250" t="s">
        <v>32</v>
      </c>
      <c r="B250" t="s">
        <v>28</v>
      </c>
      <c r="C250" t="s">
        <v>83</v>
      </c>
      <c r="D250">
        <v>22</v>
      </c>
      <c r="E250">
        <v>0</v>
      </c>
      <c r="F250">
        <v>8</v>
      </c>
      <c r="G2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60742.204842217863</v>
      </c>
    </row>
    <row r="251" spans="1:7" x14ac:dyDescent="0.25">
      <c r="A251" t="s">
        <v>32</v>
      </c>
      <c r="B251" t="s">
        <v>32</v>
      </c>
      <c r="C251" t="s">
        <v>83</v>
      </c>
      <c r="D251">
        <v>14</v>
      </c>
      <c r="E251">
        <v>8</v>
      </c>
      <c r="F251">
        <v>8</v>
      </c>
      <c r="G2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60732.947977893709</v>
      </c>
    </row>
    <row r="252" spans="1:7" x14ac:dyDescent="0.25">
      <c r="A252" t="s">
        <v>32</v>
      </c>
      <c r="B252" t="s">
        <v>28</v>
      </c>
      <c r="C252" t="s">
        <v>83</v>
      </c>
      <c r="D252">
        <v>9</v>
      </c>
      <c r="E252">
        <v>5</v>
      </c>
      <c r="F252">
        <v>16</v>
      </c>
      <c r="G2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59867.916512896656</v>
      </c>
    </row>
    <row r="253" spans="1:7" x14ac:dyDescent="0.25">
      <c r="A253" t="s">
        <v>32</v>
      </c>
      <c r="B253" t="s">
        <v>32</v>
      </c>
      <c r="C253" t="s">
        <v>83</v>
      </c>
      <c r="D253">
        <v>1</v>
      </c>
      <c r="E253">
        <v>13</v>
      </c>
      <c r="F253">
        <v>16</v>
      </c>
      <c r="G2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59853.597670334209</v>
      </c>
    </row>
    <row r="254" spans="1:7" x14ac:dyDescent="0.25">
      <c r="A254" t="s">
        <v>32</v>
      </c>
      <c r="B254" t="s">
        <v>28</v>
      </c>
      <c r="C254" t="s">
        <v>83</v>
      </c>
      <c r="D254">
        <v>10</v>
      </c>
      <c r="E254">
        <v>5</v>
      </c>
      <c r="F254">
        <v>15</v>
      </c>
      <c r="G2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60270.800522212878</v>
      </c>
    </row>
    <row r="255" spans="1:7" x14ac:dyDescent="0.25">
      <c r="A255" t="s">
        <v>32</v>
      </c>
      <c r="B255" t="s">
        <v>32</v>
      </c>
      <c r="C255" t="s">
        <v>83</v>
      </c>
      <c r="D255">
        <v>2</v>
      </c>
      <c r="E255">
        <v>13</v>
      </c>
      <c r="F255">
        <v>15</v>
      </c>
      <c r="G2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60259.1864267282</v>
      </c>
    </row>
    <row r="256" spans="1:7" x14ac:dyDescent="0.25">
      <c r="A256" t="s">
        <v>32</v>
      </c>
      <c r="B256" t="s">
        <v>28</v>
      </c>
      <c r="C256" t="s">
        <v>83</v>
      </c>
      <c r="D256">
        <v>5</v>
      </c>
      <c r="E256">
        <v>4</v>
      </c>
      <c r="F256">
        <v>21</v>
      </c>
      <c r="G2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57231.200675353051</v>
      </c>
    </row>
    <row r="257" spans="1:7" x14ac:dyDescent="0.25">
      <c r="A257" t="s">
        <v>32</v>
      </c>
      <c r="B257" t="s">
        <v>32</v>
      </c>
      <c r="C257" t="s">
        <v>83</v>
      </c>
      <c r="D257">
        <v>18</v>
      </c>
      <c r="E257">
        <v>5</v>
      </c>
      <c r="F257">
        <v>7</v>
      </c>
      <c r="G2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60086.484275640949</v>
      </c>
    </row>
    <row r="258" spans="1:7" x14ac:dyDescent="0.25">
      <c r="A258" t="s">
        <v>32</v>
      </c>
      <c r="B258" t="s">
        <v>28</v>
      </c>
      <c r="C258" t="s">
        <v>83</v>
      </c>
      <c r="D258">
        <v>17</v>
      </c>
      <c r="E258">
        <v>3</v>
      </c>
      <c r="F258">
        <v>10</v>
      </c>
      <c r="G2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60901.419063145098</v>
      </c>
    </row>
    <row r="259" spans="1:7" x14ac:dyDescent="0.25">
      <c r="A259" t="s">
        <v>32</v>
      </c>
      <c r="B259" t="s">
        <v>28</v>
      </c>
      <c r="C259" t="s">
        <v>83</v>
      </c>
      <c r="D259">
        <v>8</v>
      </c>
      <c r="E259">
        <v>5</v>
      </c>
      <c r="F259">
        <v>17</v>
      </c>
      <c r="G2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59243.915665932014</v>
      </c>
    </row>
    <row r="260" spans="1:7" x14ac:dyDescent="0.25">
      <c r="A260" t="s">
        <v>32</v>
      </c>
      <c r="B260" t="s">
        <v>32</v>
      </c>
      <c r="C260" t="s">
        <v>83</v>
      </c>
      <c r="D260">
        <v>9</v>
      </c>
      <c r="E260">
        <v>11</v>
      </c>
      <c r="F260">
        <v>10</v>
      </c>
      <c r="G2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60891.317493919254</v>
      </c>
    </row>
    <row r="261" spans="1:7" x14ac:dyDescent="0.25">
      <c r="A261" t="s">
        <v>32</v>
      </c>
      <c r="B261" t="s">
        <v>32</v>
      </c>
      <c r="C261" t="s">
        <v>83</v>
      </c>
      <c r="D261">
        <v>0</v>
      </c>
      <c r="E261">
        <v>13</v>
      </c>
      <c r="F261">
        <v>17</v>
      </c>
      <c r="G2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59229.428630493268</v>
      </c>
    </row>
    <row r="262" spans="1:7" x14ac:dyDescent="0.25">
      <c r="A262" t="s">
        <v>32</v>
      </c>
      <c r="B262" t="s">
        <v>28</v>
      </c>
      <c r="C262" t="s">
        <v>83</v>
      </c>
      <c r="D262">
        <v>19</v>
      </c>
      <c r="E262">
        <v>2</v>
      </c>
      <c r="F262">
        <v>9</v>
      </c>
      <c r="G2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60856.783597367168</v>
      </c>
    </row>
    <row r="263" spans="1:7" x14ac:dyDescent="0.25">
      <c r="A263" t="s">
        <v>32</v>
      </c>
      <c r="B263" t="s">
        <v>28</v>
      </c>
      <c r="C263" t="s">
        <v>83</v>
      </c>
      <c r="D263">
        <v>11</v>
      </c>
      <c r="E263">
        <v>5</v>
      </c>
      <c r="F263">
        <v>14</v>
      </c>
      <c r="G2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60385.439640303382</v>
      </c>
    </row>
    <row r="264" spans="1:7" x14ac:dyDescent="0.25">
      <c r="A264" t="s">
        <v>32</v>
      </c>
      <c r="B264" t="s">
        <v>32</v>
      </c>
      <c r="C264" t="s">
        <v>83</v>
      </c>
      <c r="D264">
        <v>11</v>
      </c>
      <c r="E264">
        <v>10</v>
      </c>
      <c r="F264">
        <v>9</v>
      </c>
      <c r="G2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60847.049207915334</v>
      </c>
    </row>
    <row r="265" spans="1:7" x14ac:dyDescent="0.25">
      <c r="A265" t="s">
        <v>32</v>
      </c>
      <c r="B265" t="s">
        <v>32</v>
      </c>
      <c r="C265" t="s">
        <v>83</v>
      </c>
      <c r="D265">
        <v>3</v>
      </c>
      <c r="E265">
        <v>13</v>
      </c>
      <c r="F265">
        <v>14</v>
      </c>
      <c r="G2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60374.079652852517</v>
      </c>
    </row>
    <row r="266" spans="1:7" x14ac:dyDescent="0.25">
      <c r="A266" t="s">
        <v>32</v>
      </c>
      <c r="B266" t="s">
        <v>28</v>
      </c>
      <c r="C266" t="s">
        <v>83</v>
      </c>
      <c r="D266">
        <v>15</v>
      </c>
      <c r="E266">
        <v>4</v>
      </c>
      <c r="F266">
        <v>11</v>
      </c>
      <c r="G2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60748.072003512541</v>
      </c>
    </row>
    <row r="267" spans="1:7" x14ac:dyDescent="0.25">
      <c r="A267" t="s">
        <v>32</v>
      </c>
      <c r="B267" t="s">
        <v>28</v>
      </c>
      <c r="C267" t="s">
        <v>83</v>
      </c>
      <c r="D267">
        <v>7</v>
      </c>
      <c r="E267">
        <v>5</v>
      </c>
      <c r="F267">
        <v>18</v>
      </c>
      <c r="G2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58550.287166775648</v>
      </c>
    </row>
    <row r="268" spans="1:7" x14ac:dyDescent="0.25">
      <c r="A268" t="s">
        <v>32</v>
      </c>
      <c r="B268" t="s">
        <v>32</v>
      </c>
      <c r="C268" t="s">
        <v>83</v>
      </c>
      <c r="D268">
        <v>7</v>
      </c>
      <c r="E268">
        <v>12</v>
      </c>
      <c r="F268">
        <v>11</v>
      </c>
      <c r="G2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60737.59893617074</v>
      </c>
    </row>
    <row r="269" spans="1:7" x14ac:dyDescent="0.25">
      <c r="A269" t="s">
        <v>32</v>
      </c>
      <c r="B269" t="s">
        <v>32</v>
      </c>
      <c r="C269" t="s">
        <v>83</v>
      </c>
      <c r="D269">
        <v>17</v>
      </c>
      <c r="E269">
        <v>6</v>
      </c>
      <c r="F269">
        <v>7</v>
      </c>
      <c r="G2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60187.824172430221</v>
      </c>
    </row>
    <row r="270" spans="1:7" x14ac:dyDescent="0.25">
      <c r="A270" t="s">
        <v>32</v>
      </c>
      <c r="B270" t="s">
        <v>28</v>
      </c>
      <c r="C270" t="s">
        <v>83</v>
      </c>
      <c r="D270">
        <v>12</v>
      </c>
      <c r="E270">
        <v>5</v>
      </c>
      <c r="F270">
        <v>13</v>
      </c>
      <c r="G2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60425.56255849357</v>
      </c>
    </row>
    <row r="271" spans="1:7" x14ac:dyDescent="0.25">
      <c r="A271" t="s">
        <v>32</v>
      </c>
      <c r="B271" t="s">
        <v>32</v>
      </c>
      <c r="C271" t="s">
        <v>83</v>
      </c>
      <c r="D271">
        <v>4</v>
      </c>
      <c r="E271">
        <v>13</v>
      </c>
      <c r="F271">
        <v>13</v>
      </c>
      <c r="G2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60414.45766628586</v>
      </c>
    </row>
    <row r="272" spans="1:7" x14ac:dyDescent="0.25">
      <c r="A272" t="s">
        <v>32</v>
      </c>
      <c r="B272" t="s">
        <v>28</v>
      </c>
      <c r="C272" t="s">
        <v>83</v>
      </c>
      <c r="D272">
        <v>21</v>
      </c>
      <c r="E272">
        <v>1</v>
      </c>
      <c r="F272">
        <v>8</v>
      </c>
      <c r="G2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60619.948296068549</v>
      </c>
    </row>
    <row r="273" spans="1:7" x14ac:dyDescent="0.25">
      <c r="A273" t="s">
        <v>32</v>
      </c>
      <c r="B273" t="s">
        <v>32</v>
      </c>
      <c r="C273" t="s">
        <v>83</v>
      </c>
      <c r="D273">
        <v>13</v>
      </c>
      <c r="E273">
        <v>9</v>
      </c>
      <c r="F273">
        <v>8</v>
      </c>
      <c r="G2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60610.576692910196</v>
      </c>
    </row>
    <row r="274" spans="1:7" x14ac:dyDescent="0.25">
      <c r="A274" t="s">
        <v>32</v>
      </c>
      <c r="B274" t="s">
        <v>28</v>
      </c>
      <c r="C274" t="s">
        <v>83</v>
      </c>
      <c r="D274">
        <v>6</v>
      </c>
      <c r="E274">
        <v>5</v>
      </c>
      <c r="F274">
        <v>19</v>
      </c>
      <c r="G2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57788.37256804981</v>
      </c>
    </row>
    <row r="275" spans="1:7" x14ac:dyDescent="0.25">
      <c r="A275" t="s">
        <v>32</v>
      </c>
      <c r="B275" t="s">
        <v>32</v>
      </c>
      <c r="C275" t="s">
        <v>83</v>
      </c>
      <c r="D275">
        <v>16</v>
      </c>
      <c r="E275">
        <v>7</v>
      </c>
      <c r="F275">
        <v>7</v>
      </c>
      <c r="G2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60220.983116326126</v>
      </c>
    </row>
    <row r="276" spans="1:7" x14ac:dyDescent="0.25">
      <c r="A276" t="s">
        <v>32</v>
      </c>
      <c r="B276" t="s">
        <v>28</v>
      </c>
      <c r="C276" t="s">
        <v>83</v>
      </c>
      <c r="D276">
        <v>4</v>
      </c>
      <c r="E276">
        <v>4</v>
      </c>
      <c r="F276">
        <v>22</v>
      </c>
      <c r="G2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56302.593205223646</v>
      </c>
    </row>
    <row r="277" spans="1:7" x14ac:dyDescent="0.25">
      <c r="A277" t="s">
        <v>32</v>
      </c>
      <c r="B277" t="s">
        <v>28</v>
      </c>
      <c r="C277" t="s">
        <v>83</v>
      </c>
      <c r="D277">
        <v>13</v>
      </c>
      <c r="E277">
        <v>5</v>
      </c>
      <c r="F277">
        <v>12</v>
      </c>
      <c r="G2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60391.169276783417</v>
      </c>
    </row>
    <row r="278" spans="1:7" x14ac:dyDescent="0.25">
      <c r="A278" t="s">
        <v>32</v>
      </c>
      <c r="B278" t="s">
        <v>32</v>
      </c>
      <c r="C278" t="s">
        <v>83</v>
      </c>
      <c r="D278">
        <v>5</v>
      </c>
      <c r="E278">
        <v>13</v>
      </c>
      <c r="F278">
        <v>12</v>
      </c>
      <c r="G2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60380.320467028243</v>
      </c>
    </row>
    <row r="279" spans="1:7" x14ac:dyDescent="0.25">
      <c r="A279" t="s">
        <v>32</v>
      </c>
      <c r="B279" t="s">
        <v>28</v>
      </c>
      <c r="C279" t="s">
        <v>83</v>
      </c>
      <c r="D279">
        <v>18</v>
      </c>
      <c r="E279">
        <v>3</v>
      </c>
      <c r="F279">
        <v>9</v>
      </c>
      <c r="G2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60579.417216438997</v>
      </c>
    </row>
    <row r="280" spans="1:7" x14ac:dyDescent="0.25">
      <c r="A280" t="s">
        <v>32</v>
      </c>
      <c r="B280" t="s">
        <v>32</v>
      </c>
      <c r="C280" t="s">
        <v>83</v>
      </c>
      <c r="D280">
        <v>10</v>
      </c>
      <c r="E280">
        <v>11</v>
      </c>
      <c r="F280">
        <v>9</v>
      </c>
      <c r="G2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60569.567802530291</v>
      </c>
    </row>
    <row r="281" spans="1:7" x14ac:dyDescent="0.25">
      <c r="A281" t="s">
        <v>32</v>
      </c>
      <c r="B281" t="s">
        <v>28</v>
      </c>
      <c r="C281" t="s">
        <v>83</v>
      </c>
      <c r="D281">
        <v>16</v>
      </c>
      <c r="E281">
        <v>4</v>
      </c>
      <c r="F281">
        <v>10</v>
      </c>
      <c r="G2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60530.826889826392</v>
      </c>
    </row>
    <row r="282" spans="1:7" x14ac:dyDescent="0.25">
      <c r="A282" t="s">
        <v>32</v>
      </c>
      <c r="B282" t="s">
        <v>32</v>
      </c>
      <c r="C282" t="s">
        <v>83</v>
      </c>
      <c r="D282">
        <v>8</v>
      </c>
      <c r="E282">
        <v>12</v>
      </c>
      <c r="F282">
        <v>10</v>
      </c>
      <c r="G2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60520.608443401608</v>
      </c>
    </row>
    <row r="283" spans="1:7" x14ac:dyDescent="0.25">
      <c r="A283" t="s">
        <v>32</v>
      </c>
      <c r="B283" t="s">
        <v>28</v>
      </c>
      <c r="C283" t="s">
        <v>83</v>
      </c>
      <c r="D283">
        <v>5</v>
      </c>
      <c r="E283">
        <v>5</v>
      </c>
      <c r="F283">
        <v>20</v>
      </c>
      <c r="G2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56959.509304175452</v>
      </c>
    </row>
    <row r="284" spans="1:7" x14ac:dyDescent="0.25">
      <c r="A284" t="s">
        <v>32</v>
      </c>
      <c r="B284" t="s">
        <v>28</v>
      </c>
      <c r="C284" t="s">
        <v>83</v>
      </c>
      <c r="D284">
        <v>23</v>
      </c>
      <c r="E284">
        <v>0</v>
      </c>
      <c r="F284">
        <v>7</v>
      </c>
      <c r="G2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60196.915339472915</v>
      </c>
    </row>
    <row r="285" spans="1:7" x14ac:dyDescent="0.25">
      <c r="A285" t="s">
        <v>32</v>
      </c>
      <c r="B285" t="s">
        <v>28</v>
      </c>
      <c r="C285" t="s">
        <v>83</v>
      </c>
      <c r="D285">
        <v>20</v>
      </c>
      <c r="E285">
        <v>2</v>
      </c>
      <c r="F285">
        <v>8</v>
      </c>
      <c r="G2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60433.703900880988</v>
      </c>
    </row>
    <row r="286" spans="1:7" x14ac:dyDescent="0.25">
      <c r="A286" t="s">
        <v>32</v>
      </c>
      <c r="B286" t="s">
        <v>32</v>
      </c>
      <c r="C286" t="s">
        <v>83</v>
      </c>
      <c r="D286">
        <v>15</v>
      </c>
      <c r="E286">
        <v>8</v>
      </c>
      <c r="F286">
        <v>7</v>
      </c>
      <c r="G2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60187.902052923928</v>
      </c>
    </row>
    <row r="287" spans="1:7" x14ac:dyDescent="0.25">
      <c r="A287" t="s">
        <v>32</v>
      </c>
      <c r="B287" t="s">
        <v>32</v>
      </c>
      <c r="C287" t="s">
        <v>83</v>
      </c>
      <c r="D287">
        <v>12</v>
      </c>
      <c r="E287">
        <v>10</v>
      </c>
      <c r="F287">
        <v>8</v>
      </c>
      <c r="G2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60424.219184619491</v>
      </c>
    </row>
    <row r="288" spans="1:7" x14ac:dyDescent="0.25">
      <c r="A288" t="s">
        <v>32</v>
      </c>
      <c r="B288" t="s">
        <v>28</v>
      </c>
      <c r="C288" t="s">
        <v>83</v>
      </c>
      <c r="D288">
        <v>3</v>
      </c>
      <c r="E288">
        <v>3</v>
      </c>
      <c r="F288">
        <v>24</v>
      </c>
      <c r="G2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55462.744409732935</v>
      </c>
    </row>
    <row r="289" spans="1:7" x14ac:dyDescent="0.25">
      <c r="A289" t="s">
        <v>32</v>
      </c>
      <c r="B289" t="s">
        <v>28</v>
      </c>
      <c r="C289" t="s">
        <v>83</v>
      </c>
      <c r="D289">
        <v>14</v>
      </c>
      <c r="E289">
        <v>5</v>
      </c>
      <c r="F289">
        <v>11</v>
      </c>
      <c r="G2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60282.259795172948</v>
      </c>
    </row>
    <row r="290" spans="1:7" x14ac:dyDescent="0.25">
      <c r="A290" t="s">
        <v>32</v>
      </c>
      <c r="B290" t="s">
        <v>32</v>
      </c>
      <c r="C290" t="s">
        <v>83</v>
      </c>
      <c r="D290">
        <v>6</v>
      </c>
      <c r="E290">
        <v>13</v>
      </c>
      <c r="F290">
        <v>11</v>
      </c>
      <c r="G2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60271.668055079674</v>
      </c>
    </row>
    <row r="291" spans="1:7" x14ac:dyDescent="0.25">
      <c r="A291" t="s">
        <v>32</v>
      </c>
      <c r="B291" t="s">
        <v>28</v>
      </c>
      <c r="C291" t="s">
        <v>83</v>
      </c>
      <c r="D291">
        <v>9</v>
      </c>
      <c r="E291">
        <v>6</v>
      </c>
      <c r="F291">
        <v>15</v>
      </c>
      <c r="G2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59383.770531120812</v>
      </c>
    </row>
    <row r="292" spans="1:7" x14ac:dyDescent="0.25">
      <c r="A292" t="s">
        <v>32</v>
      </c>
      <c r="B292" t="s">
        <v>32</v>
      </c>
      <c r="C292" t="s">
        <v>83</v>
      </c>
      <c r="D292">
        <v>1</v>
      </c>
      <c r="E292">
        <v>14</v>
      </c>
      <c r="F292">
        <v>15</v>
      </c>
      <c r="G2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59369.630849133813</v>
      </c>
    </row>
    <row r="293" spans="1:7" x14ac:dyDescent="0.25">
      <c r="A293" t="s">
        <v>32</v>
      </c>
      <c r="B293" t="s">
        <v>28</v>
      </c>
      <c r="C293" t="s">
        <v>83</v>
      </c>
      <c r="D293">
        <v>8</v>
      </c>
      <c r="E293">
        <v>6</v>
      </c>
      <c r="F293">
        <v>16</v>
      </c>
      <c r="G2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58801.602337984477</v>
      </c>
    </row>
    <row r="294" spans="1:7" x14ac:dyDescent="0.25">
      <c r="A294" t="s">
        <v>32</v>
      </c>
      <c r="B294" t="s">
        <v>32</v>
      </c>
      <c r="C294" t="s">
        <v>83</v>
      </c>
      <c r="D294">
        <v>0</v>
      </c>
      <c r="E294">
        <v>14</v>
      </c>
      <c r="F294">
        <v>16</v>
      </c>
      <c r="G2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58787.286818946559</v>
      </c>
    </row>
    <row r="295" spans="1:7" x14ac:dyDescent="0.25">
      <c r="A295" t="s">
        <v>32</v>
      </c>
      <c r="B295" t="s">
        <v>28</v>
      </c>
      <c r="C295" t="s">
        <v>83</v>
      </c>
      <c r="D295">
        <v>10</v>
      </c>
      <c r="E295">
        <v>6</v>
      </c>
      <c r="F295">
        <v>14</v>
      </c>
      <c r="G2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59746.772773359291</v>
      </c>
    </row>
    <row r="296" spans="1:7" x14ac:dyDescent="0.25">
      <c r="A296" t="s">
        <v>32</v>
      </c>
      <c r="B296" t="s">
        <v>32</v>
      </c>
      <c r="C296" t="s">
        <v>83</v>
      </c>
      <c r="D296">
        <v>2</v>
      </c>
      <c r="E296">
        <v>14</v>
      </c>
      <c r="F296">
        <v>14</v>
      </c>
      <c r="G2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59735.285518119796</v>
      </c>
    </row>
    <row r="297" spans="1:7" x14ac:dyDescent="0.25">
      <c r="A297" t="s">
        <v>32</v>
      </c>
      <c r="B297" t="s">
        <v>28</v>
      </c>
      <c r="C297" t="s">
        <v>83</v>
      </c>
      <c r="D297">
        <v>7</v>
      </c>
      <c r="E297">
        <v>6</v>
      </c>
      <c r="F297">
        <v>17</v>
      </c>
      <c r="G2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58148.199421039863</v>
      </c>
    </row>
    <row r="298" spans="1:7" x14ac:dyDescent="0.25">
      <c r="A298" t="s">
        <v>32</v>
      </c>
      <c r="B298" t="s">
        <v>28</v>
      </c>
      <c r="C298" t="s">
        <v>83</v>
      </c>
      <c r="D298">
        <v>11</v>
      </c>
      <c r="E298">
        <v>6</v>
      </c>
      <c r="F298">
        <v>13</v>
      </c>
      <c r="G2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59825.337882904816</v>
      </c>
    </row>
    <row r="299" spans="1:7" x14ac:dyDescent="0.25">
      <c r="A299" t="s">
        <v>32</v>
      </c>
      <c r="B299" t="s">
        <v>32</v>
      </c>
      <c r="C299" t="s">
        <v>83</v>
      </c>
      <c r="D299">
        <v>3</v>
      </c>
      <c r="E299">
        <v>14</v>
      </c>
      <c r="F299">
        <v>13</v>
      </c>
      <c r="G2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59814.109159365988</v>
      </c>
    </row>
    <row r="300" spans="1:7" x14ac:dyDescent="0.25">
      <c r="A300" t="s">
        <v>32</v>
      </c>
      <c r="B300" t="s">
        <v>28</v>
      </c>
      <c r="C300" t="s">
        <v>83</v>
      </c>
      <c r="D300">
        <v>22</v>
      </c>
      <c r="E300">
        <v>1</v>
      </c>
      <c r="F300">
        <v>7</v>
      </c>
      <c r="G3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60099.573376597044</v>
      </c>
    </row>
    <row r="301" spans="1:7" x14ac:dyDescent="0.25">
      <c r="A301" t="s">
        <v>32</v>
      </c>
      <c r="B301" t="s">
        <v>32</v>
      </c>
      <c r="C301" t="s">
        <v>83</v>
      </c>
      <c r="D301">
        <v>14</v>
      </c>
      <c r="E301">
        <v>9</v>
      </c>
      <c r="F301">
        <v>7</v>
      </c>
      <c r="G3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60090.44894834594</v>
      </c>
    </row>
    <row r="302" spans="1:7" x14ac:dyDescent="0.25">
      <c r="A302" t="s">
        <v>32</v>
      </c>
      <c r="B302" t="s">
        <v>28</v>
      </c>
      <c r="C302" t="s">
        <v>83</v>
      </c>
      <c r="D302">
        <v>4</v>
      </c>
      <c r="E302">
        <v>5</v>
      </c>
      <c r="F302">
        <v>21</v>
      </c>
      <c r="G3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56065.030657203926</v>
      </c>
    </row>
    <row r="303" spans="1:7" x14ac:dyDescent="0.25">
      <c r="A303" t="s">
        <v>32</v>
      </c>
      <c r="B303" t="s">
        <v>32</v>
      </c>
      <c r="C303" t="s">
        <v>83</v>
      </c>
      <c r="D303">
        <v>18</v>
      </c>
      <c r="E303">
        <v>6</v>
      </c>
      <c r="F303">
        <v>6</v>
      </c>
      <c r="G3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59531.427891067658</v>
      </c>
    </row>
    <row r="304" spans="1:7" x14ac:dyDescent="0.25">
      <c r="A304" t="s">
        <v>32</v>
      </c>
      <c r="B304" t="s">
        <v>28</v>
      </c>
      <c r="C304" t="s">
        <v>83</v>
      </c>
      <c r="D304">
        <v>17</v>
      </c>
      <c r="E304">
        <v>4</v>
      </c>
      <c r="F304">
        <v>9</v>
      </c>
      <c r="G3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60240.226678581021</v>
      </c>
    </row>
    <row r="305" spans="1:7" x14ac:dyDescent="0.25">
      <c r="A305" t="s">
        <v>32</v>
      </c>
      <c r="B305" t="s">
        <v>32</v>
      </c>
      <c r="C305" t="s">
        <v>83</v>
      </c>
      <c r="D305">
        <v>9</v>
      </c>
      <c r="E305">
        <v>12</v>
      </c>
      <c r="F305">
        <v>9</v>
      </c>
      <c r="G3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60230.263858415543</v>
      </c>
    </row>
    <row r="306" spans="1:7" x14ac:dyDescent="0.25">
      <c r="A306" t="s">
        <v>32</v>
      </c>
      <c r="B306" t="s">
        <v>28</v>
      </c>
      <c r="C306" t="s">
        <v>83</v>
      </c>
      <c r="D306">
        <v>6</v>
      </c>
      <c r="E306">
        <v>6</v>
      </c>
      <c r="F306">
        <v>18</v>
      </c>
      <c r="G3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57424.904260963063</v>
      </c>
    </row>
    <row r="307" spans="1:7" x14ac:dyDescent="0.25">
      <c r="A307" t="s">
        <v>32</v>
      </c>
      <c r="B307" t="s">
        <v>28</v>
      </c>
      <c r="C307" t="s">
        <v>83</v>
      </c>
      <c r="D307">
        <v>19</v>
      </c>
      <c r="E307">
        <v>3</v>
      </c>
      <c r="F307">
        <v>8</v>
      </c>
      <c r="G3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60185.242800238499</v>
      </c>
    </row>
    <row r="308" spans="1:7" x14ac:dyDescent="0.25">
      <c r="A308" t="s">
        <v>32</v>
      </c>
      <c r="B308" t="s">
        <v>32</v>
      </c>
      <c r="C308" t="s">
        <v>83</v>
      </c>
      <c r="D308">
        <v>11</v>
      </c>
      <c r="E308">
        <v>11</v>
      </c>
      <c r="F308">
        <v>8</v>
      </c>
      <c r="G3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60175.646565626404</v>
      </c>
    </row>
    <row r="309" spans="1:7" x14ac:dyDescent="0.25">
      <c r="A309" t="s">
        <v>32</v>
      </c>
      <c r="B309" t="s">
        <v>28</v>
      </c>
      <c r="C309" t="s">
        <v>83</v>
      </c>
      <c r="D309">
        <v>15</v>
      </c>
      <c r="E309">
        <v>5</v>
      </c>
      <c r="F309">
        <v>10</v>
      </c>
      <c r="G3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60098.834113662138</v>
      </c>
    </row>
    <row r="310" spans="1:7" x14ac:dyDescent="0.25">
      <c r="A310" t="s">
        <v>32</v>
      </c>
      <c r="B310" t="s">
        <v>32</v>
      </c>
      <c r="C310" t="s">
        <v>83</v>
      </c>
      <c r="D310">
        <v>7</v>
      </c>
      <c r="E310">
        <v>13</v>
      </c>
      <c r="F310">
        <v>10</v>
      </c>
      <c r="G3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60088.500430440152</v>
      </c>
    </row>
    <row r="311" spans="1:7" x14ac:dyDescent="0.25">
      <c r="A311" t="s">
        <v>32</v>
      </c>
      <c r="B311" t="s">
        <v>28</v>
      </c>
      <c r="C311" t="s">
        <v>83</v>
      </c>
      <c r="D311">
        <v>12</v>
      </c>
      <c r="E311">
        <v>6</v>
      </c>
      <c r="F311">
        <v>12</v>
      </c>
      <c r="G3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59828.246538855114</v>
      </c>
    </row>
    <row r="312" spans="1:7" x14ac:dyDescent="0.25">
      <c r="A312" t="s">
        <v>32</v>
      </c>
      <c r="B312" t="s">
        <v>32</v>
      </c>
      <c r="C312" t="s">
        <v>83</v>
      </c>
      <c r="D312">
        <v>4</v>
      </c>
      <c r="E312">
        <v>14</v>
      </c>
      <c r="F312">
        <v>12</v>
      </c>
      <c r="G3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59817.277316579602</v>
      </c>
    </row>
    <row r="313" spans="1:7" x14ac:dyDescent="0.25">
      <c r="A313" t="s">
        <v>32</v>
      </c>
      <c r="B313" t="s">
        <v>28</v>
      </c>
      <c r="C313" t="s">
        <v>83</v>
      </c>
      <c r="D313">
        <v>3</v>
      </c>
      <c r="E313">
        <v>4</v>
      </c>
      <c r="F313">
        <v>23</v>
      </c>
      <c r="G3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55311.32438140802</v>
      </c>
    </row>
    <row r="314" spans="1:7" x14ac:dyDescent="0.25">
      <c r="A314" t="s">
        <v>32</v>
      </c>
      <c r="B314" t="s">
        <v>32</v>
      </c>
      <c r="C314" t="s">
        <v>83</v>
      </c>
      <c r="D314">
        <v>17</v>
      </c>
      <c r="E314">
        <v>7</v>
      </c>
      <c r="F314">
        <v>6</v>
      </c>
      <c r="G3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59585.257394886059</v>
      </c>
    </row>
    <row r="315" spans="1:7" x14ac:dyDescent="0.25">
      <c r="A315" t="s">
        <v>32</v>
      </c>
      <c r="B315" t="s">
        <v>28</v>
      </c>
      <c r="C315" t="s">
        <v>83</v>
      </c>
      <c r="D315">
        <v>5</v>
      </c>
      <c r="E315">
        <v>6</v>
      </c>
      <c r="F315">
        <v>19</v>
      </c>
      <c r="G3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56633.055263574272</v>
      </c>
    </row>
    <row r="316" spans="1:7" x14ac:dyDescent="0.25">
      <c r="A316" t="s">
        <v>32</v>
      </c>
      <c r="B316" t="s">
        <v>28</v>
      </c>
      <c r="C316" t="s">
        <v>83</v>
      </c>
      <c r="D316">
        <v>21</v>
      </c>
      <c r="E316">
        <v>2</v>
      </c>
      <c r="F316">
        <v>7</v>
      </c>
      <c r="G3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59939.656187262233</v>
      </c>
    </row>
    <row r="317" spans="1:7" x14ac:dyDescent="0.25">
      <c r="A317" t="s">
        <v>32</v>
      </c>
      <c r="B317" t="s">
        <v>32</v>
      </c>
      <c r="C317" t="s">
        <v>83</v>
      </c>
      <c r="D317">
        <v>13</v>
      </c>
      <c r="E317">
        <v>10</v>
      </c>
      <c r="F317">
        <v>7</v>
      </c>
      <c r="G3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59930.422187330805</v>
      </c>
    </row>
    <row r="318" spans="1:7" x14ac:dyDescent="0.25">
      <c r="A318" t="s">
        <v>32</v>
      </c>
      <c r="B318" t="s">
        <v>28</v>
      </c>
      <c r="C318" t="s">
        <v>83</v>
      </c>
      <c r="D318">
        <v>13</v>
      </c>
      <c r="E318">
        <v>6</v>
      </c>
      <c r="F318">
        <v>11</v>
      </c>
      <c r="G3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59755.498741210213</v>
      </c>
    </row>
    <row r="319" spans="1:7" x14ac:dyDescent="0.25">
      <c r="A319" t="s">
        <v>32</v>
      </c>
      <c r="B319" t="s">
        <v>32</v>
      </c>
      <c r="C319" t="s">
        <v>83</v>
      </c>
      <c r="D319">
        <v>5</v>
      </c>
      <c r="E319">
        <v>14</v>
      </c>
      <c r="F319">
        <v>11</v>
      </c>
      <c r="G3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59744.789989760662</v>
      </c>
    </row>
    <row r="320" spans="1:7" x14ac:dyDescent="0.25">
      <c r="A320" t="s">
        <v>32</v>
      </c>
      <c r="B320" t="s">
        <v>28</v>
      </c>
      <c r="C320" t="s">
        <v>83</v>
      </c>
      <c r="D320">
        <v>24</v>
      </c>
      <c r="E320">
        <v>0</v>
      </c>
      <c r="F320">
        <v>6</v>
      </c>
      <c r="G3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59583.135505102066</v>
      </c>
    </row>
    <row r="321" spans="1:7" x14ac:dyDescent="0.25">
      <c r="A321" t="s">
        <v>32</v>
      </c>
      <c r="B321" t="s">
        <v>32</v>
      </c>
      <c r="C321" t="s">
        <v>83</v>
      </c>
      <c r="D321">
        <v>16</v>
      </c>
      <c r="E321">
        <v>8</v>
      </c>
      <c r="F321">
        <v>6</v>
      </c>
      <c r="G3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59574.366879437723</v>
      </c>
    </row>
    <row r="322" spans="1:7" x14ac:dyDescent="0.25">
      <c r="A322" t="s">
        <v>32</v>
      </c>
      <c r="B322" t="s">
        <v>28</v>
      </c>
      <c r="C322" t="s">
        <v>83</v>
      </c>
      <c r="D322">
        <v>18</v>
      </c>
      <c r="E322">
        <v>4</v>
      </c>
      <c r="F322">
        <v>8</v>
      </c>
      <c r="G3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59876.271369776434</v>
      </c>
    </row>
    <row r="323" spans="1:7" x14ac:dyDescent="0.25">
      <c r="A323" t="s">
        <v>32</v>
      </c>
      <c r="B323" t="s">
        <v>28</v>
      </c>
      <c r="C323" t="s">
        <v>83</v>
      </c>
      <c r="D323">
        <v>16</v>
      </c>
      <c r="E323">
        <v>5</v>
      </c>
      <c r="F323">
        <v>9</v>
      </c>
      <c r="G3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59840.892232250982</v>
      </c>
    </row>
    <row r="324" spans="1:7" x14ac:dyDescent="0.25">
      <c r="A324" t="s">
        <v>32</v>
      </c>
      <c r="B324" t="s">
        <v>32</v>
      </c>
      <c r="C324" t="s">
        <v>83</v>
      </c>
      <c r="D324">
        <v>10</v>
      </c>
      <c r="E324">
        <v>12</v>
      </c>
      <c r="F324">
        <v>8</v>
      </c>
      <c r="G3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59866.565181212551</v>
      </c>
    </row>
    <row r="325" spans="1:7" x14ac:dyDescent="0.25">
      <c r="A325" t="s">
        <v>32</v>
      </c>
      <c r="B325" t="s">
        <v>32</v>
      </c>
      <c r="C325" t="s">
        <v>83</v>
      </c>
      <c r="D325">
        <v>8</v>
      </c>
      <c r="E325">
        <v>13</v>
      </c>
      <c r="F325">
        <v>9</v>
      </c>
      <c r="G3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59830.81759310967</v>
      </c>
    </row>
    <row r="326" spans="1:7" x14ac:dyDescent="0.25">
      <c r="A326" t="s">
        <v>32</v>
      </c>
      <c r="B326" t="s">
        <v>28</v>
      </c>
      <c r="C326" t="s">
        <v>83</v>
      </c>
      <c r="D326">
        <v>8</v>
      </c>
      <c r="E326">
        <v>7</v>
      </c>
      <c r="F326">
        <v>15</v>
      </c>
      <c r="G3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58302.377601789733</v>
      </c>
    </row>
    <row r="327" spans="1:7" x14ac:dyDescent="0.25">
      <c r="A327" t="s">
        <v>32</v>
      </c>
      <c r="B327" t="s">
        <v>32</v>
      </c>
      <c r="C327" t="s">
        <v>83</v>
      </c>
      <c r="D327">
        <v>0</v>
      </c>
      <c r="E327">
        <v>15</v>
      </c>
      <c r="F327">
        <v>15</v>
      </c>
      <c r="G3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58288.243193248076</v>
      </c>
    </row>
    <row r="328" spans="1:7" x14ac:dyDescent="0.25">
      <c r="A328" t="s">
        <v>32</v>
      </c>
      <c r="B328" t="s">
        <v>28</v>
      </c>
      <c r="C328" t="s">
        <v>83</v>
      </c>
      <c r="D328">
        <v>9</v>
      </c>
      <c r="E328">
        <v>7</v>
      </c>
      <c r="F328">
        <v>14</v>
      </c>
      <c r="G3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58841.54770014128</v>
      </c>
    </row>
    <row r="329" spans="1:7" x14ac:dyDescent="0.25">
      <c r="A329" t="s">
        <v>32</v>
      </c>
      <c r="B329" t="s">
        <v>32</v>
      </c>
      <c r="C329" t="s">
        <v>83</v>
      </c>
      <c r="D329">
        <v>1</v>
      </c>
      <c r="E329">
        <v>15</v>
      </c>
      <c r="F329">
        <v>14</v>
      </c>
      <c r="G3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58827.596679290073</v>
      </c>
    </row>
    <row r="330" spans="1:7" x14ac:dyDescent="0.25">
      <c r="A330" t="s">
        <v>32</v>
      </c>
      <c r="B330" t="s">
        <v>28</v>
      </c>
      <c r="C330" t="s">
        <v>83</v>
      </c>
      <c r="D330">
        <v>4</v>
      </c>
      <c r="E330">
        <v>6</v>
      </c>
      <c r="F330">
        <v>20</v>
      </c>
      <c r="G3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55773.986726335745</v>
      </c>
    </row>
    <row r="331" spans="1:7" x14ac:dyDescent="0.25">
      <c r="A331" t="s">
        <v>32</v>
      </c>
      <c r="B331" t="s">
        <v>28</v>
      </c>
      <c r="C331" t="s">
        <v>83</v>
      </c>
      <c r="D331">
        <v>7</v>
      </c>
      <c r="E331">
        <v>7</v>
      </c>
      <c r="F331">
        <v>16</v>
      </c>
      <c r="G3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57690.386513880185</v>
      </c>
    </row>
    <row r="332" spans="1:7" x14ac:dyDescent="0.25">
      <c r="A332" t="s">
        <v>32</v>
      </c>
      <c r="B332" t="s">
        <v>28</v>
      </c>
      <c r="C332" t="s">
        <v>83</v>
      </c>
      <c r="D332">
        <v>10</v>
      </c>
      <c r="E332">
        <v>7</v>
      </c>
      <c r="F332">
        <v>13</v>
      </c>
      <c r="G3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59163.512395379934</v>
      </c>
    </row>
    <row r="333" spans="1:7" x14ac:dyDescent="0.25">
      <c r="A333" t="s">
        <v>32</v>
      </c>
      <c r="B333" t="s">
        <v>32</v>
      </c>
      <c r="C333" t="s">
        <v>83</v>
      </c>
      <c r="D333">
        <v>2</v>
      </c>
      <c r="E333">
        <v>15</v>
      </c>
      <c r="F333">
        <v>13</v>
      </c>
      <c r="G3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59152.161573947837</v>
      </c>
    </row>
    <row r="334" spans="1:7" x14ac:dyDescent="0.25">
      <c r="A334" t="s">
        <v>32</v>
      </c>
      <c r="B334" t="s">
        <v>28</v>
      </c>
      <c r="C334" t="s">
        <v>83</v>
      </c>
      <c r="D334">
        <v>20</v>
      </c>
      <c r="E334">
        <v>3</v>
      </c>
      <c r="F334">
        <v>7</v>
      </c>
      <c r="G3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59718.895814543612</v>
      </c>
    </row>
    <row r="335" spans="1:7" x14ac:dyDescent="0.25">
      <c r="A335" t="s">
        <v>32</v>
      </c>
      <c r="B335" t="s">
        <v>28</v>
      </c>
      <c r="C335" t="s">
        <v>83</v>
      </c>
      <c r="D335">
        <v>23</v>
      </c>
      <c r="E335">
        <v>1</v>
      </c>
      <c r="F335">
        <v>6</v>
      </c>
      <c r="G3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59509.457637731364</v>
      </c>
    </row>
    <row r="336" spans="1:7" x14ac:dyDescent="0.25">
      <c r="A336" t="s">
        <v>32</v>
      </c>
      <c r="B336" t="s">
        <v>32</v>
      </c>
      <c r="C336" t="s">
        <v>83</v>
      </c>
      <c r="D336">
        <v>12</v>
      </c>
      <c r="E336">
        <v>11</v>
      </c>
      <c r="F336">
        <v>7</v>
      </c>
      <c r="G3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59709.553783207579</v>
      </c>
    </row>
    <row r="337" spans="1:7" x14ac:dyDescent="0.25">
      <c r="A337" t="s">
        <v>32</v>
      </c>
      <c r="B337" t="s">
        <v>32</v>
      </c>
      <c r="C337" t="s">
        <v>83</v>
      </c>
      <c r="D337">
        <v>15</v>
      </c>
      <c r="E337">
        <v>9</v>
      </c>
      <c r="F337">
        <v>6</v>
      </c>
      <c r="G3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59500.581447230288</v>
      </c>
    </row>
    <row r="338" spans="1:7" x14ac:dyDescent="0.25">
      <c r="A338" t="s">
        <v>32</v>
      </c>
      <c r="B338" t="s">
        <v>28</v>
      </c>
      <c r="C338" t="s">
        <v>83</v>
      </c>
      <c r="D338">
        <v>14</v>
      </c>
      <c r="E338">
        <v>6</v>
      </c>
      <c r="F338">
        <v>10</v>
      </c>
      <c r="G3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59607.094489970121</v>
      </c>
    </row>
    <row r="339" spans="1:7" x14ac:dyDescent="0.25">
      <c r="A339" t="s">
        <v>32</v>
      </c>
      <c r="B339" t="s">
        <v>28</v>
      </c>
      <c r="C339" t="s">
        <v>83</v>
      </c>
      <c r="D339">
        <v>3</v>
      </c>
      <c r="E339">
        <v>5</v>
      </c>
      <c r="F339">
        <v>22</v>
      </c>
      <c r="G3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55106.265722308686</v>
      </c>
    </row>
    <row r="340" spans="1:7" x14ac:dyDescent="0.25">
      <c r="A340" t="s">
        <v>32</v>
      </c>
      <c r="B340" t="s">
        <v>32</v>
      </c>
      <c r="C340" t="s">
        <v>83</v>
      </c>
      <c r="D340">
        <v>6</v>
      </c>
      <c r="E340">
        <v>14</v>
      </c>
      <c r="F340">
        <v>10</v>
      </c>
      <c r="G3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59596.64717890913</v>
      </c>
    </row>
    <row r="341" spans="1:7" x14ac:dyDescent="0.25">
      <c r="A341" t="s">
        <v>32</v>
      </c>
      <c r="B341" t="s">
        <v>28</v>
      </c>
      <c r="C341" t="s">
        <v>83</v>
      </c>
      <c r="D341">
        <v>6</v>
      </c>
      <c r="E341">
        <v>7</v>
      </c>
      <c r="F341">
        <v>17</v>
      </c>
      <c r="G3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57006.917929913237</v>
      </c>
    </row>
    <row r="342" spans="1:7" x14ac:dyDescent="0.25">
      <c r="A342" t="s">
        <v>32</v>
      </c>
      <c r="B342" t="s">
        <v>28</v>
      </c>
      <c r="C342" t="s">
        <v>83</v>
      </c>
      <c r="D342">
        <v>11</v>
      </c>
      <c r="E342">
        <v>7</v>
      </c>
      <c r="F342">
        <v>12</v>
      </c>
      <c r="G3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59204.852316489647</v>
      </c>
    </row>
    <row r="343" spans="1:7" x14ac:dyDescent="0.25">
      <c r="A343" t="s">
        <v>32</v>
      </c>
      <c r="B343" t="s">
        <v>32</v>
      </c>
      <c r="C343" t="s">
        <v>83</v>
      </c>
      <c r="D343">
        <v>3</v>
      </c>
      <c r="E343">
        <v>15</v>
      </c>
      <c r="F343">
        <v>12</v>
      </c>
      <c r="G3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59193.764362911541</v>
      </c>
    </row>
    <row r="344" spans="1:7" x14ac:dyDescent="0.25">
      <c r="A344" t="s">
        <v>32</v>
      </c>
      <c r="B344" t="s">
        <v>28</v>
      </c>
      <c r="C344" t="s">
        <v>83</v>
      </c>
      <c r="D344">
        <v>5</v>
      </c>
      <c r="E344">
        <v>7</v>
      </c>
      <c r="F344">
        <v>18</v>
      </c>
      <c r="G3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56253.311311653808</v>
      </c>
    </row>
    <row r="345" spans="1:7" x14ac:dyDescent="0.25">
      <c r="A345" t="s">
        <v>32</v>
      </c>
      <c r="B345" t="s">
        <v>28</v>
      </c>
      <c r="C345" t="s">
        <v>83</v>
      </c>
      <c r="D345">
        <v>2</v>
      </c>
      <c r="E345">
        <v>4</v>
      </c>
      <c r="F345">
        <v>24</v>
      </c>
      <c r="G3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54258.718061488245</v>
      </c>
    </row>
    <row r="346" spans="1:7" x14ac:dyDescent="0.25">
      <c r="A346" t="s">
        <v>32</v>
      </c>
      <c r="B346" t="s">
        <v>28</v>
      </c>
      <c r="C346" t="s">
        <v>83</v>
      </c>
      <c r="D346">
        <v>22</v>
      </c>
      <c r="E346">
        <v>2</v>
      </c>
      <c r="F346">
        <v>6</v>
      </c>
      <c r="G3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59374.640456510948</v>
      </c>
    </row>
    <row r="347" spans="1:7" x14ac:dyDescent="0.25">
      <c r="A347" t="s">
        <v>32</v>
      </c>
      <c r="B347" t="s">
        <v>32</v>
      </c>
      <c r="C347" t="s">
        <v>83</v>
      </c>
      <c r="D347">
        <v>14</v>
      </c>
      <c r="E347">
        <v>10</v>
      </c>
      <c r="F347">
        <v>6</v>
      </c>
      <c r="G3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59365.658216049262</v>
      </c>
    </row>
    <row r="348" spans="1:7" x14ac:dyDescent="0.25">
      <c r="A348" t="s">
        <v>32</v>
      </c>
      <c r="B348" t="s">
        <v>28</v>
      </c>
      <c r="C348" t="s">
        <v>83</v>
      </c>
      <c r="D348">
        <v>17</v>
      </c>
      <c r="E348">
        <v>5</v>
      </c>
      <c r="F348">
        <v>8</v>
      </c>
      <c r="G3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59508.434150939509</v>
      </c>
    </row>
    <row r="349" spans="1:7" x14ac:dyDescent="0.25">
      <c r="A349" t="s">
        <v>32</v>
      </c>
      <c r="B349" t="s">
        <v>32</v>
      </c>
      <c r="C349" t="s">
        <v>83</v>
      </c>
      <c r="D349">
        <v>18</v>
      </c>
      <c r="E349">
        <v>7</v>
      </c>
      <c r="F349">
        <v>5</v>
      </c>
      <c r="G3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58882.31689293628</v>
      </c>
    </row>
    <row r="350" spans="1:7" x14ac:dyDescent="0.25">
      <c r="A350" t="s">
        <v>32</v>
      </c>
      <c r="B350" t="s">
        <v>32</v>
      </c>
      <c r="C350" t="s">
        <v>83</v>
      </c>
      <c r="D350">
        <v>9</v>
      </c>
      <c r="E350">
        <v>13</v>
      </c>
      <c r="F350">
        <v>8</v>
      </c>
      <c r="G3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59498.619543088214</v>
      </c>
    </row>
    <row r="351" spans="1:7" x14ac:dyDescent="0.25">
      <c r="A351" t="s">
        <v>32</v>
      </c>
      <c r="B351" t="s">
        <v>28</v>
      </c>
      <c r="C351" t="s">
        <v>83</v>
      </c>
      <c r="D351">
        <v>12</v>
      </c>
      <c r="E351">
        <v>7</v>
      </c>
      <c r="F351">
        <v>11</v>
      </c>
      <c r="G3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59169.415822417541</v>
      </c>
    </row>
    <row r="352" spans="1:7" x14ac:dyDescent="0.25">
      <c r="A352" t="s">
        <v>32</v>
      </c>
      <c r="B352" t="s">
        <v>32</v>
      </c>
      <c r="C352" t="s">
        <v>83</v>
      </c>
      <c r="D352">
        <v>4</v>
      </c>
      <c r="E352">
        <v>15</v>
      </c>
      <c r="F352">
        <v>11</v>
      </c>
      <c r="G3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59158.591689078276</v>
      </c>
    </row>
    <row r="353" spans="1:7" x14ac:dyDescent="0.25">
      <c r="A353" t="s">
        <v>32</v>
      </c>
      <c r="B353" t="s">
        <v>28</v>
      </c>
      <c r="C353" t="s">
        <v>83</v>
      </c>
      <c r="D353">
        <v>15</v>
      </c>
      <c r="E353">
        <v>6</v>
      </c>
      <c r="F353">
        <v>9</v>
      </c>
      <c r="G3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59383.033785134801</v>
      </c>
    </row>
    <row r="354" spans="1:7" x14ac:dyDescent="0.25">
      <c r="A354" t="s">
        <v>32</v>
      </c>
      <c r="B354" t="s">
        <v>32</v>
      </c>
      <c r="C354" t="s">
        <v>83</v>
      </c>
      <c r="D354">
        <v>7</v>
      </c>
      <c r="E354">
        <v>14</v>
      </c>
      <c r="F354">
        <v>9</v>
      </c>
      <c r="G3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59372.84888402505</v>
      </c>
    </row>
    <row r="355" spans="1:7" x14ac:dyDescent="0.25">
      <c r="A355" t="s">
        <v>32</v>
      </c>
      <c r="B355" t="s">
        <v>28</v>
      </c>
      <c r="C355" t="s">
        <v>83</v>
      </c>
      <c r="D355">
        <v>19</v>
      </c>
      <c r="E355">
        <v>4</v>
      </c>
      <c r="F355">
        <v>7</v>
      </c>
      <c r="G3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59438.960963412625</v>
      </c>
    </row>
    <row r="356" spans="1:7" x14ac:dyDescent="0.25">
      <c r="A356" t="s">
        <v>32</v>
      </c>
      <c r="B356" t="s">
        <v>32</v>
      </c>
      <c r="C356" t="s">
        <v>83</v>
      </c>
      <c r="D356">
        <v>11</v>
      </c>
      <c r="E356">
        <v>12</v>
      </c>
      <c r="F356">
        <v>7</v>
      </c>
      <c r="G3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59429.512411792661</v>
      </c>
    </row>
    <row r="357" spans="1:7" x14ac:dyDescent="0.25">
      <c r="A357" t="s">
        <v>32</v>
      </c>
      <c r="B357" t="s">
        <v>28</v>
      </c>
      <c r="C357" t="s">
        <v>83</v>
      </c>
      <c r="D357">
        <v>4</v>
      </c>
      <c r="E357">
        <v>7</v>
      </c>
      <c r="F357">
        <v>19</v>
      </c>
      <c r="G3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55430.902056281062</v>
      </c>
    </row>
    <row r="358" spans="1:7" x14ac:dyDescent="0.25">
      <c r="A358" t="s">
        <v>32</v>
      </c>
      <c r="B358" t="s">
        <v>32</v>
      </c>
      <c r="C358" t="s">
        <v>83</v>
      </c>
      <c r="D358">
        <v>17</v>
      </c>
      <c r="E358">
        <v>8</v>
      </c>
      <c r="F358">
        <v>5</v>
      </c>
      <c r="G3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58892.342457435065</v>
      </c>
    </row>
    <row r="359" spans="1:7" x14ac:dyDescent="0.25">
      <c r="A359" t="s">
        <v>32</v>
      </c>
      <c r="B359" t="s">
        <v>28</v>
      </c>
      <c r="C359" t="s">
        <v>83</v>
      </c>
      <c r="D359">
        <v>3</v>
      </c>
      <c r="E359">
        <v>6</v>
      </c>
      <c r="F359">
        <v>21</v>
      </c>
      <c r="G3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54849.028804518981</v>
      </c>
    </row>
    <row r="360" spans="1:7" x14ac:dyDescent="0.25">
      <c r="A360" t="s">
        <v>32</v>
      </c>
      <c r="B360" t="s">
        <v>28</v>
      </c>
      <c r="C360" t="s">
        <v>83</v>
      </c>
      <c r="D360">
        <v>13</v>
      </c>
      <c r="E360">
        <v>7</v>
      </c>
      <c r="F360">
        <v>10</v>
      </c>
      <c r="G3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59057.202913163615</v>
      </c>
    </row>
    <row r="361" spans="1:7" x14ac:dyDescent="0.25">
      <c r="A361" t="s">
        <v>32</v>
      </c>
      <c r="B361" t="s">
        <v>32</v>
      </c>
      <c r="C361" t="s">
        <v>83</v>
      </c>
      <c r="D361">
        <v>5</v>
      </c>
      <c r="E361">
        <v>15</v>
      </c>
      <c r="F361">
        <v>10</v>
      </c>
      <c r="G3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59046.643552448084</v>
      </c>
    </row>
    <row r="362" spans="1:7" x14ac:dyDescent="0.25">
      <c r="A362" t="s">
        <v>32</v>
      </c>
      <c r="B362" t="s">
        <v>28</v>
      </c>
      <c r="C362" t="s">
        <v>83</v>
      </c>
      <c r="D362">
        <v>21</v>
      </c>
      <c r="E362">
        <v>3</v>
      </c>
      <c r="F362">
        <v>6</v>
      </c>
      <c r="G3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59180.376259354314</v>
      </c>
    </row>
    <row r="363" spans="1:7" x14ac:dyDescent="0.25">
      <c r="A363" t="s">
        <v>28</v>
      </c>
      <c r="B363" t="s">
        <v>28</v>
      </c>
      <c r="C363" t="s">
        <v>83</v>
      </c>
      <c r="D363">
        <v>16</v>
      </c>
      <c r="E363">
        <v>0</v>
      </c>
      <c r="F363">
        <v>14</v>
      </c>
      <c r="G3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57761.696184299355</v>
      </c>
    </row>
    <row r="364" spans="1:7" x14ac:dyDescent="0.25">
      <c r="A364" t="s">
        <v>32</v>
      </c>
      <c r="B364" t="s">
        <v>32</v>
      </c>
      <c r="C364" t="s">
        <v>83</v>
      </c>
      <c r="D364">
        <v>13</v>
      </c>
      <c r="E364">
        <v>11</v>
      </c>
      <c r="F364">
        <v>6</v>
      </c>
      <c r="G3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59171.289455273814</v>
      </c>
    </row>
    <row r="365" spans="1:7" x14ac:dyDescent="0.25">
      <c r="A365" t="s">
        <v>32</v>
      </c>
      <c r="B365" t="s">
        <v>28</v>
      </c>
      <c r="C365" t="s">
        <v>83</v>
      </c>
      <c r="D365">
        <v>8</v>
      </c>
      <c r="E365">
        <v>8</v>
      </c>
      <c r="F365">
        <v>14</v>
      </c>
      <c r="G3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57747.751101142538</v>
      </c>
    </row>
    <row r="366" spans="1:7" x14ac:dyDescent="0.25">
      <c r="A366" t="s">
        <v>28</v>
      </c>
      <c r="B366" t="s">
        <v>28</v>
      </c>
      <c r="C366" t="s">
        <v>83</v>
      </c>
      <c r="D366">
        <v>15</v>
      </c>
      <c r="E366">
        <v>0</v>
      </c>
      <c r="F366">
        <v>15</v>
      </c>
      <c r="G3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57192.45794523519</v>
      </c>
    </row>
    <row r="367" spans="1:7" x14ac:dyDescent="0.25">
      <c r="A367" t="s">
        <v>32</v>
      </c>
      <c r="B367" t="s">
        <v>32</v>
      </c>
      <c r="C367" t="s">
        <v>83</v>
      </c>
      <c r="D367">
        <v>0</v>
      </c>
      <c r="E367">
        <v>16</v>
      </c>
      <c r="F367">
        <v>14</v>
      </c>
      <c r="G3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57733.807170767242</v>
      </c>
    </row>
    <row r="368" spans="1:7" x14ac:dyDescent="0.25">
      <c r="A368" t="s">
        <v>32</v>
      </c>
      <c r="B368" t="s">
        <v>28</v>
      </c>
      <c r="C368" t="s">
        <v>83</v>
      </c>
      <c r="D368">
        <v>7</v>
      </c>
      <c r="E368">
        <v>8</v>
      </c>
      <c r="F368">
        <v>15</v>
      </c>
      <c r="G3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57178.328998294797</v>
      </c>
    </row>
    <row r="369" spans="1:7" x14ac:dyDescent="0.25">
      <c r="A369" t="s">
        <v>28</v>
      </c>
      <c r="B369" t="s">
        <v>28</v>
      </c>
      <c r="C369" t="s">
        <v>83</v>
      </c>
      <c r="D369">
        <v>17</v>
      </c>
      <c r="E369">
        <v>0</v>
      </c>
      <c r="F369">
        <v>13</v>
      </c>
      <c r="G3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58256.540318866835</v>
      </c>
    </row>
    <row r="370" spans="1:7" x14ac:dyDescent="0.25">
      <c r="A370" t="s">
        <v>32</v>
      </c>
      <c r="B370" t="s">
        <v>28</v>
      </c>
      <c r="C370" t="s">
        <v>83</v>
      </c>
      <c r="D370">
        <v>9</v>
      </c>
      <c r="E370">
        <v>8</v>
      </c>
      <c r="F370">
        <v>13</v>
      </c>
      <c r="G3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58242.786110318724</v>
      </c>
    </row>
    <row r="371" spans="1:7" x14ac:dyDescent="0.25">
      <c r="A371" t="s">
        <v>32</v>
      </c>
      <c r="B371" t="s">
        <v>32</v>
      </c>
      <c r="C371" t="s">
        <v>83</v>
      </c>
      <c r="D371">
        <v>1</v>
      </c>
      <c r="E371">
        <v>16</v>
      </c>
      <c r="F371">
        <v>13</v>
      </c>
      <c r="G3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58229.033028106598</v>
      </c>
    </row>
    <row r="372" spans="1:7" x14ac:dyDescent="0.25">
      <c r="A372" t="s">
        <v>28</v>
      </c>
      <c r="B372" t="s">
        <v>28</v>
      </c>
      <c r="C372" t="s">
        <v>83</v>
      </c>
      <c r="D372">
        <v>14</v>
      </c>
      <c r="E372">
        <v>0</v>
      </c>
      <c r="F372">
        <v>16</v>
      </c>
      <c r="G3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56550.170208446092</v>
      </c>
    </row>
    <row r="373" spans="1:7" x14ac:dyDescent="0.25">
      <c r="A373" t="s">
        <v>32</v>
      </c>
      <c r="B373" t="s">
        <v>28</v>
      </c>
      <c r="C373" t="s">
        <v>83</v>
      </c>
      <c r="D373">
        <v>24</v>
      </c>
      <c r="E373">
        <v>1</v>
      </c>
      <c r="F373">
        <v>5</v>
      </c>
      <c r="G3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58849.601079471475</v>
      </c>
    </row>
    <row r="374" spans="1:7" x14ac:dyDescent="0.25">
      <c r="A374" t="s">
        <v>32</v>
      </c>
      <c r="B374" t="s">
        <v>32</v>
      </c>
      <c r="C374" t="s">
        <v>83</v>
      </c>
      <c r="D374">
        <v>16</v>
      </c>
      <c r="E374">
        <v>9</v>
      </c>
      <c r="F374">
        <v>5</v>
      </c>
      <c r="G3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58840.974189563232</v>
      </c>
    </row>
    <row r="375" spans="1:7" x14ac:dyDescent="0.25">
      <c r="A375" t="s">
        <v>32</v>
      </c>
      <c r="B375" t="s">
        <v>28</v>
      </c>
      <c r="C375" t="s">
        <v>83</v>
      </c>
      <c r="D375">
        <v>2</v>
      </c>
      <c r="E375">
        <v>5</v>
      </c>
      <c r="F375">
        <v>23</v>
      </c>
      <c r="G3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54084.539372931766</v>
      </c>
    </row>
    <row r="376" spans="1:7" x14ac:dyDescent="0.25">
      <c r="A376" t="s">
        <v>32</v>
      </c>
      <c r="B376" t="s">
        <v>28</v>
      </c>
      <c r="C376" t="s">
        <v>83</v>
      </c>
      <c r="D376">
        <v>6</v>
      </c>
      <c r="E376">
        <v>8</v>
      </c>
      <c r="F376">
        <v>16</v>
      </c>
      <c r="G3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56535.864387504305</v>
      </c>
    </row>
    <row r="377" spans="1:7" x14ac:dyDescent="0.25">
      <c r="A377" t="s">
        <v>28</v>
      </c>
      <c r="B377" t="s">
        <v>28</v>
      </c>
      <c r="C377" t="s">
        <v>83</v>
      </c>
      <c r="D377">
        <v>18</v>
      </c>
      <c r="E377">
        <v>0</v>
      </c>
      <c r="F377">
        <v>12</v>
      </c>
      <c r="G3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58533.791888538501</v>
      </c>
    </row>
    <row r="378" spans="1:7" x14ac:dyDescent="0.25">
      <c r="A378" t="s">
        <v>32</v>
      </c>
      <c r="B378" t="s">
        <v>28</v>
      </c>
      <c r="C378" t="s">
        <v>83</v>
      </c>
      <c r="D378">
        <v>10</v>
      </c>
      <c r="E378">
        <v>8</v>
      </c>
      <c r="F378">
        <v>12</v>
      </c>
      <c r="G3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58522.586610786799</v>
      </c>
    </row>
    <row r="379" spans="1:7" x14ac:dyDescent="0.25">
      <c r="A379" t="s">
        <v>32</v>
      </c>
      <c r="B379" t="s">
        <v>28</v>
      </c>
      <c r="C379" t="s">
        <v>83</v>
      </c>
      <c r="D379">
        <v>16</v>
      </c>
      <c r="E379">
        <v>6</v>
      </c>
      <c r="F379">
        <v>8</v>
      </c>
      <c r="G3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59083.316626704269</v>
      </c>
    </row>
    <row r="380" spans="1:7" x14ac:dyDescent="0.25">
      <c r="A380" t="s">
        <v>32</v>
      </c>
      <c r="B380" t="s">
        <v>32</v>
      </c>
      <c r="C380" t="s">
        <v>83</v>
      </c>
      <c r="D380">
        <v>2</v>
      </c>
      <c r="E380">
        <v>16</v>
      </c>
      <c r="F380">
        <v>12</v>
      </c>
      <c r="G3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58511.381574748157</v>
      </c>
    </row>
    <row r="381" spans="1:7" x14ac:dyDescent="0.25">
      <c r="A381" t="s">
        <v>32</v>
      </c>
      <c r="B381" t="s">
        <v>32</v>
      </c>
      <c r="C381" t="s">
        <v>83</v>
      </c>
      <c r="D381">
        <v>8</v>
      </c>
      <c r="E381">
        <v>14</v>
      </c>
      <c r="F381">
        <v>8</v>
      </c>
      <c r="G3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59073.395105108386</v>
      </c>
    </row>
    <row r="382" spans="1:7" x14ac:dyDescent="0.25">
      <c r="A382" t="s">
        <v>32</v>
      </c>
      <c r="B382" t="s">
        <v>28</v>
      </c>
      <c r="C382" t="s">
        <v>83</v>
      </c>
      <c r="D382">
        <v>18</v>
      </c>
      <c r="E382">
        <v>5</v>
      </c>
      <c r="F382">
        <v>7</v>
      </c>
      <c r="G3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59101.459869727696</v>
      </c>
    </row>
    <row r="383" spans="1:7" x14ac:dyDescent="0.25">
      <c r="A383" t="s">
        <v>32</v>
      </c>
      <c r="B383" t="s">
        <v>32</v>
      </c>
      <c r="C383" t="s">
        <v>83</v>
      </c>
      <c r="D383">
        <v>10</v>
      </c>
      <c r="E383">
        <v>13</v>
      </c>
      <c r="F383">
        <v>7</v>
      </c>
      <c r="G3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59091.906280375792</v>
      </c>
    </row>
    <row r="384" spans="1:7" x14ac:dyDescent="0.25">
      <c r="A384" t="s">
        <v>28</v>
      </c>
      <c r="B384" t="s">
        <v>28</v>
      </c>
      <c r="C384" t="s">
        <v>83</v>
      </c>
      <c r="D384">
        <v>13</v>
      </c>
      <c r="E384">
        <v>0</v>
      </c>
      <c r="F384">
        <v>17</v>
      </c>
      <c r="G3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55836.17359204431</v>
      </c>
    </row>
    <row r="385" spans="1:7" x14ac:dyDescent="0.25">
      <c r="A385" t="s">
        <v>32</v>
      </c>
      <c r="B385" t="s">
        <v>28</v>
      </c>
      <c r="C385" t="s">
        <v>83</v>
      </c>
      <c r="D385">
        <v>5</v>
      </c>
      <c r="E385">
        <v>8</v>
      </c>
      <c r="F385">
        <v>17</v>
      </c>
      <c r="G3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55821.697865630158</v>
      </c>
    </row>
    <row r="386" spans="1:7" x14ac:dyDescent="0.25">
      <c r="A386" t="s">
        <v>32</v>
      </c>
      <c r="B386" t="s">
        <v>28</v>
      </c>
      <c r="C386" t="s">
        <v>83</v>
      </c>
      <c r="D386">
        <v>14</v>
      </c>
      <c r="E386">
        <v>7</v>
      </c>
      <c r="F386">
        <v>9</v>
      </c>
      <c r="G3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58868.213588727893</v>
      </c>
    </row>
    <row r="387" spans="1:7" x14ac:dyDescent="0.25">
      <c r="A387" t="s">
        <v>32</v>
      </c>
      <c r="B387" t="s">
        <v>32</v>
      </c>
      <c r="C387" t="s">
        <v>83</v>
      </c>
      <c r="D387">
        <v>6</v>
      </c>
      <c r="E387">
        <v>15</v>
      </c>
      <c r="F387">
        <v>9</v>
      </c>
      <c r="G3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58857.919953020915</v>
      </c>
    </row>
    <row r="388" spans="1:7" x14ac:dyDescent="0.25">
      <c r="A388" t="s">
        <v>28</v>
      </c>
      <c r="B388" t="s">
        <v>28</v>
      </c>
      <c r="C388" t="s">
        <v>83</v>
      </c>
      <c r="D388">
        <v>19</v>
      </c>
      <c r="E388">
        <v>0</v>
      </c>
      <c r="F388">
        <v>11</v>
      </c>
      <c r="G3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58536.518774665776</v>
      </c>
    </row>
    <row r="389" spans="1:7" x14ac:dyDescent="0.25">
      <c r="A389" t="s">
        <v>32</v>
      </c>
      <c r="B389" t="s">
        <v>28</v>
      </c>
      <c r="C389" t="s">
        <v>83</v>
      </c>
      <c r="D389">
        <v>11</v>
      </c>
      <c r="E389">
        <v>8</v>
      </c>
      <c r="F389">
        <v>11</v>
      </c>
      <c r="G3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58525.580622373898</v>
      </c>
    </row>
    <row r="390" spans="1:7" x14ac:dyDescent="0.25">
      <c r="A390" t="s">
        <v>32</v>
      </c>
      <c r="B390" t="s">
        <v>32</v>
      </c>
      <c r="C390" t="s">
        <v>83</v>
      </c>
      <c r="D390">
        <v>3</v>
      </c>
      <c r="E390">
        <v>16</v>
      </c>
      <c r="F390">
        <v>11</v>
      </c>
      <c r="G3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58514.642705374965</v>
      </c>
    </row>
    <row r="391" spans="1:7" x14ac:dyDescent="0.25">
      <c r="A391" t="s">
        <v>32</v>
      </c>
      <c r="B391" t="s">
        <v>28</v>
      </c>
      <c r="C391" t="s">
        <v>83</v>
      </c>
      <c r="D391">
        <v>20</v>
      </c>
      <c r="E391">
        <v>4</v>
      </c>
      <c r="F391">
        <v>6</v>
      </c>
      <c r="G3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58928.295459489607</v>
      </c>
    </row>
    <row r="392" spans="1:7" x14ac:dyDescent="0.25">
      <c r="A392" t="s">
        <v>32</v>
      </c>
      <c r="B392" t="s">
        <v>32</v>
      </c>
      <c r="C392" t="s">
        <v>83</v>
      </c>
      <c r="D392">
        <v>12</v>
      </c>
      <c r="E392">
        <v>12</v>
      </c>
      <c r="F392">
        <v>6</v>
      </c>
      <c r="G3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58919.105550155866</v>
      </c>
    </row>
    <row r="393" spans="1:7" x14ac:dyDescent="0.25">
      <c r="A393" t="s">
        <v>32</v>
      </c>
      <c r="B393" t="s">
        <v>28</v>
      </c>
      <c r="C393" t="s">
        <v>83</v>
      </c>
      <c r="D393">
        <v>23</v>
      </c>
      <c r="E393">
        <v>2</v>
      </c>
      <c r="F393">
        <v>5</v>
      </c>
      <c r="G3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58738.65670862711</v>
      </c>
    </row>
    <row r="394" spans="1:7" x14ac:dyDescent="0.25">
      <c r="A394" t="s">
        <v>32</v>
      </c>
      <c r="B394" t="s">
        <v>32</v>
      </c>
      <c r="C394" t="s">
        <v>83</v>
      </c>
      <c r="D394">
        <v>15</v>
      </c>
      <c r="E394">
        <v>10</v>
      </c>
      <c r="F394">
        <v>5</v>
      </c>
      <c r="G3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58729.927270774861</v>
      </c>
    </row>
    <row r="395" spans="1:7" x14ac:dyDescent="0.25">
      <c r="A395" t="s">
        <v>32</v>
      </c>
      <c r="B395" t="s">
        <v>28</v>
      </c>
      <c r="C395" t="s">
        <v>83</v>
      </c>
      <c r="D395">
        <v>3</v>
      </c>
      <c r="E395">
        <v>7</v>
      </c>
      <c r="F395">
        <v>20</v>
      </c>
      <c r="G3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54541.021463217236</v>
      </c>
    </row>
    <row r="396" spans="1:7" x14ac:dyDescent="0.25">
      <c r="A396" t="s">
        <v>28</v>
      </c>
      <c r="B396" t="s">
        <v>28</v>
      </c>
      <c r="C396" t="s">
        <v>83</v>
      </c>
      <c r="D396">
        <v>12</v>
      </c>
      <c r="E396">
        <v>0</v>
      </c>
      <c r="F396">
        <v>18</v>
      </c>
      <c r="G3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55051.804693273509</v>
      </c>
    </row>
    <row r="397" spans="1:7" x14ac:dyDescent="0.25">
      <c r="A397" t="s">
        <v>32</v>
      </c>
      <c r="B397" t="s">
        <v>28</v>
      </c>
      <c r="C397" t="s">
        <v>83</v>
      </c>
      <c r="D397">
        <v>4</v>
      </c>
      <c r="E397">
        <v>8</v>
      </c>
      <c r="F397">
        <v>18</v>
      </c>
      <c r="G3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55037.166008450229</v>
      </c>
    </row>
    <row r="398" spans="1:7" x14ac:dyDescent="0.25">
      <c r="A398" t="s">
        <v>28</v>
      </c>
      <c r="B398" t="s">
        <v>28</v>
      </c>
      <c r="C398" t="s">
        <v>83</v>
      </c>
      <c r="D398">
        <v>20</v>
      </c>
      <c r="E398">
        <v>0</v>
      </c>
      <c r="F398">
        <v>10</v>
      </c>
      <c r="G3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58461.368103583241</v>
      </c>
    </row>
    <row r="399" spans="1:7" x14ac:dyDescent="0.25">
      <c r="A399" t="s">
        <v>32</v>
      </c>
      <c r="B399" t="s">
        <v>28</v>
      </c>
      <c r="C399" t="s">
        <v>83</v>
      </c>
      <c r="D399">
        <v>12</v>
      </c>
      <c r="E399">
        <v>8</v>
      </c>
      <c r="F399">
        <v>10</v>
      </c>
      <c r="G3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58450.698012396599</v>
      </c>
    </row>
    <row r="400" spans="1:7" x14ac:dyDescent="0.25">
      <c r="A400" t="s">
        <v>32</v>
      </c>
      <c r="B400" t="s">
        <v>32</v>
      </c>
      <c r="C400" t="s">
        <v>83</v>
      </c>
      <c r="D400">
        <v>4</v>
      </c>
      <c r="E400">
        <v>16</v>
      </c>
      <c r="F400">
        <v>10</v>
      </c>
      <c r="G4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58440.02815009698</v>
      </c>
    </row>
    <row r="401" spans="1:7" x14ac:dyDescent="0.25">
      <c r="A401" t="s">
        <v>32</v>
      </c>
      <c r="B401" t="s">
        <v>28</v>
      </c>
      <c r="C401" t="s">
        <v>83</v>
      </c>
      <c r="D401">
        <v>2</v>
      </c>
      <c r="E401">
        <v>6</v>
      </c>
      <c r="F401">
        <v>22</v>
      </c>
      <c r="G4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53859.507477036575</v>
      </c>
    </row>
    <row r="402" spans="1:7" x14ac:dyDescent="0.25">
      <c r="A402" t="s">
        <v>32</v>
      </c>
      <c r="B402" t="s">
        <v>28</v>
      </c>
      <c r="C402" t="s">
        <v>83</v>
      </c>
      <c r="D402">
        <v>17</v>
      </c>
      <c r="E402">
        <v>6</v>
      </c>
      <c r="F402">
        <v>7</v>
      </c>
      <c r="G4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58707.943014678531</v>
      </c>
    </row>
    <row r="403" spans="1:7" x14ac:dyDescent="0.25">
      <c r="A403" t="s">
        <v>32</v>
      </c>
      <c r="B403" t="s">
        <v>32</v>
      </c>
      <c r="C403" t="s">
        <v>83</v>
      </c>
      <c r="D403">
        <v>9</v>
      </c>
      <c r="E403">
        <v>14</v>
      </c>
      <c r="F403">
        <v>7</v>
      </c>
      <c r="G4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58698.285842159137</v>
      </c>
    </row>
    <row r="404" spans="1:7" x14ac:dyDescent="0.25">
      <c r="A404" t="s">
        <v>32</v>
      </c>
      <c r="B404" t="s">
        <v>32</v>
      </c>
      <c r="C404" t="s">
        <v>83</v>
      </c>
      <c r="D404">
        <v>18</v>
      </c>
      <c r="E404">
        <v>8</v>
      </c>
      <c r="F404">
        <v>4</v>
      </c>
      <c r="G4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58141.828786915947</v>
      </c>
    </row>
    <row r="405" spans="1:7" x14ac:dyDescent="0.25">
      <c r="A405" t="s">
        <v>32</v>
      </c>
      <c r="B405" t="s">
        <v>28</v>
      </c>
      <c r="C405" t="s">
        <v>83</v>
      </c>
      <c r="D405">
        <v>22</v>
      </c>
      <c r="E405">
        <v>3</v>
      </c>
      <c r="F405">
        <v>5</v>
      </c>
      <c r="G4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58569.684134670621</v>
      </c>
    </row>
    <row r="406" spans="1:7" x14ac:dyDescent="0.25">
      <c r="A406" t="s">
        <v>32</v>
      </c>
      <c r="B406" t="s">
        <v>32</v>
      </c>
      <c r="C406" t="s">
        <v>83</v>
      </c>
      <c r="D406">
        <v>14</v>
      </c>
      <c r="E406">
        <v>11</v>
      </c>
      <c r="F406">
        <v>5</v>
      </c>
      <c r="G4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58560.853581825097</v>
      </c>
    </row>
    <row r="407" spans="1:7" x14ac:dyDescent="0.25">
      <c r="A407" t="s">
        <v>32</v>
      </c>
      <c r="B407" t="s">
        <v>28</v>
      </c>
      <c r="C407" t="s">
        <v>83</v>
      </c>
      <c r="D407">
        <v>15</v>
      </c>
      <c r="E407">
        <v>7</v>
      </c>
      <c r="F407">
        <v>8</v>
      </c>
      <c r="G4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58602.447849110307</v>
      </c>
    </row>
    <row r="408" spans="1:7" x14ac:dyDescent="0.25">
      <c r="A408" t="s">
        <v>32</v>
      </c>
      <c r="B408" t="s">
        <v>32</v>
      </c>
      <c r="C408" t="s">
        <v>83</v>
      </c>
      <c r="D408">
        <v>7</v>
      </c>
      <c r="E408">
        <v>15</v>
      </c>
      <c r="F408">
        <v>8</v>
      </c>
      <c r="G4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58592.420890796799</v>
      </c>
    </row>
    <row r="409" spans="1:7" x14ac:dyDescent="0.25">
      <c r="A409" t="s">
        <v>32</v>
      </c>
      <c r="B409" t="s">
        <v>28</v>
      </c>
      <c r="C409" t="s">
        <v>83</v>
      </c>
      <c r="D409">
        <v>19</v>
      </c>
      <c r="E409">
        <v>5</v>
      </c>
      <c r="F409">
        <v>6</v>
      </c>
      <c r="G4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58619.969388615558</v>
      </c>
    </row>
    <row r="410" spans="1:7" x14ac:dyDescent="0.25">
      <c r="A410" t="s">
        <v>28</v>
      </c>
      <c r="B410" t="s">
        <v>28</v>
      </c>
      <c r="C410" t="s">
        <v>83</v>
      </c>
      <c r="D410">
        <v>15</v>
      </c>
      <c r="E410">
        <v>1</v>
      </c>
      <c r="F410">
        <v>14</v>
      </c>
      <c r="G4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56627.392109376771</v>
      </c>
    </row>
    <row r="411" spans="1:7" x14ac:dyDescent="0.25">
      <c r="A411" t="s">
        <v>32</v>
      </c>
      <c r="B411" t="s">
        <v>32</v>
      </c>
      <c r="C411" t="s">
        <v>83</v>
      </c>
      <c r="D411">
        <v>11</v>
      </c>
      <c r="E411">
        <v>13</v>
      </c>
      <c r="F411">
        <v>6</v>
      </c>
      <c r="G4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58610.677804972431</v>
      </c>
    </row>
    <row r="412" spans="1:7" x14ac:dyDescent="0.25">
      <c r="A412" t="s">
        <v>32</v>
      </c>
      <c r="B412" t="s">
        <v>28</v>
      </c>
      <c r="C412" t="s">
        <v>83</v>
      </c>
      <c r="D412">
        <v>7</v>
      </c>
      <c r="E412">
        <v>9</v>
      </c>
      <c r="F412">
        <v>14</v>
      </c>
      <c r="G4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56613.455438934128</v>
      </c>
    </row>
    <row r="413" spans="1:7" x14ac:dyDescent="0.25">
      <c r="A413" t="s">
        <v>28</v>
      </c>
      <c r="B413" t="s">
        <v>28</v>
      </c>
      <c r="C413" t="s">
        <v>83</v>
      </c>
      <c r="D413">
        <v>16</v>
      </c>
      <c r="E413">
        <v>1</v>
      </c>
      <c r="F413">
        <v>13</v>
      </c>
      <c r="G4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57152.924979126874</v>
      </c>
    </row>
    <row r="414" spans="1:7" x14ac:dyDescent="0.25">
      <c r="A414" t="s">
        <v>32</v>
      </c>
      <c r="B414" t="s">
        <v>28</v>
      </c>
      <c r="C414" t="s">
        <v>83</v>
      </c>
      <c r="D414">
        <v>8</v>
      </c>
      <c r="E414">
        <v>9</v>
      </c>
      <c r="F414">
        <v>13</v>
      </c>
      <c r="G4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57139.179554310365</v>
      </c>
    </row>
    <row r="415" spans="1:7" x14ac:dyDescent="0.25">
      <c r="A415" t="s">
        <v>32</v>
      </c>
      <c r="B415" t="s">
        <v>32</v>
      </c>
      <c r="C415" t="s">
        <v>83</v>
      </c>
      <c r="D415">
        <v>0</v>
      </c>
      <c r="E415">
        <v>17</v>
      </c>
      <c r="F415">
        <v>13</v>
      </c>
      <c r="G4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57125.435250309027</v>
      </c>
    </row>
    <row r="416" spans="1:7" x14ac:dyDescent="0.25">
      <c r="A416" t="s">
        <v>28</v>
      </c>
      <c r="B416" t="s">
        <v>28</v>
      </c>
      <c r="C416" t="s">
        <v>83</v>
      </c>
      <c r="D416">
        <v>14</v>
      </c>
      <c r="E416">
        <v>1</v>
      </c>
      <c r="F416">
        <v>15</v>
      </c>
      <c r="G4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56027.264355513653</v>
      </c>
    </row>
    <row r="417" spans="1:7" x14ac:dyDescent="0.25">
      <c r="A417" t="s">
        <v>32</v>
      </c>
      <c r="B417" t="s">
        <v>28</v>
      </c>
      <c r="C417" t="s">
        <v>83</v>
      </c>
      <c r="D417">
        <v>6</v>
      </c>
      <c r="E417">
        <v>9</v>
      </c>
      <c r="F417">
        <v>15</v>
      </c>
      <c r="G4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56013.143421009263</v>
      </c>
    </row>
    <row r="418" spans="1:7" x14ac:dyDescent="0.25">
      <c r="A418" t="s">
        <v>28</v>
      </c>
      <c r="B418" t="s">
        <v>28</v>
      </c>
      <c r="C418" t="s">
        <v>83</v>
      </c>
      <c r="D418">
        <v>17</v>
      </c>
      <c r="E418">
        <v>1</v>
      </c>
      <c r="F418">
        <v>12</v>
      </c>
      <c r="G4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57602.517191583182</v>
      </c>
    </row>
    <row r="419" spans="1:7" x14ac:dyDescent="0.25">
      <c r="A419" t="s">
        <v>28</v>
      </c>
      <c r="B419" t="s">
        <v>28</v>
      </c>
      <c r="C419" t="s">
        <v>83</v>
      </c>
      <c r="D419">
        <v>21</v>
      </c>
      <c r="E419">
        <v>0</v>
      </c>
      <c r="F419">
        <v>9</v>
      </c>
      <c r="G4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58308.33987529084</v>
      </c>
    </row>
    <row r="420" spans="1:7" x14ac:dyDescent="0.25">
      <c r="A420" t="s">
        <v>32</v>
      </c>
      <c r="B420" t="s">
        <v>28</v>
      </c>
      <c r="C420" t="s">
        <v>83</v>
      </c>
      <c r="D420">
        <v>9</v>
      </c>
      <c r="E420">
        <v>9</v>
      </c>
      <c r="F420">
        <v>12</v>
      </c>
      <c r="G4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57588.970014833692</v>
      </c>
    </row>
    <row r="421" spans="1:7" x14ac:dyDescent="0.25">
      <c r="A421" t="s">
        <v>32</v>
      </c>
      <c r="B421" t="s">
        <v>28</v>
      </c>
      <c r="C421" t="s">
        <v>83</v>
      </c>
      <c r="D421">
        <v>13</v>
      </c>
      <c r="E421">
        <v>8</v>
      </c>
      <c r="F421">
        <v>9</v>
      </c>
      <c r="G4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58297.9387808549</v>
      </c>
    </row>
    <row r="422" spans="1:7" x14ac:dyDescent="0.25">
      <c r="A422" t="s">
        <v>32</v>
      </c>
      <c r="B422" t="s">
        <v>32</v>
      </c>
      <c r="C422" t="s">
        <v>83</v>
      </c>
      <c r="D422">
        <v>1</v>
      </c>
      <c r="E422">
        <v>17</v>
      </c>
      <c r="F422">
        <v>12</v>
      </c>
      <c r="G4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57575.423932523678</v>
      </c>
    </row>
    <row r="423" spans="1:7" x14ac:dyDescent="0.25">
      <c r="A423" t="s">
        <v>32</v>
      </c>
      <c r="B423" t="s">
        <v>28</v>
      </c>
      <c r="C423" t="s">
        <v>83</v>
      </c>
      <c r="D423">
        <v>1</v>
      </c>
      <c r="E423">
        <v>5</v>
      </c>
      <c r="F423">
        <v>24</v>
      </c>
      <c r="G4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53001.172225581715</v>
      </c>
    </row>
    <row r="424" spans="1:7" x14ac:dyDescent="0.25">
      <c r="A424" t="s">
        <v>32</v>
      </c>
      <c r="B424" t="s">
        <v>32</v>
      </c>
      <c r="C424" t="s">
        <v>83</v>
      </c>
      <c r="D424">
        <v>5</v>
      </c>
      <c r="E424">
        <v>16</v>
      </c>
      <c r="F424">
        <v>9</v>
      </c>
      <c r="G4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58287.537908914201</v>
      </c>
    </row>
    <row r="425" spans="1:7" x14ac:dyDescent="0.25">
      <c r="A425" t="s">
        <v>32</v>
      </c>
      <c r="B425" t="s">
        <v>32</v>
      </c>
      <c r="C425" t="s">
        <v>83</v>
      </c>
      <c r="D425">
        <v>17</v>
      </c>
      <c r="E425">
        <v>9</v>
      </c>
      <c r="F425">
        <v>4</v>
      </c>
      <c r="G4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58111.627175344802</v>
      </c>
    </row>
    <row r="426" spans="1:7" x14ac:dyDescent="0.25">
      <c r="A426" t="s">
        <v>28</v>
      </c>
      <c r="B426" t="s">
        <v>28</v>
      </c>
      <c r="C426" t="s">
        <v>83</v>
      </c>
      <c r="D426">
        <v>13</v>
      </c>
      <c r="E426">
        <v>1</v>
      </c>
      <c r="F426">
        <v>16</v>
      </c>
      <c r="G4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55353.883544641372</v>
      </c>
    </row>
    <row r="427" spans="1:7" x14ac:dyDescent="0.25">
      <c r="A427" t="s">
        <v>32</v>
      </c>
      <c r="B427" t="s">
        <v>28</v>
      </c>
      <c r="C427" t="s">
        <v>83</v>
      </c>
      <c r="D427">
        <v>5</v>
      </c>
      <c r="E427">
        <v>9</v>
      </c>
      <c r="F427">
        <v>16</v>
      </c>
      <c r="G4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55339.585306556619</v>
      </c>
    </row>
    <row r="428" spans="1:7" x14ac:dyDescent="0.25">
      <c r="A428" t="s">
        <v>28</v>
      </c>
      <c r="B428" t="s">
        <v>28</v>
      </c>
      <c r="C428" t="s">
        <v>83</v>
      </c>
      <c r="D428">
        <v>18</v>
      </c>
      <c r="E428">
        <v>1</v>
      </c>
      <c r="F428">
        <v>11</v>
      </c>
      <c r="G4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57836.558200952364</v>
      </c>
    </row>
    <row r="429" spans="1:7" x14ac:dyDescent="0.25">
      <c r="A429" t="s">
        <v>32</v>
      </c>
      <c r="B429" t="s">
        <v>28</v>
      </c>
      <c r="C429" t="s">
        <v>83</v>
      </c>
      <c r="D429">
        <v>10</v>
      </c>
      <c r="E429">
        <v>9</v>
      </c>
      <c r="F429">
        <v>11</v>
      </c>
      <c r="G4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57825.507836415432</v>
      </c>
    </row>
    <row r="430" spans="1:7" x14ac:dyDescent="0.25">
      <c r="A430" t="s">
        <v>32</v>
      </c>
      <c r="B430" t="s">
        <v>28</v>
      </c>
      <c r="C430" t="s">
        <v>83</v>
      </c>
      <c r="D430">
        <v>21</v>
      </c>
      <c r="E430">
        <v>4</v>
      </c>
      <c r="F430">
        <v>5</v>
      </c>
      <c r="G4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58344.274858007346</v>
      </c>
    </row>
    <row r="431" spans="1:7" x14ac:dyDescent="0.25">
      <c r="A431" t="s">
        <v>32</v>
      </c>
      <c r="B431" t="s">
        <v>32</v>
      </c>
      <c r="C431" t="s">
        <v>83</v>
      </c>
      <c r="D431">
        <v>2</v>
      </c>
      <c r="E431">
        <v>17</v>
      </c>
      <c r="F431">
        <v>11</v>
      </c>
      <c r="G4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57814.457703430962</v>
      </c>
    </row>
    <row r="432" spans="1:7" x14ac:dyDescent="0.25">
      <c r="A432" t="s">
        <v>32</v>
      </c>
      <c r="B432" t="s">
        <v>32</v>
      </c>
      <c r="C432" t="s">
        <v>83</v>
      </c>
      <c r="D432">
        <v>13</v>
      </c>
      <c r="E432">
        <v>12</v>
      </c>
      <c r="F432">
        <v>5</v>
      </c>
      <c r="G4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58335.344596302151</v>
      </c>
    </row>
    <row r="433" spans="1:7" x14ac:dyDescent="0.25">
      <c r="A433" t="s">
        <v>28</v>
      </c>
      <c r="B433" t="s">
        <v>28</v>
      </c>
      <c r="C433" t="s">
        <v>83</v>
      </c>
      <c r="D433">
        <v>11</v>
      </c>
      <c r="E433">
        <v>0</v>
      </c>
      <c r="F433">
        <v>19</v>
      </c>
      <c r="G4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54198.396055987207</v>
      </c>
    </row>
    <row r="434" spans="1:7" x14ac:dyDescent="0.25">
      <c r="A434" t="s">
        <v>32</v>
      </c>
      <c r="B434" t="s">
        <v>28</v>
      </c>
      <c r="C434" t="s">
        <v>83</v>
      </c>
      <c r="D434">
        <v>3</v>
      </c>
      <c r="E434">
        <v>8</v>
      </c>
      <c r="F434">
        <v>19</v>
      </c>
      <c r="G4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54183.601338137421</v>
      </c>
    </row>
    <row r="435" spans="1:7" x14ac:dyDescent="0.25">
      <c r="A435" t="s">
        <v>32</v>
      </c>
      <c r="B435" t="s">
        <v>28</v>
      </c>
      <c r="C435" t="s">
        <v>83</v>
      </c>
      <c r="D435">
        <v>2</v>
      </c>
      <c r="E435">
        <v>7</v>
      </c>
      <c r="F435">
        <v>21</v>
      </c>
      <c r="G4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53584.996700630407</v>
      </c>
    </row>
    <row r="436" spans="1:7" x14ac:dyDescent="0.25">
      <c r="A436" t="s">
        <v>32</v>
      </c>
      <c r="B436" t="s">
        <v>28</v>
      </c>
      <c r="C436" t="s">
        <v>83</v>
      </c>
      <c r="D436">
        <v>24</v>
      </c>
      <c r="E436">
        <v>2</v>
      </c>
      <c r="F436">
        <v>4</v>
      </c>
      <c r="G4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58031.704943610734</v>
      </c>
    </row>
    <row r="437" spans="1:7" x14ac:dyDescent="0.25">
      <c r="A437" t="s">
        <v>32</v>
      </c>
      <c r="B437" t="s">
        <v>32</v>
      </c>
      <c r="C437" t="s">
        <v>83</v>
      </c>
      <c r="D437">
        <v>16</v>
      </c>
      <c r="E437">
        <v>10</v>
      </c>
      <c r="F437">
        <v>4</v>
      </c>
      <c r="G4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58023.229351507631</v>
      </c>
    </row>
    <row r="438" spans="1:7" x14ac:dyDescent="0.25">
      <c r="A438" t="s">
        <v>28</v>
      </c>
      <c r="B438" t="s">
        <v>28</v>
      </c>
      <c r="C438" t="s">
        <v>83</v>
      </c>
      <c r="D438">
        <v>12</v>
      </c>
      <c r="E438">
        <v>1</v>
      </c>
      <c r="F438">
        <v>17</v>
      </c>
      <c r="G4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54608.587526202769</v>
      </c>
    </row>
    <row r="439" spans="1:7" x14ac:dyDescent="0.25">
      <c r="A439" t="s">
        <v>32</v>
      </c>
      <c r="B439" t="s">
        <v>28</v>
      </c>
      <c r="C439" t="s">
        <v>83</v>
      </c>
      <c r="D439">
        <v>16</v>
      </c>
      <c r="E439">
        <v>7</v>
      </c>
      <c r="F439">
        <v>7</v>
      </c>
      <c r="G4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58259.905694310903</v>
      </c>
    </row>
    <row r="440" spans="1:7" x14ac:dyDescent="0.25">
      <c r="A440" t="s">
        <v>32</v>
      </c>
      <c r="B440" t="s">
        <v>32</v>
      </c>
      <c r="C440" t="s">
        <v>83</v>
      </c>
      <c r="D440">
        <v>8</v>
      </c>
      <c r="E440">
        <v>15</v>
      </c>
      <c r="F440">
        <v>7</v>
      </c>
      <c r="G4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58250.146365775749</v>
      </c>
    </row>
    <row r="441" spans="1:7" x14ac:dyDescent="0.25">
      <c r="A441" t="s">
        <v>32</v>
      </c>
      <c r="B441" t="s">
        <v>28</v>
      </c>
      <c r="C441" t="s">
        <v>83</v>
      </c>
      <c r="D441">
        <v>4</v>
      </c>
      <c r="E441">
        <v>9</v>
      </c>
      <c r="F441">
        <v>17</v>
      </c>
      <c r="G4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54594.118923727168</v>
      </c>
    </row>
    <row r="442" spans="1:7" x14ac:dyDescent="0.25">
      <c r="A442" t="s">
        <v>32</v>
      </c>
      <c r="B442" t="s">
        <v>28</v>
      </c>
      <c r="C442" t="s">
        <v>83</v>
      </c>
      <c r="D442">
        <v>18</v>
      </c>
      <c r="E442">
        <v>6</v>
      </c>
      <c r="F442">
        <v>6</v>
      </c>
      <c r="G4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58256.912949057602</v>
      </c>
    </row>
    <row r="443" spans="1:7" x14ac:dyDescent="0.25">
      <c r="A443" t="s">
        <v>32</v>
      </c>
      <c r="B443" t="s">
        <v>32</v>
      </c>
      <c r="C443" t="s">
        <v>83</v>
      </c>
      <c r="D443">
        <v>10</v>
      </c>
      <c r="E443">
        <v>14</v>
      </c>
      <c r="F443">
        <v>6</v>
      </c>
      <c r="G4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58247.521095177326</v>
      </c>
    </row>
    <row r="444" spans="1:7" x14ac:dyDescent="0.25">
      <c r="A444" t="s">
        <v>28</v>
      </c>
      <c r="B444" t="s">
        <v>28</v>
      </c>
      <c r="C444" t="s">
        <v>83</v>
      </c>
      <c r="D444">
        <v>19</v>
      </c>
      <c r="E444">
        <v>1</v>
      </c>
      <c r="F444">
        <v>10</v>
      </c>
      <c r="G4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57799.843681583196</v>
      </c>
    </row>
    <row r="445" spans="1:7" x14ac:dyDescent="0.25">
      <c r="A445" t="s">
        <v>32</v>
      </c>
      <c r="B445" t="s">
        <v>28</v>
      </c>
      <c r="C445" t="s">
        <v>83</v>
      </c>
      <c r="D445">
        <v>11</v>
      </c>
      <c r="E445">
        <v>9</v>
      </c>
      <c r="F445">
        <v>10</v>
      </c>
      <c r="G4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57789.064611054564</v>
      </c>
    </row>
    <row r="446" spans="1:7" x14ac:dyDescent="0.25">
      <c r="A446" t="s">
        <v>32</v>
      </c>
      <c r="B446" t="s">
        <v>32</v>
      </c>
      <c r="C446" t="s">
        <v>83</v>
      </c>
      <c r="D446">
        <v>3</v>
      </c>
      <c r="E446">
        <v>17</v>
      </c>
      <c r="F446">
        <v>10</v>
      </c>
      <c r="G4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57778.285765776949</v>
      </c>
    </row>
    <row r="447" spans="1:7" x14ac:dyDescent="0.25">
      <c r="A447" t="s">
        <v>28</v>
      </c>
      <c r="B447" t="s">
        <v>28</v>
      </c>
      <c r="C447" t="s">
        <v>83</v>
      </c>
      <c r="D447">
        <v>22</v>
      </c>
      <c r="E447">
        <v>0</v>
      </c>
      <c r="F447">
        <v>8</v>
      </c>
      <c r="G4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58077.4340897886</v>
      </c>
    </row>
    <row r="448" spans="1:7" x14ac:dyDescent="0.25">
      <c r="A448" t="s">
        <v>32</v>
      </c>
      <c r="B448" t="s">
        <v>28</v>
      </c>
      <c r="C448" t="s">
        <v>83</v>
      </c>
      <c r="D448">
        <v>14</v>
      </c>
      <c r="E448">
        <v>8</v>
      </c>
      <c r="F448">
        <v>8</v>
      </c>
      <c r="G4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58067.302927748831</v>
      </c>
    </row>
    <row r="449" spans="1:7" x14ac:dyDescent="0.25">
      <c r="A449" t="s">
        <v>32</v>
      </c>
      <c r="B449" t="s">
        <v>32</v>
      </c>
      <c r="C449" t="s">
        <v>83</v>
      </c>
      <c r="D449">
        <v>6</v>
      </c>
      <c r="E449">
        <v>16</v>
      </c>
      <c r="F449">
        <v>8</v>
      </c>
      <c r="G4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58057.171981826614</v>
      </c>
    </row>
    <row r="450" spans="1:7" x14ac:dyDescent="0.25">
      <c r="A450" t="s">
        <v>32</v>
      </c>
      <c r="B450" t="s">
        <v>28</v>
      </c>
      <c r="C450" t="s">
        <v>83</v>
      </c>
      <c r="D450">
        <v>1</v>
      </c>
      <c r="E450">
        <v>6</v>
      </c>
      <c r="F450">
        <v>23</v>
      </c>
      <c r="G4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52806.744511935751</v>
      </c>
    </row>
    <row r="451" spans="1:7" x14ac:dyDescent="0.25">
      <c r="A451" t="s">
        <v>32</v>
      </c>
      <c r="B451" t="s">
        <v>28</v>
      </c>
      <c r="C451" t="s">
        <v>83</v>
      </c>
      <c r="D451">
        <v>20</v>
      </c>
      <c r="E451">
        <v>5</v>
      </c>
      <c r="F451">
        <v>5</v>
      </c>
      <c r="G4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58063.962707603088</v>
      </c>
    </row>
    <row r="452" spans="1:7" x14ac:dyDescent="0.25">
      <c r="A452" t="s">
        <v>32</v>
      </c>
      <c r="B452" t="s">
        <v>32</v>
      </c>
      <c r="C452" t="s">
        <v>83</v>
      </c>
      <c r="D452">
        <v>12</v>
      </c>
      <c r="E452">
        <v>13</v>
      </c>
      <c r="F452">
        <v>5</v>
      </c>
      <c r="G4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58054.934116878125</v>
      </c>
    </row>
    <row r="453" spans="1:7" x14ac:dyDescent="0.25">
      <c r="A453" t="s">
        <v>32</v>
      </c>
      <c r="B453" t="s">
        <v>28</v>
      </c>
      <c r="C453" t="s">
        <v>83</v>
      </c>
      <c r="D453">
        <v>23</v>
      </c>
      <c r="E453">
        <v>3</v>
      </c>
      <c r="F453">
        <v>4</v>
      </c>
      <c r="G4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57886.819440492531</v>
      </c>
    </row>
    <row r="454" spans="1:7" x14ac:dyDescent="0.25">
      <c r="A454" t="s">
        <v>32</v>
      </c>
      <c r="B454" t="s">
        <v>32</v>
      </c>
      <c r="C454" t="s">
        <v>83</v>
      </c>
      <c r="D454">
        <v>15</v>
      </c>
      <c r="E454">
        <v>11</v>
      </c>
      <c r="F454">
        <v>4</v>
      </c>
      <c r="G4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57878.246162861411</v>
      </c>
    </row>
    <row r="455" spans="1:7" x14ac:dyDescent="0.25">
      <c r="A455" t="s">
        <v>28</v>
      </c>
      <c r="B455" t="s">
        <v>28</v>
      </c>
      <c r="C455" t="s">
        <v>83</v>
      </c>
      <c r="D455">
        <v>20</v>
      </c>
      <c r="E455">
        <v>1</v>
      </c>
      <c r="F455">
        <v>9</v>
      </c>
      <c r="G4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57684.170651985085</v>
      </c>
    </row>
    <row r="456" spans="1:7" x14ac:dyDescent="0.25">
      <c r="A456" t="s">
        <v>32</v>
      </c>
      <c r="B456" t="s">
        <v>28</v>
      </c>
      <c r="C456" t="s">
        <v>83</v>
      </c>
      <c r="D456">
        <v>12</v>
      </c>
      <c r="E456">
        <v>9</v>
      </c>
      <c r="F456">
        <v>9</v>
      </c>
      <c r="G4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57673.663794822038</v>
      </c>
    </row>
    <row r="457" spans="1:7" x14ac:dyDescent="0.25">
      <c r="A457" t="s">
        <v>32</v>
      </c>
      <c r="B457" t="s">
        <v>32</v>
      </c>
      <c r="C457" t="s">
        <v>83</v>
      </c>
      <c r="D457">
        <v>4</v>
      </c>
      <c r="E457">
        <v>17</v>
      </c>
      <c r="F457">
        <v>9</v>
      </c>
      <c r="G4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57663.157156622365</v>
      </c>
    </row>
    <row r="458" spans="1:7" x14ac:dyDescent="0.25">
      <c r="A458" t="s">
        <v>28</v>
      </c>
      <c r="B458" t="s">
        <v>28</v>
      </c>
      <c r="C458" t="s">
        <v>83</v>
      </c>
      <c r="D458">
        <v>15</v>
      </c>
      <c r="E458">
        <v>2</v>
      </c>
      <c r="F458">
        <v>13</v>
      </c>
      <c r="G4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56010.880048382533</v>
      </c>
    </row>
    <row r="459" spans="1:7" x14ac:dyDescent="0.25">
      <c r="A459" t="s">
        <v>32</v>
      </c>
      <c r="B459" t="s">
        <v>28</v>
      </c>
      <c r="C459" t="s">
        <v>83</v>
      </c>
      <c r="D459">
        <v>7</v>
      </c>
      <c r="E459">
        <v>10</v>
      </c>
      <c r="F459">
        <v>13</v>
      </c>
      <c r="G4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55997.144674151117</v>
      </c>
    </row>
    <row r="460" spans="1:7" x14ac:dyDescent="0.25">
      <c r="A460" t="s">
        <v>28</v>
      </c>
      <c r="B460" t="s">
        <v>28</v>
      </c>
      <c r="C460" t="s">
        <v>83</v>
      </c>
      <c r="D460">
        <v>14</v>
      </c>
      <c r="E460">
        <v>2</v>
      </c>
      <c r="F460">
        <v>14</v>
      </c>
      <c r="G4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55454.032959011434</v>
      </c>
    </row>
    <row r="461" spans="1:7" x14ac:dyDescent="0.25">
      <c r="A461" t="s">
        <v>32</v>
      </c>
      <c r="B461" t="s">
        <v>28</v>
      </c>
      <c r="C461" t="s">
        <v>83</v>
      </c>
      <c r="D461">
        <v>6</v>
      </c>
      <c r="E461">
        <v>10</v>
      </c>
      <c r="F461">
        <v>14</v>
      </c>
      <c r="G4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55440.106016030637</v>
      </c>
    </row>
    <row r="462" spans="1:7" x14ac:dyDescent="0.25">
      <c r="A462" t="s">
        <v>28</v>
      </c>
      <c r="B462" t="s">
        <v>28</v>
      </c>
      <c r="C462" t="s">
        <v>83</v>
      </c>
      <c r="D462">
        <v>16</v>
      </c>
      <c r="E462">
        <v>2</v>
      </c>
      <c r="F462">
        <v>12</v>
      </c>
      <c r="G4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56491.605884605968</v>
      </c>
    </row>
    <row r="463" spans="1:7" x14ac:dyDescent="0.25">
      <c r="A463" t="s">
        <v>32</v>
      </c>
      <c r="B463" t="s">
        <v>28</v>
      </c>
      <c r="C463" t="s">
        <v>83</v>
      </c>
      <c r="D463">
        <v>8</v>
      </c>
      <c r="E463">
        <v>10</v>
      </c>
      <c r="F463">
        <v>12</v>
      </c>
      <c r="G4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56478.069053230065</v>
      </c>
    </row>
    <row r="464" spans="1:7" x14ac:dyDescent="0.25">
      <c r="A464" t="s">
        <v>32</v>
      </c>
      <c r="B464" t="s">
        <v>32</v>
      </c>
      <c r="C464" t="s">
        <v>83</v>
      </c>
      <c r="D464">
        <v>0</v>
      </c>
      <c r="E464">
        <v>18</v>
      </c>
      <c r="F464">
        <v>12</v>
      </c>
      <c r="G4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56464.533311049738</v>
      </c>
    </row>
    <row r="465" spans="1:7" x14ac:dyDescent="0.25">
      <c r="A465" t="s">
        <v>28</v>
      </c>
      <c r="B465" t="s">
        <v>28</v>
      </c>
      <c r="C465" t="s">
        <v>83</v>
      </c>
      <c r="D465">
        <v>10</v>
      </c>
      <c r="E465">
        <v>0</v>
      </c>
      <c r="F465">
        <v>20</v>
      </c>
      <c r="G4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53277.276137810979</v>
      </c>
    </row>
    <row r="466" spans="1:7" x14ac:dyDescent="0.25">
      <c r="A466" t="s">
        <v>28</v>
      </c>
      <c r="B466" t="s">
        <v>28</v>
      </c>
      <c r="C466" t="s">
        <v>83</v>
      </c>
      <c r="D466">
        <v>13</v>
      </c>
      <c r="E466">
        <v>2</v>
      </c>
      <c r="F466">
        <v>15</v>
      </c>
      <c r="G4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54822.407721866279</v>
      </c>
    </row>
    <row r="467" spans="1:7" x14ac:dyDescent="0.25">
      <c r="A467" t="s">
        <v>28</v>
      </c>
      <c r="B467" t="s">
        <v>28</v>
      </c>
      <c r="C467" t="s">
        <v>83</v>
      </c>
      <c r="D467">
        <v>11</v>
      </c>
      <c r="E467">
        <v>1</v>
      </c>
      <c r="F467">
        <v>18</v>
      </c>
      <c r="G4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53792.71014009168</v>
      </c>
    </row>
    <row r="468" spans="1:7" x14ac:dyDescent="0.25">
      <c r="A468" t="s">
        <v>28</v>
      </c>
      <c r="B468" t="s">
        <v>28</v>
      </c>
      <c r="C468" t="s">
        <v>83</v>
      </c>
      <c r="D468">
        <v>23</v>
      </c>
      <c r="E468">
        <v>0</v>
      </c>
      <c r="F468">
        <v>7</v>
      </c>
      <c r="G4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57768.650747076528</v>
      </c>
    </row>
    <row r="469" spans="1:7" x14ac:dyDescent="0.25">
      <c r="A469" t="s">
        <v>32</v>
      </c>
      <c r="B469" t="s">
        <v>28</v>
      </c>
      <c r="C469" t="s">
        <v>83</v>
      </c>
      <c r="D469">
        <v>17</v>
      </c>
      <c r="E469">
        <v>7</v>
      </c>
      <c r="F469">
        <v>6</v>
      </c>
      <c r="G4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57840.587124329701</v>
      </c>
    </row>
    <row r="470" spans="1:7" x14ac:dyDescent="0.25">
      <c r="A470" t="s">
        <v>32</v>
      </c>
      <c r="B470" t="s">
        <v>28</v>
      </c>
      <c r="C470" t="s">
        <v>83</v>
      </c>
      <c r="D470">
        <v>2</v>
      </c>
      <c r="E470">
        <v>8</v>
      </c>
      <c r="F470">
        <v>20</v>
      </c>
      <c r="G4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53262.332290419428</v>
      </c>
    </row>
    <row r="471" spans="1:7" x14ac:dyDescent="0.25">
      <c r="A471" t="s">
        <v>32</v>
      </c>
      <c r="B471" t="s">
        <v>28</v>
      </c>
      <c r="C471" t="s">
        <v>83</v>
      </c>
      <c r="D471">
        <v>5</v>
      </c>
      <c r="E471">
        <v>10</v>
      </c>
      <c r="F471">
        <v>15</v>
      </c>
      <c r="G4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54808.29616333131</v>
      </c>
    </row>
    <row r="472" spans="1:7" x14ac:dyDescent="0.25">
      <c r="A472" t="s">
        <v>32</v>
      </c>
      <c r="B472" t="s">
        <v>28</v>
      </c>
      <c r="C472" t="s">
        <v>83</v>
      </c>
      <c r="D472">
        <v>15</v>
      </c>
      <c r="E472">
        <v>8</v>
      </c>
      <c r="F472">
        <v>7</v>
      </c>
      <c r="G4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57758.790453078342</v>
      </c>
    </row>
    <row r="473" spans="1:7" x14ac:dyDescent="0.25">
      <c r="A473" t="s">
        <v>32</v>
      </c>
      <c r="B473" t="s">
        <v>32</v>
      </c>
      <c r="C473" t="s">
        <v>83</v>
      </c>
      <c r="D473">
        <v>9</v>
      </c>
      <c r="E473">
        <v>15</v>
      </c>
      <c r="F473">
        <v>6</v>
      </c>
      <c r="G4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57831.096377957729</v>
      </c>
    </row>
    <row r="474" spans="1:7" x14ac:dyDescent="0.25">
      <c r="A474" t="s">
        <v>32</v>
      </c>
      <c r="B474" t="s">
        <v>28</v>
      </c>
      <c r="C474" t="s">
        <v>83</v>
      </c>
      <c r="D474">
        <v>3</v>
      </c>
      <c r="E474">
        <v>9</v>
      </c>
      <c r="F474">
        <v>18</v>
      </c>
      <c r="G4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53778.078090911913</v>
      </c>
    </row>
    <row r="475" spans="1:7" x14ac:dyDescent="0.25">
      <c r="A475" t="s">
        <v>32</v>
      </c>
      <c r="B475" t="s">
        <v>32</v>
      </c>
      <c r="C475" t="s">
        <v>83</v>
      </c>
      <c r="D475">
        <v>7</v>
      </c>
      <c r="E475">
        <v>16</v>
      </c>
      <c r="F475">
        <v>7</v>
      </c>
      <c r="G4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57748.930368834241</v>
      </c>
    </row>
    <row r="476" spans="1:7" x14ac:dyDescent="0.25">
      <c r="A476" t="s">
        <v>28</v>
      </c>
      <c r="B476" t="s">
        <v>28</v>
      </c>
      <c r="C476" t="s">
        <v>83</v>
      </c>
      <c r="D476">
        <v>17</v>
      </c>
      <c r="E476">
        <v>2</v>
      </c>
      <c r="F476">
        <v>11</v>
      </c>
      <c r="G4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56894.863458511325</v>
      </c>
    </row>
    <row r="477" spans="1:7" x14ac:dyDescent="0.25">
      <c r="A477" t="s">
        <v>32</v>
      </c>
      <c r="B477" t="s">
        <v>28</v>
      </c>
      <c r="C477" t="s">
        <v>83</v>
      </c>
      <c r="D477">
        <v>9</v>
      </c>
      <c r="E477">
        <v>10</v>
      </c>
      <c r="F477">
        <v>11</v>
      </c>
      <c r="G4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56881.532164805139</v>
      </c>
    </row>
    <row r="478" spans="1:7" x14ac:dyDescent="0.25">
      <c r="A478" t="s">
        <v>32</v>
      </c>
      <c r="B478" t="s">
        <v>32</v>
      </c>
      <c r="C478" t="s">
        <v>83</v>
      </c>
      <c r="D478">
        <v>18</v>
      </c>
      <c r="E478">
        <v>9</v>
      </c>
      <c r="F478">
        <v>3</v>
      </c>
      <c r="G4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57312.540404574967</v>
      </c>
    </row>
    <row r="479" spans="1:7" x14ac:dyDescent="0.25">
      <c r="A479" t="s">
        <v>32</v>
      </c>
      <c r="B479" t="s">
        <v>32</v>
      </c>
      <c r="C479" t="s">
        <v>83</v>
      </c>
      <c r="D479">
        <v>1</v>
      </c>
      <c r="E479">
        <v>18</v>
      </c>
      <c r="F479">
        <v>11</v>
      </c>
      <c r="G4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56868.201933983873</v>
      </c>
    </row>
    <row r="480" spans="1:7" x14ac:dyDescent="0.25">
      <c r="A480" t="s">
        <v>32</v>
      </c>
      <c r="B480" t="s">
        <v>28</v>
      </c>
      <c r="C480" t="s">
        <v>83</v>
      </c>
      <c r="D480">
        <v>22</v>
      </c>
      <c r="E480">
        <v>4</v>
      </c>
      <c r="F480">
        <v>4</v>
      </c>
      <c r="G4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57686.899158965884</v>
      </c>
    </row>
    <row r="481" spans="1:7" x14ac:dyDescent="0.25">
      <c r="A481" t="s">
        <v>32</v>
      </c>
      <c r="B481" t="s">
        <v>32</v>
      </c>
      <c r="C481" t="s">
        <v>83</v>
      </c>
      <c r="D481">
        <v>14</v>
      </c>
      <c r="E481">
        <v>12</v>
      </c>
      <c r="F481">
        <v>4</v>
      </c>
      <c r="G4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57678.22955023151</v>
      </c>
    </row>
    <row r="482" spans="1:7" x14ac:dyDescent="0.25">
      <c r="A482" t="s">
        <v>32</v>
      </c>
      <c r="B482" t="s">
        <v>28</v>
      </c>
      <c r="C482" t="s">
        <v>83</v>
      </c>
      <c r="D482">
        <v>19</v>
      </c>
      <c r="E482">
        <v>6</v>
      </c>
      <c r="F482">
        <v>5</v>
      </c>
      <c r="G4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57730.22642984143</v>
      </c>
    </row>
    <row r="483" spans="1:7" x14ac:dyDescent="0.25">
      <c r="A483" t="s">
        <v>32</v>
      </c>
      <c r="B483" t="s">
        <v>32</v>
      </c>
      <c r="C483" t="s">
        <v>83</v>
      </c>
      <c r="D483">
        <v>11</v>
      </c>
      <c r="E483">
        <v>14</v>
      </c>
      <c r="F483">
        <v>5</v>
      </c>
      <c r="G4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57721.100864162952</v>
      </c>
    </row>
    <row r="484" spans="1:7" x14ac:dyDescent="0.25">
      <c r="A484" t="s">
        <v>32</v>
      </c>
      <c r="B484" t="s">
        <v>28</v>
      </c>
      <c r="C484" t="s">
        <v>83</v>
      </c>
      <c r="D484">
        <v>1</v>
      </c>
      <c r="E484">
        <v>7</v>
      </c>
      <c r="F484">
        <v>22</v>
      </c>
      <c r="G4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52564.150771608707</v>
      </c>
    </row>
    <row r="485" spans="1:7" x14ac:dyDescent="0.25">
      <c r="A485" t="s">
        <v>28</v>
      </c>
      <c r="B485" t="s">
        <v>28</v>
      </c>
      <c r="C485" t="s">
        <v>83</v>
      </c>
      <c r="D485">
        <v>21</v>
      </c>
      <c r="E485">
        <v>1</v>
      </c>
      <c r="F485">
        <v>8</v>
      </c>
      <c r="G4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57489.539112158047</v>
      </c>
    </row>
    <row r="486" spans="1:7" x14ac:dyDescent="0.25">
      <c r="A486" t="s">
        <v>32</v>
      </c>
      <c r="B486" t="s">
        <v>28</v>
      </c>
      <c r="C486" t="s">
        <v>83</v>
      </c>
      <c r="D486">
        <v>13</v>
      </c>
      <c r="E486">
        <v>9</v>
      </c>
      <c r="F486">
        <v>8</v>
      </c>
      <c r="G4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57479.305387717854</v>
      </c>
    </row>
    <row r="487" spans="1:7" x14ac:dyDescent="0.25">
      <c r="A487" t="s">
        <v>28</v>
      </c>
      <c r="B487" t="s">
        <v>28</v>
      </c>
      <c r="C487" t="s">
        <v>83</v>
      </c>
      <c r="D487">
        <v>12</v>
      </c>
      <c r="E487">
        <v>2</v>
      </c>
      <c r="F487">
        <v>16</v>
      </c>
      <c r="G4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54117.343507551355</v>
      </c>
    </row>
    <row r="488" spans="1:7" x14ac:dyDescent="0.25">
      <c r="A488" t="s">
        <v>32</v>
      </c>
      <c r="B488" t="s">
        <v>32</v>
      </c>
      <c r="C488" t="s">
        <v>83</v>
      </c>
      <c r="D488">
        <v>5</v>
      </c>
      <c r="E488">
        <v>17</v>
      </c>
      <c r="F488">
        <v>8</v>
      </c>
      <c r="G4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57469.071875967173</v>
      </c>
    </row>
    <row r="489" spans="1:7" x14ac:dyDescent="0.25">
      <c r="A489" t="s">
        <v>32</v>
      </c>
      <c r="B489" t="s">
        <v>28</v>
      </c>
      <c r="C489" t="s">
        <v>83</v>
      </c>
      <c r="D489">
        <v>4</v>
      </c>
      <c r="E489">
        <v>10</v>
      </c>
      <c r="F489">
        <v>16</v>
      </c>
      <c r="G4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54103.054265541316</v>
      </c>
    </row>
    <row r="490" spans="1:7" x14ac:dyDescent="0.25">
      <c r="A490" t="s">
        <v>28</v>
      </c>
      <c r="B490" t="s">
        <v>28</v>
      </c>
      <c r="C490" t="s">
        <v>83</v>
      </c>
      <c r="D490">
        <v>18</v>
      </c>
      <c r="E490">
        <v>2</v>
      </c>
      <c r="F490">
        <v>10</v>
      </c>
      <c r="G4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57084.622618526693</v>
      </c>
    </row>
    <row r="491" spans="1:7" x14ac:dyDescent="0.25">
      <c r="A491" t="s">
        <v>32</v>
      </c>
      <c r="B491" t="s">
        <v>28</v>
      </c>
      <c r="C491" t="s">
        <v>83</v>
      </c>
      <c r="D491">
        <v>10</v>
      </c>
      <c r="E491">
        <v>10</v>
      </c>
      <c r="F491">
        <v>10</v>
      </c>
      <c r="G4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57073.736058351242</v>
      </c>
    </row>
    <row r="492" spans="1:7" x14ac:dyDescent="0.25">
      <c r="A492" t="s">
        <v>32</v>
      </c>
      <c r="B492" t="s">
        <v>32</v>
      </c>
      <c r="C492" t="s">
        <v>83</v>
      </c>
      <c r="D492">
        <v>2</v>
      </c>
      <c r="E492">
        <v>18</v>
      </c>
      <c r="F492">
        <v>10</v>
      </c>
      <c r="G4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57062.849719875958</v>
      </c>
    </row>
    <row r="493" spans="1:7" x14ac:dyDescent="0.25">
      <c r="A493" t="s">
        <v>32</v>
      </c>
      <c r="B493" t="s">
        <v>32</v>
      </c>
      <c r="C493" t="s">
        <v>83</v>
      </c>
      <c r="D493">
        <v>17</v>
      </c>
      <c r="E493">
        <v>10</v>
      </c>
      <c r="F493">
        <v>3</v>
      </c>
      <c r="G4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57245.564458247565</v>
      </c>
    </row>
    <row r="494" spans="1:7" x14ac:dyDescent="0.25">
      <c r="A494" t="s">
        <v>32</v>
      </c>
      <c r="B494" t="s">
        <v>28</v>
      </c>
      <c r="C494" t="s">
        <v>83</v>
      </c>
      <c r="D494">
        <v>21</v>
      </c>
      <c r="E494">
        <v>5</v>
      </c>
      <c r="F494">
        <v>4</v>
      </c>
      <c r="G4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57433.439826690264</v>
      </c>
    </row>
    <row r="495" spans="1:7" x14ac:dyDescent="0.25">
      <c r="A495" t="s">
        <v>32</v>
      </c>
      <c r="B495" t="s">
        <v>32</v>
      </c>
      <c r="C495" t="s">
        <v>83</v>
      </c>
      <c r="D495">
        <v>13</v>
      </c>
      <c r="E495">
        <v>13</v>
      </c>
      <c r="F495">
        <v>4</v>
      </c>
      <c r="G4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57424.675216092837</v>
      </c>
    </row>
    <row r="496" spans="1:7" x14ac:dyDescent="0.25">
      <c r="A496" t="s">
        <v>32</v>
      </c>
      <c r="B496" t="s">
        <v>28</v>
      </c>
      <c r="C496" t="s">
        <v>83</v>
      </c>
      <c r="D496">
        <v>0</v>
      </c>
      <c r="E496">
        <v>6</v>
      </c>
      <c r="F496">
        <v>24</v>
      </c>
      <c r="G4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51692.057431548747</v>
      </c>
    </row>
    <row r="497" spans="1:7" x14ac:dyDescent="0.25">
      <c r="A497" t="s">
        <v>28</v>
      </c>
      <c r="B497" t="s">
        <v>28</v>
      </c>
      <c r="C497" t="s">
        <v>83</v>
      </c>
      <c r="D497">
        <v>19</v>
      </c>
      <c r="E497">
        <v>2</v>
      </c>
      <c r="F497">
        <v>9</v>
      </c>
      <c r="G4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57007.403821069885</v>
      </c>
    </row>
    <row r="498" spans="1:7" x14ac:dyDescent="0.25">
      <c r="A498" t="s">
        <v>32</v>
      </c>
      <c r="B498" t="s">
        <v>28</v>
      </c>
      <c r="C498" t="s">
        <v>83</v>
      </c>
      <c r="D498">
        <v>11</v>
      </c>
      <c r="E498">
        <v>10</v>
      </c>
      <c r="F498">
        <v>9</v>
      </c>
      <c r="G4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56996.792643292392</v>
      </c>
    </row>
    <row r="499" spans="1:7" x14ac:dyDescent="0.25">
      <c r="A499" t="s">
        <v>32</v>
      </c>
      <c r="B499" t="s">
        <v>32</v>
      </c>
      <c r="C499" t="s">
        <v>83</v>
      </c>
      <c r="D499">
        <v>3</v>
      </c>
      <c r="E499">
        <v>18</v>
      </c>
      <c r="F499">
        <v>9</v>
      </c>
      <c r="G4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56986.18168102904</v>
      </c>
    </row>
    <row r="500" spans="1:7" x14ac:dyDescent="0.25">
      <c r="A500" t="s">
        <v>28</v>
      </c>
      <c r="B500" t="s">
        <v>28</v>
      </c>
      <c r="C500" t="s">
        <v>83</v>
      </c>
      <c r="D500">
        <v>24</v>
      </c>
      <c r="E500">
        <v>0</v>
      </c>
      <c r="F500">
        <v>6</v>
      </c>
      <c r="G5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57381.989847154611</v>
      </c>
    </row>
    <row r="501" spans="1:7" x14ac:dyDescent="0.25">
      <c r="A501" t="s">
        <v>32</v>
      </c>
      <c r="B501" t="s">
        <v>28</v>
      </c>
      <c r="C501" t="s">
        <v>83</v>
      </c>
      <c r="D501">
        <v>16</v>
      </c>
      <c r="E501">
        <v>8</v>
      </c>
      <c r="F501">
        <v>6</v>
      </c>
      <c r="G5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57372.401356843446</v>
      </c>
    </row>
    <row r="502" spans="1:7" x14ac:dyDescent="0.25">
      <c r="A502" t="s">
        <v>32</v>
      </c>
      <c r="B502" t="s">
        <v>32</v>
      </c>
      <c r="C502" t="s">
        <v>83</v>
      </c>
      <c r="D502">
        <v>8</v>
      </c>
      <c r="E502">
        <v>16</v>
      </c>
      <c r="F502">
        <v>6</v>
      </c>
      <c r="G5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57362.813069937089</v>
      </c>
    </row>
    <row r="503" spans="1:7" x14ac:dyDescent="0.25">
      <c r="A503" t="s">
        <v>32</v>
      </c>
      <c r="B503" t="s">
        <v>28</v>
      </c>
      <c r="C503" t="s">
        <v>83</v>
      </c>
      <c r="D503">
        <v>24</v>
      </c>
      <c r="E503">
        <v>3</v>
      </c>
      <c r="F503">
        <v>3</v>
      </c>
      <c r="G5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57131.782176820052</v>
      </c>
    </row>
    <row r="504" spans="1:7" x14ac:dyDescent="0.25">
      <c r="A504" t="s">
        <v>28</v>
      </c>
      <c r="B504" t="s">
        <v>28</v>
      </c>
      <c r="C504" t="s">
        <v>83</v>
      </c>
      <c r="D504">
        <v>22</v>
      </c>
      <c r="E504">
        <v>1</v>
      </c>
      <c r="F504">
        <v>7</v>
      </c>
      <c r="G5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57215.94906210206</v>
      </c>
    </row>
    <row r="505" spans="1:7" x14ac:dyDescent="0.25">
      <c r="A505" t="s">
        <v>32</v>
      </c>
      <c r="B505" t="s">
        <v>32</v>
      </c>
      <c r="C505" t="s">
        <v>83</v>
      </c>
      <c r="D505">
        <v>16</v>
      </c>
      <c r="E505">
        <v>11</v>
      </c>
      <c r="F505">
        <v>3</v>
      </c>
      <c r="G5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57123.467198382838</v>
      </c>
    </row>
    <row r="506" spans="1:7" x14ac:dyDescent="0.25">
      <c r="A506" t="s">
        <v>32</v>
      </c>
      <c r="B506" t="s">
        <v>28</v>
      </c>
      <c r="C506" t="s">
        <v>83</v>
      </c>
      <c r="D506">
        <v>14</v>
      </c>
      <c r="E506">
        <v>9</v>
      </c>
      <c r="F506">
        <v>7</v>
      </c>
      <c r="G5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57205.989389742048</v>
      </c>
    </row>
    <row r="507" spans="1:7" x14ac:dyDescent="0.25">
      <c r="A507" t="s">
        <v>32</v>
      </c>
      <c r="B507" t="s">
        <v>32</v>
      </c>
      <c r="C507" t="s">
        <v>83</v>
      </c>
      <c r="D507">
        <v>6</v>
      </c>
      <c r="E507">
        <v>17</v>
      </c>
      <c r="F507">
        <v>7</v>
      </c>
      <c r="G5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57196.029923811424</v>
      </c>
    </row>
    <row r="508" spans="1:7" x14ac:dyDescent="0.25">
      <c r="A508" t="s">
        <v>28</v>
      </c>
      <c r="B508" t="s">
        <v>28</v>
      </c>
      <c r="C508" t="s">
        <v>83</v>
      </c>
      <c r="D508">
        <v>10</v>
      </c>
      <c r="E508">
        <v>1</v>
      </c>
      <c r="F508">
        <v>19</v>
      </c>
      <c r="G5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52907.581184457944</v>
      </c>
    </row>
    <row r="509" spans="1:7" x14ac:dyDescent="0.25">
      <c r="A509" t="s">
        <v>32</v>
      </c>
      <c r="B509" t="s">
        <v>28</v>
      </c>
      <c r="C509" t="s">
        <v>83</v>
      </c>
      <c r="D509">
        <v>18</v>
      </c>
      <c r="E509">
        <v>7</v>
      </c>
      <c r="F509">
        <v>5</v>
      </c>
      <c r="G5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57344.492139166665</v>
      </c>
    </row>
    <row r="510" spans="1:7" x14ac:dyDescent="0.25">
      <c r="A510" t="s">
        <v>32</v>
      </c>
      <c r="B510" t="s">
        <v>28</v>
      </c>
      <c r="C510" t="s">
        <v>83</v>
      </c>
      <c r="D510">
        <v>2</v>
      </c>
      <c r="E510">
        <v>9</v>
      </c>
      <c r="F510">
        <v>19</v>
      </c>
      <c r="G5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52892.792584544404</v>
      </c>
    </row>
    <row r="511" spans="1:7" x14ac:dyDescent="0.25">
      <c r="A511" t="s">
        <v>32</v>
      </c>
      <c r="B511" t="s">
        <v>32</v>
      </c>
      <c r="C511" t="s">
        <v>83</v>
      </c>
      <c r="D511">
        <v>10</v>
      </c>
      <c r="E511">
        <v>15</v>
      </c>
      <c r="F511">
        <v>5</v>
      </c>
      <c r="G5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57335.270927342761</v>
      </c>
    </row>
    <row r="512" spans="1:7" x14ac:dyDescent="0.25">
      <c r="A512" t="s">
        <v>28</v>
      </c>
      <c r="B512" t="s">
        <v>28</v>
      </c>
      <c r="C512" t="s">
        <v>83</v>
      </c>
      <c r="D512">
        <v>11</v>
      </c>
      <c r="E512">
        <v>2</v>
      </c>
      <c r="F512">
        <v>17</v>
      </c>
      <c r="G5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53340.175520633755</v>
      </c>
    </row>
    <row r="513" spans="1:7" x14ac:dyDescent="0.25">
      <c r="A513" t="s">
        <v>28</v>
      </c>
      <c r="B513" t="s">
        <v>28</v>
      </c>
      <c r="C513" t="s">
        <v>83</v>
      </c>
      <c r="D513">
        <v>9</v>
      </c>
      <c r="E513">
        <v>0</v>
      </c>
      <c r="F513">
        <v>21</v>
      </c>
      <c r="G5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52289.769276984938</v>
      </c>
    </row>
    <row r="514" spans="1:7" x14ac:dyDescent="0.25">
      <c r="A514" t="s">
        <v>32</v>
      </c>
      <c r="B514" t="s">
        <v>28</v>
      </c>
      <c r="C514" t="s">
        <v>83</v>
      </c>
      <c r="D514">
        <v>3</v>
      </c>
      <c r="E514">
        <v>10</v>
      </c>
      <c r="F514">
        <v>17</v>
      </c>
      <c r="G5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53325.715505904423</v>
      </c>
    </row>
    <row r="515" spans="1:7" x14ac:dyDescent="0.25">
      <c r="A515" t="s">
        <v>32</v>
      </c>
      <c r="B515" t="s">
        <v>28</v>
      </c>
      <c r="C515" t="s">
        <v>83</v>
      </c>
      <c r="D515">
        <v>1</v>
      </c>
      <c r="E515">
        <v>8</v>
      </c>
      <c r="F515">
        <v>21</v>
      </c>
      <c r="G5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52274.68318141879</v>
      </c>
    </row>
    <row r="516" spans="1:7" x14ac:dyDescent="0.25">
      <c r="A516" t="s">
        <v>28</v>
      </c>
      <c r="B516" t="s">
        <v>28</v>
      </c>
      <c r="C516" t="s">
        <v>83</v>
      </c>
      <c r="D516">
        <v>14</v>
      </c>
      <c r="E516">
        <v>3</v>
      </c>
      <c r="F516">
        <v>13</v>
      </c>
      <c r="G5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54831.780523563313</v>
      </c>
    </row>
    <row r="517" spans="1:7" x14ac:dyDescent="0.25">
      <c r="A517" t="s">
        <v>32</v>
      </c>
      <c r="B517" t="s">
        <v>28</v>
      </c>
      <c r="C517" t="s">
        <v>83</v>
      </c>
      <c r="D517">
        <v>6</v>
      </c>
      <c r="E517">
        <v>11</v>
      </c>
      <c r="F517">
        <v>13</v>
      </c>
      <c r="G5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54818.0564648785</v>
      </c>
    </row>
    <row r="518" spans="1:7" x14ac:dyDescent="0.25">
      <c r="A518" t="s">
        <v>28</v>
      </c>
      <c r="B518" t="s">
        <v>28</v>
      </c>
      <c r="C518" t="s">
        <v>83</v>
      </c>
      <c r="D518">
        <v>15</v>
      </c>
      <c r="E518">
        <v>3</v>
      </c>
      <c r="F518">
        <v>12</v>
      </c>
      <c r="G5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55344.253228551584</v>
      </c>
    </row>
    <row r="519" spans="1:7" x14ac:dyDescent="0.25">
      <c r="A519" t="s">
        <v>32</v>
      </c>
      <c r="B519" t="s">
        <v>28</v>
      </c>
      <c r="C519" t="s">
        <v>83</v>
      </c>
      <c r="D519">
        <v>7</v>
      </c>
      <c r="E519">
        <v>11</v>
      </c>
      <c r="F519">
        <v>12</v>
      </c>
      <c r="G5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55330.727960962227</v>
      </c>
    </row>
    <row r="520" spans="1:7" x14ac:dyDescent="0.25">
      <c r="A520" t="s">
        <v>28</v>
      </c>
      <c r="B520" t="s">
        <v>28</v>
      </c>
      <c r="C520" t="s">
        <v>83</v>
      </c>
      <c r="D520">
        <v>13</v>
      </c>
      <c r="E520">
        <v>3</v>
      </c>
      <c r="F520">
        <v>14</v>
      </c>
      <c r="G5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54243.023086449895</v>
      </c>
    </row>
    <row r="521" spans="1:7" x14ac:dyDescent="0.25">
      <c r="A521" t="s">
        <v>32</v>
      </c>
      <c r="B521" t="s">
        <v>28</v>
      </c>
      <c r="C521" t="s">
        <v>83</v>
      </c>
      <c r="D521">
        <v>5</v>
      </c>
      <c r="E521">
        <v>11</v>
      </c>
      <c r="F521">
        <v>14</v>
      </c>
      <c r="G5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54229.107183300279</v>
      </c>
    </row>
    <row r="522" spans="1:7" x14ac:dyDescent="0.25">
      <c r="A522" t="s">
        <v>28</v>
      </c>
      <c r="B522" t="s">
        <v>28</v>
      </c>
      <c r="C522" t="s">
        <v>83</v>
      </c>
      <c r="D522">
        <v>20</v>
      </c>
      <c r="E522">
        <v>2</v>
      </c>
      <c r="F522">
        <v>8</v>
      </c>
      <c r="G5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56850.164296851915</v>
      </c>
    </row>
    <row r="523" spans="1:7" x14ac:dyDescent="0.25">
      <c r="A523" t="s">
        <v>32</v>
      </c>
      <c r="B523" t="s">
        <v>28</v>
      </c>
      <c r="C523" t="s">
        <v>83</v>
      </c>
      <c r="D523">
        <v>12</v>
      </c>
      <c r="E523">
        <v>10</v>
      </c>
      <c r="F523">
        <v>8</v>
      </c>
      <c r="G5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56839.829404963144</v>
      </c>
    </row>
    <row r="524" spans="1:7" x14ac:dyDescent="0.25">
      <c r="A524" t="s">
        <v>28</v>
      </c>
      <c r="B524" t="s">
        <v>28</v>
      </c>
      <c r="C524" t="s">
        <v>83</v>
      </c>
      <c r="D524">
        <v>16</v>
      </c>
      <c r="E524">
        <v>3</v>
      </c>
      <c r="F524">
        <v>11</v>
      </c>
      <c r="G5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55779.0967530044</v>
      </c>
    </row>
    <row r="525" spans="1:7" x14ac:dyDescent="0.25">
      <c r="A525" t="s">
        <v>32</v>
      </c>
      <c r="B525" t="s">
        <v>32</v>
      </c>
      <c r="C525" t="s">
        <v>83</v>
      </c>
      <c r="D525">
        <v>4</v>
      </c>
      <c r="E525">
        <v>18</v>
      </c>
      <c r="F525">
        <v>8</v>
      </c>
      <c r="G5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56829.494722415926</v>
      </c>
    </row>
    <row r="526" spans="1:7" x14ac:dyDescent="0.25">
      <c r="A526" t="s">
        <v>32</v>
      </c>
      <c r="B526" t="s">
        <v>28</v>
      </c>
      <c r="C526" t="s">
        <v>83</v>
      </c>
      <c r="D526">
        <v>8</v>
      </c>
      <c r="E526">
        <v>11</v>
      </c>
      <c r="F526">
        <v>11</v>
      </c>
      <c r="G5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55765.777243878372</v>
      </c>
    </row>
    <row r="527" spans="1:7" x14ac:dyDescent="0.25">
      <c r="A527" t="s">
        <v>32</v>
      </c>
      <c r="B527" t="s">
        <v>32</v>
      </c>
      <c r="C527" t="s">
        <v>83</v>
      </c>
      <c r="D527">
        <v>0</v>
      </c>
      <c r="E527">
        <v>19</v>
      </c>
      <c r="F527">
        <v>11</v>
      </c>
      <c r="G5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55752.458792658639</v>
      </c>
    </row>
    <row r="528" spans="1:7" x14ac:dyDescent="0.25">
      <c r="A528" t="s">
        <v>32</v>
      </c>
      <c r="B528" t="s">
        <v>28</v>
      </c>
      <c r="C528" t="s">
        <v>83</v>
      </c>
      <c r="D528">
        <v>20</v>
      </c>
      <c r="E528">
        <v>6</v>
      </c>
      <c r="F528">
        <v>4</v>
      </c>
      <c r="G5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57127.883457030061</v>
      </c>
    </row>
    <row r="529" spans="1:7" x14ac:dyDescent="0.25">
      <c r="A529" t="s">
        <v>32</v>
      </c>
      <c r="B529" t="s">
        <v>32</v>
      </c>
      <c r="C529" t="s">
        <v>83</v>
      </c>
      <c r="D529">
        <v>12</v>
      </c>
      <c r="E529">
        <v>14</v>
      </c>
      <c r="F529">
        <v>4</v>
      </c>
      <c r="G5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57119.025149116009</v>
      </c>
    </row>
    <row r="530" spans="1:7" x14ac:dyDescent="0.25">
      <c r="A530" t="s">
        <v>32</v>
      </c>
      <c r="B530" t="s">
        <v>28</v>
      </c>
      <c r="C530" t="s">
        <v>83</v>
      </c>
      <c r="D530">
        <v>23</v>
      </c>
      <c r="E530">
        <v>4</v>
      </c>
      <c r="F530">
        <v>3</v>
      </c>
      <c r="G5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56956.168362365213</v>
      </c>
    </row>
    <row r="531" spans="1:7" x14ac:dyDescent="0.25">
      <c r="A531" t="s">
        <v>32</v>
      </c>
      <c r="B531" t="s">
        <v>32</v>
      </c>
      <c r="C531" t="s">
        <v>83</v>
      </c>
      <c r="D531">
        <v>15</v>
      </c>
      <c r="E531">
        <v>12</v>
      </c>
      <c r="F531">
        <v>3</v>
      </c>
      <c r="G5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56947.760411943942</v>
      </c>
    </row>
    <row r="532" spans="1:7" x14ac:dyDescent="0.25">
      <c r="A532" t="s">
        <v>28</v>
      </c>
      <c r="B532" t="s">
        <v>28</v>
      </c>
      <c r="C532" t="s">
        <v>83</v>
      </c>
      <c r="D532">
        <v>12</v>
      </c>
      <c r="E532">
        <v>3</v>
      </c>
      <c r="F532">
        <v>15</v>
      </c>
      <c r="G5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53579.321473408054</v>
      </c>
    </row>
    <row r="533" spans="1:7" x14ac:dyDescent="0.25">
      <c r="A533" t="s">
        <v>32</v>
      </c>
      <c r="B533" t="s">
        <v>28</v>
      </c>
      <c r="C533" t="s">
        <v>83</v>
      </c>
      <c r="D533">
        <v>4</v>
      </c>
      <c r="E533">
        <v>11</v>
      </c>
      <c r="F533">
        <v>15</v>
      </c>
      <c r="G5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53565.220651485419</v>
      </c>
    </row>
    <row r="534" spans="1:7" x14ac:dyDescent="0.25">
      <c r="A534" t="s">
        <v>32</v>
      </c>
      <c r="B534" t="s">
        <v>28</v>
      </c>
      <c r="C534" t="s">
        <v>83</v>
      </c>
      <c r="D534">
        <v>0</v>
      </c>
      <c r="E534">
        <v>7</v>
      </c>
      <c r="F534">
        <v>23</v>
      </c>
      <c r="G5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51479.802480001323</v>
      </c>
    </row>
    <row r="535" spans="1:7" x14ac:dyDescent="0.25">
      <c r="A535" t="s">
        <v>28</v>
      </c>
      <c r="B535" t="s">
        <v>28</v>
      </c>
      <c r="C535" t="s">
        <v>83</v>
      </c>
      <c r="D535">
        <v>17</v>
      </c>
      <c r="E535">
        <v>3</v>
      </c>
      <c r="F535">
        <v>10</v>
      </c>
      <c r="G5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56134.962786671815</v>
      </c>
    </row>
    <row r="536" spans="1:7" x14ac:dyDescent="0.25">
      <c r="A536" t="s">
        <v>32</v>
      </c>
      <c r="B536" t="s">
        <v>28</v>
      </c>
      <c r="C536" t="s">
        <v>83</v>
      </c>
      <c r="D536">
        <v>9</v>
      </c>
      <c r="E536">
        <v>11</v>
      </c>
      <c r="F536">
        <v>10</v>
      </c>
      <c r="G5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56121.856023914981</v>
      </c>
    </row>
    <row r="537" spans="1:7" x14ac:dyDescent="0.25">
      <c r="A537" t="s">
        <v>32</v>
      </c>
      <c r="B537" t="s">
        <v>32</v>
      </c>
      <c r="C537" t="s">
        <v>83</v>
      </c>
      <c r="D537">
        <v>1</v>
      </c>
      <c r="E537">
        <v>19</v>
      </c>
      <c r="F537">
        <v>10</v>
      </c>
      <c r="G5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56108.750292814329</v>
      </c>
    </row>
    <row r="538" spans="1:7" x14ac:dyDescent="0.25">
      <c r="A538" t="s">
        <v>28</v>
      </c>
      <c r="B538" t="s">
        <v>28</v>
      </c>
      <c r="C538" t="s">
        <v>83</v>
      </c>
      <c r="D538">
        <v>23</v>
      </c>
      <c r="E538">
        <v>1</v>
      </c>
      <c r="F538">
        <v>6</v>
      </c>
      <c r="G5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56863.400501817159</v>
      </c>
    </row>
    <row r="539" spans="1:7" x14ac:dyDescent="0.25">
      <c r="A539" t="s">
        <v>32</v>
      </c>
      <c r="B539" t="s">
        <v>28</v>
      </c>
      <c r="C539" t="s">
        <v>83</v>
      </c>
      <c r="D539">
        <v>15</v>
      </c>
      <c r="E539">
        <v>9</v>
      </c>
      <c r="F539">
        <v>6</v>
      </c>
      <c r="G5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56853.715800894555</v>
      </c>
    </row>
    <row r="540" spans="1:7" x14ac:dyDescent="0.25">
      <c r="A540" t="s">
        <v>32</v>
      </c>
      <c r="B540" t="s">
        <v>32</v>
      </c>
      <c r="C540" t="s">
        <v>83</v>
      </c>
      <c r="D540">
        <v>7</v>
      </c>
      <c r="E540">
        <v>17</v>
      </c>
      <c r="F540">
        <v>6</v>
      </c>
      <c r="G5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56844.031300155104</v>
      </c>
    </row>
    <row r="541" spans="1:7" x14ac:dyDescent="0.25">
      <c r="A541" t="s">
        <v>28</v>
      </c>
      <c r="B541" t="s">
        <v>28</v>
      </c>
      <c r="C541" t="s">
        <v>83</v>
      </c>
      <c r="D541">
        <v>25</v>
      </c>
      <c r="E541">
        <v>0</v>
      </c>
      <c r="F541">
        <v>5</v>
      </c>
      <c r="G5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56917.45139002287</v>
      </c>
    </row>
    <row r="542" spans="1:7" x14ac:dyDescent="0.25">
      <c r="A542" t="s">
        <v>32</v>
      </c>
      <c r="B542" t="s">
        <v>28</v>
      </c>
      <c r="C542" t="s">
        <v>83</v>
      </c>
      <c r="D542">
        <v>17</v>
      </c>
      <c r="E542">
        <v>8</v>
      </c>
      <c r="F542">
        <v>5</v>
      </c>
      <c r="G5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56908.135639044172</v>
      </c>
    </row>
    <row r="543" spans="1:7" x14ac:dyDescent="0.25">
      <c r="A543" t="s">
        <v>32</v>
      </c>
      <c r="B543" t="s">
        <v>32</v>
      </c>
      <c r="C543" t="s">
        <v>83</v>
      </c>
      <c r="D543">
        <v>9</v>
      </c>
      <c r="E543">
        <v>16</v>
      </c>
      <c r="F543">
        <v>5</v>
      </c>
      <c r="G5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56898.820085135114</v>
      </c>
    </row>
    <row r="544" spans="1:7" x14ac:dyDescent="0.25">
      <c r="A544" t="s">
        <v>28</v>
      </c>
      <c r="B544" t="s">
        <v>28</v>
      </c>
      <c r="C544" t="s">
        <v>83</v>
      </c>
      <c r="D544">
        <v>21</v>
      </c>
      <c r="E544">
        <v>2</v>
      </c>
      <c r="F544">
        <v>7</v>
      </c>
      <c r="G5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56612.904045872747</v>
      </c>
    </row>
    <row r="545" spans="1:7" x14ac:dyDescent="0.25">
      <c r="A545" t="s">
        <v>28</v>
      </c>
      <c r="B545" t="s">
        <v>28</v>
      </c>
      <c r="C545" t="s">
        <v>83</v>
      </c>
      <c r="D545">
        <v>18</v>
      </c>
      <c r="E545">
        <v>3</v>
      </c>
      <c r="F545">
        <v>9</v>
      </c>
      <c r="G5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56279.395167877032</v>
      </c>
    </row>
    <row r="546" spans="1:7" x14ac:dyDescent="0.25">
      <c r="A546" t="s">
        <v>32</v>
      </c>
      <c r="B546" t="s">
        <v>28</v>
      </c>
      <c r="C546" t="s">
        <v>83</v>
      </c>
      <c r="D546">
        <v>13</v>
      </c>
      <c r="E546">
        <v>10</v>
      </c>
      <c r="F546">
        <v>7</v>
      </c>
      <c r="G5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56602.846343363475</v>
      </c>
    </row>
    <row r="547" spans="1:7" x14ac:dyDescent="0.25">
      <c r="A547" t="s">
        <v>32</v>
      </c>
      <c r="B547" t="s">
        <v>28</v>
      </c>
      <c r="C547" t="s">
        <v>83</v>
      </c>
      <c r="D547">
        <v>10</v>
      </c>
      <c r="E547">
        <v>11</v>
      </c>
      <c r="F547">
        <v>9</v>
      </c>
      <c r="G5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56268.681084419804</v>
      </c>
    </row>
    <row r="548" spans="1:7" x14ac:dyDescent="0.25">
      <c r="A548" t="s">
        <v>32</v>
      </c>
      <c r="B548" t="s">
        <v>32</v>
      </c>
      <c r="C548" t="s">
        <v>83</v>
      </c>
      <c r="D548">
        <v>5</v>
      </c>
      <c r="E548">
        <v>18</v>
      </c>
      <c r="F548">
        <v>7</v>
      </c>
      <c r="G5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56592.78884403663</v>
      </c>
    </row>
    <row r="549" spans="1:7" x14ac:dyDescent="0.25">
      <c r="A549" t="s">
        <v>32</v>
      </c>
      <c r="B549" t="s">
        <v>32</v>
      </c>
      <c r="C549" t="s">
        <v>83</v>
      </c>
      <c r="D549">
        <v>2</v>
      </c>
      <c r="E549">
        <v>19</v>
      </c>
      <c r="F549">
        <v>9</v>
      </c>
      <c r="G5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56257.967213107659</v>
      </c>
    </row>
    <row r="550" spans="1:7" x14ac:dyDescent="0.25">
      <c r="A550" t="s">
        <v>32</v>
      </c>
      <c r="B550" t="s">
        <v>32</v>
      </c>
      <c r="C550" t="s">
        <v>83</v>
      </c>
      <c r="D550">
        <v>18</v>
      </c>
      <c r="E550">
        <v>10</v>
      </c>
      <c r="F550">
        <v>2</v>
      </c>
      <c r="G5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56396.93259099462</v>
      </c>
    </row>
    <row r="551" spans="1:7" x14ac:dyDescent="0.25">
      <c r="A551" t="s">
        <v>32</v>
      </c>
      <c r="B551" t="s">
        <v>28</v>
      </c>
      <c r="C551" t="s">
        <v>83</v>
      </c>
      <c r="D551">
        <v>22</v>
      </c>
      <c r="E551">
        <v>5</v>
      </c>
      <c r="F551">
        <v>3</v>
      </c>
      <c r="G5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56728.400745877123</v>
      </c>
    </row>
    <row r="552" spans="1:7" x14ac:dyDescent="0.25">
      <c r="A552" t="s">
        <v>32</v>
      </c>
      <c r="B552" t="s">
        <v>32</v>
      </c>
      <c r="C552" t="s">
        <v>83</v>
      </c>
      <c r="D552">
        <v>14</v>
      </c>
      <c r="E552">
        <v>13</v>
      </c>
      <c r="F552">
        <v>3</v>
      </c>
      <c r="G5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56719.90110261659</v>
      </c>
    </row>
    <row r="553" spans="1:7" x14ac:dyDescent="0.25">
      <c r="A553" t="s">
        <v>28</v>
      </c>
      <c r="B553" t="s">
        <v>28</v>
      </c>
      <c r="C553" t="s">
        <v>83</v>
      </c>
      <c r="D553">
        <v>10</v>
      </c>
      <c r="E553">
        <v>2</v>
      </c>
      <c r="F553">
        <v>18</v>
      </c>
      <c r="G5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52492.234968076962</v>
      </c>
    </row>
    <row r="554" spans="1:7" x14ac:dyDescent="0.25">
      <c r="A554" t="s">
        <v>32</v>
      </c>
      <c r="B554" t="s">
        <v>28</v>
      </c>
      <c r="C554" t="s">
        <v>83</v>
      </c>
      <c r="D554">
        <v>2</v>
      </c>
      <c r="E554">
        <v>10</v>
      </c>
      <c r="F554">
        <v>18</v>
      </c>
      <c r="G5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52477.611069851264</v>
      </c>
    </row>
    <row r="555" spans="1:7" x14ac:dyDescent="0.25">
      <c r="A555" t="s">
        <v>28</v>
      </c>
      <c r="B555" t="s">
        <v>28</v>
      </c>
      <c r="C555" t="s">
        <v>83</v>
      </c>
      <c r="D555">
        <v>9</v>
      </c>
      <c r="E555">
        <v>1</v>
      </c>
      <c r="F555">
        <v>20</v>
      </c>
      <c r="G5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51954.526383201344</v>
      </c>
    </row>
    <row r="556" spans="1:7" x14ac:dyDescent="0.25">
      <c r="A556" t="s">
        <v>32</v>
      </c>
      <c r="B556" t="s">
        <v>28</v>
      </c>
      <c r="C556" t="s">
        <v>83</v>
      </c>
      <c r="D556">
        <v>1</v>
      </c>
      <c r="E556">
        <v>9</v>
      </c>
      <c r="F556">
        <v>20</v>
      </c>
      <c r="G5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51939.588106592513</v>
      </c>
    </row>
    <row r="557" spans="1:7" x14ac:dyDescent="0.25">
      <c r="A557" t="s">
        <v>32</v>
      </c>
      <c r="B557" t="s">
        <v>28</v>
      </c>
      <c r="C557" t="s">
        <v>83</v>
      </c>
      <c r="D557">
        <v>19</v>
      </c>
      <c r="E557">
        <v>7</v>
      </c>
      <c r="F557">
        <v>4</v>
      </c>
      <c r="G5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56771.620738821795</v>
      </c>
    </row>
    <row r="558" spans="1:7" x14ac:dyDescent="0.25">
      <c r="A558" t="s">
        <v>32</v>
      </c>
      <c r="B558" t="s">
        <v>32</v>
      </c>
      <c r="C558" t="s">
        <v>83</v>
      </c>
      <c r="D558">
        <v>11</v>
      </c>
      <c r="E558">
        <v>15</v>
      </c>
      <c r="F558">
        <v>4</v>
      </c>
      <c r="G5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56762.670013930838</v>
      </c>
    </row>
    <row r="559" spans="1:7" x14ac:dyDescent="0.25">
      <c r="A559" t="s">
        <v>28</v>
      </c>
      <c r="B559" t="s">
        <v>28</v>
      </c>
      <c r="C559" t="s">
        <v>83</v>
      </c>
      <c r="D559">
        <v>11</v>
      </c>
      <c r="E559">
        <v>3</v>
      </c>
      <c r="F559">
        <v>16</v>
      </c>
      <c r="G5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52842.012317759611</v>
      </c>
    </row>
    <row r="560" spans="1:7" x14ac:dyDescent="0.25">
      <c r="A560" t="s">
        <v>32</v>
      </c>
      <c r="B560" t="s">
        <v>28</v>
      </c>
      <c r="C560" t="s">
        <v>83</v>
      </c>
      <c r="D560">
        <v>3</v>
      </c>
      <c r="E560">
        <v>11</v>
      </c>
      <c r="F560">
        <v>16</v>
      </c>
      <c r="G5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52827.733481613512</v>
      </c>
    </row>
    <row r="561" spans="1:7" x14ac:dyDescent="0.25">
      <c r="A561" t="s">
        <v>28</v>
      </c>
      <c r="B561" t="s">
        <v>28</v>
      </c>
      <c r="C561" t="s">
        <v>83</v>
      </c>
      <c r="D561">
        <v>8</v>
      </c>
      <c r="E561">
        <v>0</v>
      </c>
      <c r="F561">
        <v>22</v>
      </c>
      <c r="G5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51237.195658882723</v>
      </c>
    </row>
    <row r="562" spans="1:7" x14ac:dyDescent="0.25">
      <c r="A562" t="s">
        <v>32</v>
      </c>
      <c r="B562" t="s">
        <v>28</v>
      </c>
      <c r="C562" t="s">
        <v>83</v>
      </c>
      <c r="D562">
        <v>0</v>
      </c>
      <c r="E562">
        <v>8</v>
      </c>
      <c r="F562">
        <v>22</v>
      </c>
      <c r="G5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51221.974174169678</v>
      </c>
    </row>
    <row r="563" spans="1:7" x14ac:dyDescent="0.25">
      <c r="A563" t="s">
        <v>32</v>
      </c>
      <c r="B563" t="s">
        <v>32</v>
      </c>
      <c r="C563" t="s">
        <v>83</v>
      </c>
      <c r="D563">
        <v>17</v>
      </c>
      <c r="E563">
        <v>11</v>
      </c>
      <c r="F563">
        <v>2</v>
      </c>
      <c r="G5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56296.516688389296</v>
      </c>
    </row>
    <row r="564" spans="1:7" x14ac:dyDescent="0.25">
      <c r="A564" t="s">
        <v>28</v>
      </c>
      <c r="B564" t="s">
        <v>28</v>
      </c>
      <c r="C564" t="s">
        <v>83</v>
      </c>
      <c r="D564">
        <v>19</v>
      </c>
      <c r="E564">
        <v>3</v>
      </c>
      <c r="F564">
        <v>8</v>
      </c>
      <c r="G5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56160.63661693941</v>
      </c>
    </row>
    <row r="565" spans="1:7" x14ac:dyDescent="0.25">
      <c r="A565" t="s">
        <v>32</v>
      </c>
      <c r="B565" t="s">
        <v>28</v>
      </c>
      <c r="C565" t="s">
        <v>83</v>
      </c>
      <c r="D565">
        <v>11</v>
      </c>
      <c r="E565">
        <v>11</v>
      </c>
      <c r="F565">
        <v>8</v>
      </c>
      <c r="G5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56150.201926379174</v>
      </c>
    </row>
    <row r="566" spans="1:7" x14ac:dyDescent="0.25">
      <c r="A566" t="s">
        <v>32</v>
      </c>
      <c r="B566" t="s">
        <v>32</v>
      </c>
      <c r="C566" t="s">
        <v>83</v>
      </c>
      <c r="D566">
        <v>3</v>
      </c>
      <c r="E566">
        <v>19</v>
      </c>
      <c r="F566">
        <v>8</v>
      </c>
      <c r="G5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56139.767441890282</v>
      </c>
    </row>
    <row r="567" spans="1:7" x14ac:dyDescent="0.25">
      <c r="A567" t="s">
        <v>28</v>
      </c>
      <c r="B567" t="s">
        <v>28</v>
      </c>
      <c r="C567" t="s">
        <v>83</v>
      </c>
      <c r="D567">
        <v>14</v>
      </c>
      <c r="E567">
        <v>4</v>
      </c>
      <c r="F567">
        <v>12</v>
      </c>
      <c r="G5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54161.766854039422</v>
      </c>
    </row>
    <row r="568" spans="1:7" x14ac:dyDescent="0.25">
      <c r="A568" t="s">
        <v>32</v>
      </c>
      <c r="B568" t="s">
        <v>28</v>
      </c>
      <c r="C568" t="s">
        <v>83</v>
      </c>
      <c r="D568">
        <v>6</v>
      </c>
      <c r="E568">
        <v>12</v>
      </c>
      <c r="F568">
        <v>12</v>
      </c>
      <c r="G5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54148.254366579029</v>
      </c>
    </row>
    <row r="569" spans="1:7" x14ac:dyDescent="0.25">
      <c r="A569" t="s">
        <v>28</v>
      </c>
      <c r="B569" t="s">
        <v>28</v>
      </c>
      <c r="C569" t="s">
        <v>83</v>
      </c>
      <c r="D569">
        <v>13</v>
      </c>
      <c r="E569">
        <v>4</v>
      </c>
      <c r="F569">
        <v>13</v>
      </c>
      <c r="G5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53616.962776979417</v>
      </c>
    </row>
    <row r="570" spans="1:7" x14ac:dyDescent="0.25">
      <c r="A570" t="s">
        <v>32</v>
      </c>
      <c r="B570" t="s">
        <v>28</v>
      </c>
      <c r="C570" t="s">
        <v>83</v>
      </c>
      <c r="D570">
        <v>21</v>
      </c>
      <c r="E570">
        <v>6</v>
      </c>
      <c r="F570">
        <v>3</v>
      </c>
      <c r="G5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56449.884030623492</v>
      </c>
    </row>
    <row r="571" spans="1:7" x14ac:dyDescent="0.25">
      <c r="A571" t="s">
        <v>32</v>
      </c>
      <c r="B571" t="s">
        <v>28</v>
      </c>
      <c r="C571" t="s">
        <v>83</v>
      </c>
      <c r="D571">
        <v>5</v>
      </c>
      <c r="E571">
        <v>12</v>
      </c>
      <c r="F571">
        <v>13</v>
      </c>
      <c r="G5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53603.251296266979</v>
      </c>
    </row>
    <row r="572" spans="1:7" x14ac:dyDescent="0.25">
      <c r="A572" t="s">
        <v>32</v>
      </c>
      <c r="B572" t="s">
        <v>32</v>
      </c>
      <c r="C572" t="s">
        <v>83</v>
      </c>
      <c r="D572">
        <v>13</v>
      </c>
      <c r="E572">
        <v>14</v>
      </c>
      <c r="F572">
        <v>3</v>
      </c>
      <c r="G5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56441.293950036496</v>
      </c>
    </row>
    <row r="573" spans="1:7" x14ac:dyDescent="0.25">
      <c r="A573" t="s">
        <v>28</v>
      </c>
      <c r="B573" t="s">
        <v>28</v>
      </c>
      <c r="C573" t="s">
        <v>83</v>
      </c>
      <c r="D573">
        <v>24</v>
      </c>
      <c r="E573">
        <v>1</v>
      </c>
      <c r="F573">
        <v>5</v>
      </c>
      <c r="G5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56431.893431303295</v>
      </c>
    </row>
    <row r="574" spans="1:7" x14ac:dyDescent="0.25">
      <c r="A574" t="s">
        <v>32</v>
      </c>
      <c r="B574" t="s">
        <v>28</v>
      </c>
      <c r="C574" t="s">
        <v>83</v>
      </c>
      <c r="D574">
        <v>16</v>
      </c>
      <c r="E574">
        <v>9</v>
      </c>
      <c r="F574">
        <v>5</v>
      </c>
      <c r="G5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56422.484621175419</v>
      </c>
    </row>
    <row r="575" spans="1:7" x14ac:dyDescent="0.25">
      <c r="A575" t="s">
        <v>28</v>
      </c>
      <c r="B575" t="s">
        <v>28</v>
      </c>
      <c r="C575" t="s">
        <v>83</v>
      </c>
      <c r="D575">
        <v>15</v>
      </c>
      <c r="E575">
        <v>4</v>
      </c>
      <c r="F575">
        <v>11</v>
      </c>
      <c r="G5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54628.797563388318</v>
      </c>
    </row>
    <row r="576" spans="1:7" x14ac:dyDescent="0.25">
      <c r="A576" t="s">
        <v>32</v>
      </c>
      <c r="B576" t="s">
        <v>32</v>
      </c>
      <c r="C576" t="s">
        <v>83</v>
      </c>
      <c r="D576">
        <v>8</v>
      </c>
      <c r="E576">
        <v>17</v>
      </c>
      <c r="F576">
        <v>5</v>
      </c>
      <c r="G5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56413.076004998205</v>
      </c>
    </row>
    <row r="577" spans="1:7" x14ac:dyDescent="0.25">
      <c r="A577" t="s">
        <v>32</v>
      </c>
      <c r="B577" t="s">
        <v>28</v>
      </c>
      <c r="C577" t="s">
        <v>83</v>
      </c>
      <c r="D577">
        <v>7</v>
      </c>
      <c r="E577">
        <v>12</v>
      </c>
      <c r="F577">
        <v>11</v>
      </c>
      <c r="G5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54615.49100992993</v>
      </c>
    </row>
    <row r="578" spans="1:7" x14ac:dyDescent="0.25">
      <c r="A578" t="s">
        <v>28</v>
      </c>
      <c r="B578" t="s">
        <v>28</v>
      </c>
      <c r="C578" t="s">
        <v>83</v>
      </c>
      <c r="D578">
        <v>22</v>
      </c>
      <c r="E578">
        <v>2</v>
      </c>
      <c r="F578">
        <v>6</v>
      </c>
      <c r="G5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56295.623068132387</v>
      </c>
    </row>
    <row r="579" spans="1:7" x14ac:dyDescent="0.25">
      <c r="A579" t="s">
        <v>32</v>
      </c>
      <c r="B579" t="s">
        <v>28</v>
      </c>
      <c r="C579" t="s">
        <v>83</v>
      </c>
      <c r="D579">
        <v>14</v>
      </c>
      <c r="E579">
        <v>10</v>
      </c>
      <c r="F579">
        <v>6</v>
      </c>
      <c r="G5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56285.843458493437</v>
      </c>
    </row>
    <row r="580" spans="1:7" x14ac:dyDescent="0.25">
      <c r="A580" t="s">
        <v>32</v>
      </c>
      <c r="B580" t="s">
        <v>32</v>
      </c>
      <c r="C580" t="s">
        <v>83</v>
      </c>
      <c r="D580">
        <v>6</v>
      </c>
      <c r="E580">
        <v>18</v>
      </c>
      <c r="F580">
        <v>6</v>
      </c>
      <c r="G5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56276.064045891137</v>
      </c>
    </row>
    <row r="581" spans="1:7" x14ac:dyDescent="0.25">
      <c r="A581" t="s">
        <v>28</v>
      </c>
      <c r="B581" t="s">
        <v>28</v>
      </c>
      <c r="C581" t="s">
        <v>83</v>
      </c>
      <c r="D581">
        <v>12</v>
      </c>
      <c r="E581">
        <v>4</v>
      </c>
      <c r="F581">
        <v>14</v>
      </c>
      <c r="G5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52995.727334158364</v>
      </c>
    </row>
    <row r="582" spans="1:7" x14ac:dyDescent="0.25">
      <c r="A582" t="s">
        <v>32</v>
      </c>
      <c r="B582" t="s">
        <v>28</v>
      </c>
      <c r="C582" t="s">
        <v>83</v>
      </c>
      <c r="D582">
        <v>4</v>
      </c>
      <c r="E582">
        <v>12</v>
      </c>
      <c r="F582">
        <v>14</v>
      </c>
      <c r="G5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52981.823780183571</v>
      </c>
    </row>
    <row r="583" spans="1:7" x14ac:dyDescent="0.25">
      <c r="A583" t="s">
        <v>28</v>
      </c>
      <c r="B583" t="s">
        <v>28</v>
      </c>
      <c r="C583" t="s">
        <v>83</v>
      </c>
      <c r="D583">
        <v>26</v>
      </c>
      <c r="E583">
        <v>0</v>
      </c>
      <c r="F583">
        <v>4</v>
      </c>
      <c r="G5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56375.035375681269</v>
      </c>
    </row>
    <row r="584" spans="1:7" x14ac:dyDescent="0.25">
      <c r="A584" t="s">
        <v>32</v>
      </c>
      <c r="B584" t="s">
        <v>28</v>
      </c>
      <c r="C584" t="s">
        <v>83</v>
      </c>
      <c r="D584">
        <v>18</v>
      </c>
      <c r="E584">
        <v>8</v>
      </c>
      <c r="F584">
        <v>4</v>
      </c>
      <c r="G5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56365.993299680493</v>
      </c>
    </row>
    <row r="585" spans="1:7" x14ac:dyDescent="0.25">
      <c r="A585" t="s">
        <v>28</v>
      </c>
      <c r="B585" t="s">
        <v>28</v>
      </c>
      <c r="C585" t="s">
        <v>83</v>
      </c>
      <c r="D585">
        <v>16</v>
      </c>
      <c r="E585">
        <v>4</v>
      </c>
      <c r="F585">
        <v>10</v>
      </c>
      <c r="G5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55016.709053064136</v>
      </c>
    </row>
    <row r="586" spans="1:7" x14ac:dyDescent="0.25">
      <c r="A586" t="s">
        <v>32</v>
      </c>
      <c r="B586" t="s">
        <v>32</v>
      </c>
      <c r="C586" t="s">
        <v>83</v>
      </c>
      <c r="D586">
        <v>10</v>
      </c>
      <c r="E586">
        <v>16</v>
      </c>
      <c r="F586">
        <v>4</v>
      </c>
      <c r="G5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56356.951414428338</v>
      </c>
    </row>
    <row r="587" spans="1:7" x14ac:dyDescent="0.25">
      <c r="A587" t="s">
        <v>32</v>
      </c>
      <c r="B587" t="s">
        <v>28</v>
      </c>
      <c r="C587" t="s">
        <v>83</v>
      </c>
      <c r="D587">
        <v>24</v>
      </c>
      <c r="E587">
        <v>4</v>
      </c>
      <c r="F587">
        <v>2</v>
      </c>
      <c r="G5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56152.082468205313</v>
      </c>
    </row>
    <row r="588" spans="1:7" x14ac:dyDescent="0.25">
      <c r="A588" t="s">
        <v>32</v>
      </c>
      <c r="B588" t="s">
        <v>28</v>
      </c>
      <c r="C588" t="s">
        <v>83</v>
      </c>
      <c r="D588">
        <v>8</v>
      </c>
      <c r="E588">
        <v>12</v>
      </c>
      <c r="F588">
        <v>10</v>
      </c>
      <c r="G5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55003.615394920023</v>
      </c>
    </row>
    <row r="589" spans="1:7" x14ac:dyDescent="0.25">
      <c r="A589" t="s">
        <v>32</v>
      </c>
      <c r="B589" t="s">
        <v>32</v>
      </c>
      <c r="C589" t="s">
        <v>83</v>
      </c>
      <c r="D589">
        <v>16</v>
      </c>
      <c r="E589">
        <v>12</v>
      </c>
      <c r="F589">
        <v>2</v>
      </c>
      <c r="G5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56143.937181439491</v>
      </c>
    </row>
    <row r="590" spans="1:7" x14ac:dyDescent="0.25">
      <c r="A590" t="s">
        <v>32</v>
      </c>
      <c r="B590" t="s">
        <v>32</v>
      </c>
      <c r="C590" t="s">
        <v>83</v>
      </c>
      <c r="D590">
        <v>0</v>
      </c>
      <c r="E590">
        <v>20</v>
      </c>
      <c r="F590">
        <v>10</v>
      </c>
      <c r="G5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54990.522763707639</v>
      </c>
    </row>
    <row r="591" spans="1:7" x14ac:dyDescent="0.25">
      <c r="A591" t="s">
        <v>28</v>
      </c>
      <c r="B591" t="s">
        <v>28</v>
      </c>
      <c r="C591" t="s">
        <v>83</v>
      </c>
      <c r="D591">
        <v>20</v>
      </c>
      <c r="E591">
        <v>3</v>
      </c>
      <c r="F591">
        <v>7</v>
      </c>
      <c r="G5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55960.813376233047</v>
      </c>
    </row>
    <row r="592" spans="1:7" x14ac:dyDescent="0.25">
      <c r="A592" t="s">
        <v>32</v>
      </c>
      <c r="B592" t="s">
        <v>28</v>
      </c>
      <c r="C592" t="s">
        <v>83</v>
      </c>
      <c r="D592">
        <v>12</v>
      </c>
      <c r="E592">
        <v>11</v>
      </c>
      <c r="F592">
        <v>7</v>
      </c>
      <c r="G5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55950.658966601302</v>
      </c>
    </row>
    <row r="593" spans="1:7" x14ac:dyDescent="0.25">
      <c r="A593" t="s">
        <v>32</v>
      </c>
      <c r="B593" t="s">
        <v>32</v>
      </c>
      <c r="C593" t="s">
        <v>83</v>
      </c>
      <c r="D593">
        <v>4</v>
      </c>
      <c r="E593">
        <v>19</v>
      </c>
      <c r="F593">
        <v>7</v>
      </c>
      <c r="G5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55940.504756980255</v>
      </c>
    </row>
    <row r="594" spans="1:7" x14ac:dyDescent="0.25">
      <c r="A594" t="s">
        <v>28</v>
      </c>
      <c r="B594" t="s">
        <v>28</v>
      </c>
      <c r="C594" t="s">
        <v>83</v>
      </c>
      <c r="D594">
        <v>9</v>
      </c>
      <c r="E594">
        <v>2</v>
      </c>
      <c r="F594">
        <v>19</v>
      </c>
      <c r="G5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51574.849027372409</v>
      </c>
    </row>
    <row r="595" spans="1:7" x14ac:dyDescent="0.25">
      <c r="A595" t="s">
        <v>32</v>
      </c>
      <c r="B595" t="s">
        <v>28</v>
      </c>
      <c r="C595" t="s">
        <v>83</v>
      </c>
      <c r="D595">
        <v>1</v>
      </c>
      <c r="E595">
        <v>10</v>
      </c>
      <c r="F595">
        <v>19</v>
      </c>
      <c r="G5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51560.068113128611</v>
      </c>
    </row>
    <row r="596" spans="1:7" x14ac:dyDescent="0.25">
      <c r="A596" t="s">
        <v>28</v>
      </c>
      <c r="B596" t="s">
        <v>28</v>
      </c>
      <c r="C596" t="s">
        <v>83</v>
      </c>
      <c r="D596">
        <v>10</v>
      </c>
      <c r="E596">
        <v>3</v>
      </c>
      <c r="F596">
        <v>17</v>
      </c>
      <c r="G5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52032.42829900021</v>
      </c>
    </row>
    <row r="597" spans="1:7" x14ac:dyDescent="0.25">
      <c r="A597" t="s">
        <v>32</v>
      </c>
      <c r="B597" t="s">
        <v>28</v>
      </c>
      <c r="C597" t="s">
        <v>83</v>
      </c>
      <c r="D597">
        <v>2</v>
      </c>
      <c r="E597">
        <v>11</v>
      </c>
      <c r="F597">
        <v>17</v>
      </c>
      <c r="G5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52017.978331832048</v>
      </c>
    </row>
    <row r="598" spans="1:7" x14ac:dyDescent="0.25">
      <c r="A598" t="s">
        <v>28</v>
      </c>
      <c r="B598" t="s">
        <v>28</v>
      </c>
      <c r="C598" t="s">
        <v>83</v>
      </c>
      <c r="D598">
        <v>17</v>
      </c>
      <c r="E598">
        <v>4</v>
      </c>
      <c r="F598">
        <v>9</v>
      </c>
      <c r="G5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55324.151650881613</v>
      </c>
    </row>
    <row r="599" spans="1:7" x14ac:dyDescent="0.25">
      <c r="A599" t="s">
        <v>32</v>
      </c>
      <c r="B599" t="s">
        <v>28</v>
      </c>
      <c r="C599" t="s">
        <v>83</v>
      </c>
      <c r="D599">
        <v>9</v>
      </c>
      <c r="E599">
        <v>12</v>
      </c>
      <c r="F599">
        <v>9</v>
      </c>
      <c r="G5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55311.277869730584</v>
      </c>
    </row>
    <row r="600" spans="1:7" x14ac:dyDescent="0.25">
      <c r="A600" t="s">
        <v>32</v>
      </c>
      <c r="B600" t="s">
        <v>32</v>
      </c>
      <c r="C600" t="s">
        <v>83</v>
      </c>
      <c r="D600">
        <v>1</v>
      </c>
      <c r="E600">
        <v>20</v>
      </c>
      <c r="F600">
        <v>9</v>
      </c>
      <c r="G6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55298.405089317312</v>
      </c>
    </row>
    <row r="601" spans="1:7" x14ac:dyDescent="0.25">
      <c r="A601" t="s">
        <v>28</v>
      </c>
      <c r="B601" t="s">
        <v>28</v>
      </c>
      <c r="C601" t="s">
        <v>83</v>
      </c>
      <c r="D601">
        <v>8</v>
      </c>
      <c r="E601">
        <v>1</v>
      </c>
      <c r="F601">
        <v>21</v>
      </c>
      <c r="G6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50934.867353151501</v>
      </c>
    </row>
    <row r="602" spans="1:7" x14ac:dyDescent="0.25">
      <c r="A602" t="s">
        <v>32</v>
      </c>
      <c r="B602" t="s">
        <v>28</v>
      </c>
      <c r="C602" t="s">
        <v>83</v>
      </c>
      <c r="D602">
        <v>0</v>
      </c>
      <c r="E602">
        <v>9</v>
      </c>
      <c r="F602">
        <v>21</v>
      </c>
      <c r="G6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50919.786251735954</v>
      </c>
    </row>
    <row r="603" spans="1:7" x14ac:dyDescent="0.25">
      <c r="A603" t="s">
        <v>32</v>
      </c>
      <c r="B603" t="s">
        <v>28</v>
      </c>
      <c r="C603" t="s">
        <v>83</v>
      </c>
      <c r="D603">
        <v>20</v>
      </c>
      <c r="E603">
        <v>7</v>
      </c>
      <c r="F603">
        <v>3</v>
      </c>
      <c r="G6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56121.972923295129</v>
      </c>
    </row>
    <row r="604" spans="1:7" x14ac:dyDescent="0.25">
      <c r="A604" t="s">
        <v>32</v>
      </c>
      <c r="B604" t="s">
        <v>32</v>
      </c>
      <c r="C604" t="s">
        <v>83</v>
      </c>
      <c r="D604">
        <v>12</v>
      </c>
      <c r="E604">
        <v>15</v>
      </c>
      <c r="F604">
        <v>3</v>
      </c>
      <c r="G6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56113.293637721988</v>
      </c>
    </row>
    <row r="605" spans="1:7" x14ac:dyDescent="0.25">
      <c r="A605" t="s">
        <v>32</v>
      </c>
      <c r="B605" t="s">
        <v>28</v>
      </c>
      <c r="C605" t="s">
        <v>83</v>
      </c>
      <c r="D605">
        <v>23</v>
      </c>
      <c r="E605">
        <v>5</v>
      </c>
      <c r="F605">
        <v>2</v>
      </c>
      <c r="G6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55948.845465163657</v>
      </c>
    </row>
    <row r="606" spans="1:7" x14ac:dyDescent="0.25">
      <c r="A606" t="s">
        <v>32</v>
      </c>
      <c r="B606" t="s">
        <v>32</v>
      </c>
      <c r="C606" t="s">
        <v>83</v>
      </c>
      <c r="D606">
        <v>15</v>
      </c>
      <c r="E606">
        <v>13</v>
      </c>
      <c r="F606">
        <v>2</v>
      </c>
      <c r="G6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55940.611776449368</v>
      </c>
    </row>
    <row r="607" spans="1:7" x14ac:dyDescent="0.25">
      <c r="A607" t="s">
        <v>28</v>
      </c>
      <c r="B607" t="s">
        <v>28</v>
      </c>
      <c r="C607" t="s">
        <v>83</v>
      </c>
      <c r="D607">
        <v>11</v>
      </c>
      <c r="E607">
        <v>4</v>
      </c>
      <c r="F607">
        <v>15</v>
      </c>
      <c r="G6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52299.398647446753</v>
      </c>
    </row>
    <row r="608" spans="1:7" x14ac:dyDescent="0.25">
      <c r="A608" t="s">
        <v>32</v>
      </c>
      <c r="B608" t="s">
        <v>28</v>
      </c>
      <c r="C608" t="s">
        <v>83</v>
      </c>
      <c r="D608">
        <v>3</v>
      </c>
      <c r="E608">
        <v>12</v>
      </c>
      <c r="F608">
        <v>15</v>
      </c>
      <c r="G6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52285.309919239218</v>
      </c>
    </row>
    <row r="609" spans="1:7" x14ac:dyDescent="0.25">
      <c r="A609" t="s">
        <v>28</v>
      </c>
      <c r="B609" t="s">
        <v>28</v>
      </c>
      <c r="C609" t="s">
        <v>83</v>
      </c>
      <c r="D609">
        <v>23</v>
      </c>
      <c r="E609">
        <v>2</v>
      </c>
      <c r="F609">
        <v>5</v>
      </c>
      <c r="G6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55898.32136363085</v>
      </c>
    </row>
    <row r="610" spans="1:7" x14ac:dyDescent="0.25">
      <c r="A610" t="s">
        <v>32</v>
      </c>
      <c r="B610" t="s">
        <v>28</v>
      </c>
      <c r="C610" t="s">
        <v>83</v>
      </c>
      <c r="D610">
        <v>15</v>
      </c>
      <c r="E610">
        <v>10</v>
      </c>
      <c r="F610">
        <v>5</v>
      </c>
      <c r="G6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55888.820750352956</v>
      </c>
    </row>
    <row r="611" spans="1:7" x14ac:dyDescent="0.25">
      <c r="A611" t="s">
        <v>32</v>
      </c>
      <c r="B611" t="s">
        <v>32</v>
      </c>
      <c r="C611" t="s">
        <v>83</v>
      </c>
      <c r="D611">
        <v>7</v>
      </c>
      <c r="E611">
        <v>18</v>
      </c>
      <c r="F611">
        <v>5</v>
      </c>
      <c r="G6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55879.320327979447</v>
      </c>
    </row>
    <row r="612" spans="1:7" x14ac:dyDescent="0.25">
      <c r="A612" t="s">
        <v>28</v>
      </c>
      <c r="B612" t="s">
        <v>28</v>
      </c>
      <c r="C612" t="s">
        <v>83</v>
      </c>
      <c r="D612">
        <v>18</v>
      </c>
      <c r="E612">
        <v>4</v>
      </c>
      <c r="F612">
        <v>8</v>
      </c>
      <c r="G6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55422.237827610857</v>
      </c>
    </row>
    <row r="613" spans="1:7" x14ac:dyDescent="0.25">
      <c r="A613" t="s">
        <v>32</v>
      </c>
      <c r="B613" t="s">
        <v>28</v>
      </c>
      <c r="C613" t="s">
        <v>83</v>
      </c>
      <c r="D613">
        <v>10</v>
      </c>
      <c r="E613">
        <v>12</v>
      </c>
      <c r="F613">
        <v>8</v>
      </c>
      <c r="G6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55411.704681543037</v>
      </c>
    </row>
    <row r="614" spans="1:7" x14ac:dyDescent="0.25">
      <c r="A614" t="s">
        <v>32</v>
      </c>
      <c r="B614" t="s">
        <v>32</v>
      </c>
      <c r="C614" t="s">
        <v>83</v>
      </c>
      <c r="D614">
        <v>2</v>
      </c>
      <c r="E614">
        <v>20</v>
      </c>
      <c r="F614">
        <v>8</v>
      </c>
      <c r="G6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55401.171738351703</v>
      </c>
    </row>
    <row r="615" spans="1:7" x14ac:dyDescent="0.25">
      <c r="A615" t="s">
        <v>28</v>
      </c>
      <c r="B615" t="s">
        <v>28</v>
      </c>
      <c r="C615" t="s">
        <v>83</v>
      </c>
      <c r="D615">
        <v>25</v>
      </c>
      <c r="E615">
        <v>1</v>
      </c>
      <c r="F615">
        <v>4</v>
      </c>
      <c r="G6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55921.427850560518</v>
      </c>
    </row>
    <row r="616" spans="1:7" x14ac:dyDescent="0.25">
      <c r="A616" t="s">
        <v>32</v>
      </c>
      <c r="B616" t="s">
        <v>28</v>
      </c>
      <c r="C616" t="s">
        <v>83</v>
      </c>
      <c r="D616">
        <v>17</v>
      </c>
      <c r="E616">
        <v>9</v>
      </c>
      <c r="F616">
        <v>4</v>
      </c>
      <c r="G6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55912.295850584633</v>
      </c>
    </row>
    <row r="617" spans="1:7" x14ac:dyDescent="0.25">
      <c r="A617" t="s">
        <v>32</v>
      </c>
      <c r="B617" t="s">
        <v>32</v>
      </c>
      <c r="C617" t="s">
        <v>83</v>
      </c>
      <c r="D617">
        <v>9</v>
      </c>
      <c r="E617">
        <v>17</v>
      </c>
      <c r="F617">
        <v>4</v>
      </c>
      <c r="G6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55903.164038340699</v>
      </c>
    </row>
    <row r="618" spans="1:7" x14ac:dyDescent="0.25">
      <c r="A618" t="s">
        <v>28</v>
      </c>
      <c r="B618" t="s">
        <v>28</v>
      </c>
      <c r="C618" t="s">
        <v>83</v>
      </c>
      <c r="D618">
        <v>21</v>
      </c>
      <c r="E618">
        <v>3</v>
      </c>
      <c r="F618">
        <v>6</v>
      </c>
      <c r="G6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55679.925445757945</v>
      </c>
    </row>
    <row r="619" spans="1:7" x14ac:dyDescent="0.25">
      <c r="A619" t="s">
        <v>28</v>
      </c>
      <c r="B619" t="s">
        <v>28</v>
      </c>
      <c r="C619" t="s">
        <v>83</v>
      </c>
      <c r="D619">
        <v>7</v>
      </c>
      <c r="E619">
        <v>0</v>
      </c>
      <c r="F619">
        <v>23</v>
      </c>
      <c r="G6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50120.871282203698</v>
      </c>
    </row>
    <row r="620" spans="1:7" x14ac:dyDescent="0.25">
      <c r="A620" t="s">
        <v>32</v>
      </c>
      <c r="B620" t="s">
        <v>28</v>
      </c>
      <c r="C620" t="s">
        <v>83</v>
      </c>
      <c r="D620">
        <v>13</v>
      </c>
      <c r="E620">
        <v>11</v>
      </c>
      <c r="F620">
        <v>6</v>
      </c>
      <c r="G6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55670.052205086169</v>
      </c>
    </row>
    <row r="621" spans="1:7" x14ac:dyDescent="0.25">
      <c r="A621" t="s">
        <v>32</v>
      </c>
      <c r="B621" t="s">
        <v>32</v>
      </c>
      <c r="C621" t="s">
        <v>83</v>
      </c>
      <c r="D621">
        <v>5</v>
      </c>
      <c r="E621">
        <v>19</v>
      </c>
      <c r="F621">
        <v>6</v>
      </c>
      <c r="G6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55660.179158377578</v>
      </c>
    </row>
    <row r="622" spans="1:7" x14ac:dyDescent="0.25">
      <c r="A622" t="s">
        <v>32</v>
      </c>
      <c r="B622" t="s">
        <v>32</v>
      </c>
      <c r="C622" t="s">
        <v>83</v>
      </c>
      <c r="D622">
        <v>18</v>
      </c>
      <c r="E622">
        <v>11</v>
      </c>
      <c r="F622">
        <v>1</v>
      </c>
      <c r="G6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55397.394632880809</v>
      </c>
    </row>
    <row r="623" spans="1:7" x14ac:dyDescent="0.25">
      <c r="A623" t="s">
        <v>32</v>
      </c>
      <c r="B623" t="s">
        <v>28</v>
      </c>
      <c r="C623" t="s">
        <v>83</v>
      </c>
      <c r="D623">
        <v>22</v>
      </c>
      <c r="E623">
        <v>6</v>
      </c>
      <c r="F623">
        <v>2</v>
      </c>
      <c r="G6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55696.228150621697</v>
      </c>
    </row>
    <row r="624" spans="1:7" x14ac:dyDescent="0.25">
      <c r="A624" t="s">
        <v>32</v>
      </c>
      <c r="B624" t="s">
        <v>32</v>
      </c>
      <c r="C624" t="s">
        <v>83</v>
      </c>
      <c r="D624">
        <v>14</v>
      </c>
      <c r="E624">
        <v>14</v>
      </c>
      <c r="F624">
        <v>2</v>
      </c>
      <c r="G6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55687.907266924398</v>
      </c>
    </row>
    <row r="625" spans="1:7" x14ac:dyDescent="0.25">
      <c r="A625" t="s">
        <v>28</v>
      </c>
      <c r="B625" t="s">
        <v>28</v>
      </c>
      <c r="C625" t="s">
        <v>83</v>
      </c>
      <c r="D625">
        <v>27</v>
      </c>
      <c r="E625">
        <v>0</v>
      </c>
      <c r="F625">
        <v>3</v>
      </c>
      <c r="G6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55754.741804129837</v>
      </c>
    </row>
    <row r="626" spans="1:7" x14ac:dyDescent="0.25">
      <c r="A626" t="s">
        <v>28</v>
      </c>
      <c r="B626" t="s">
        <v>28</v>
      </c>
      <c r="C626" t="s">
        <v>83</v>
      </c>
      <c r="D626">
        <v>13</v>
      </c>
      <c r="E626">
        <v>5</v>
      </c>
      <c r="F626">
        <v>12</v>
      </c>
      <c r="G6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52945.417971909083</v>
      </c>
    </row>
    <row r="627" spans="1:7" x14ac:dyDescent="0.25">
      <c r="A627" t="s">
        <v>32</v>
      </c>
      <c r="B627" t="s">
        <v>28</v>
      </c>
      <c r="C627" t="s">
        <v>83</v>
      </c>
      <c r="D627">
        <v>19</v>
      </c>
      <c r="E627">
        <v>8</v>
      </c>
      <c r="F627">
        <v>3</v>
      </c>
      <c r="G6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55745.974338752414</v>
      </c>
    </row>
    <row r="628" spans="1:7" x14ac:dyDescent="0.25">
      <c r="A628" t="s">
        <v>32</v>
      </c>
      <c r="B628" t="s">
        <v>28</v>
      </c>
      <c r="C628" t="s">
        <v>83</v>
      </c>
      <c r="D628">
        <v>5</v>
      </c>
      <c r="E628">
        <v>13</v>
      </c>
      <c r="F628">
        <v>12</v>
      </c>
      <c r="G6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52931.91947825563</v>
      </c>
    </row>
    <row r="629" spans="1:7" x14ac:dyDescent="0.25">
      <c r="A629" t="s">
        <v>32</v>
      </c>
      <c r="B629" t="s">
        <v>32</v>
      </c>
      <c r="C629" t="s">
        <v>83</v>
      </c>
      <c r="D629">
        <v>11</v>
      </c>
      <c r="E629">
        <v>16</v>
      </c>
      <c r="F629">
        <v>3</v>
      </c>
      <c r="G6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55737.207057816799</v>
      </c>
    </row>
    <row r="630" spans="1:7" x14ac:dyDescent="0.25">
      <c r="A630" t="s">
        <v>28</v>
      </c>
      <c r="B630" t="s">
        <v>28</v>
      </c>
      <c r="C630" t="s">
        <v>83</v>
      </c>
      <c r="D630">
        <v>14</v>
      </c>
      <c r="E630">
        <v>5</v>
      </c>
      <c r="F630">
        <v>11</v>
      </c>
      <c r="G6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53445.208953879308</v>
      </c>
    </row>
    <row r="631" spans="1:7" x14ac:dyDescent="0.25">
      <c r="A631" t="s">
        <v>32</v>
      </c>
      <c r="B631" t="s">
        <v>28</v>
      </c>
      <c r="C631" t="s">
        <v>83</v>
      </c>
      <c r="D631">
        <v>6</v>
      </c>
      <c r="E631">
        <v>13</v>
      </c>
      <c r="F631">
        <v>11</v>
      </c>
      <c r="G6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53431.916524956752</v>
      </c>
    </row>
    <row r="632" spans="1:7" x14ac:dyDescent="0.25">
      <c r="A632" t="s">
        <v>28</v>
      </c>
      <c r="B632" t="s">
        <v>28</v>
      </c>
      <c r="C632" t="s">
        <v>83</v>
      </c>
      <c r="D632">
        <v>9</v>
      </c>
      <c r="E632">
        <v>3</v>
      </c>
      <c r="F632">
        <v>18</v>
      </c>
      <c r="G6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51151.898111554226</v>
      </c>
    </row>
    <row r="633" spans="1:7" x14ac:dyDescent="0.25">
      <c r="A633" t="s">
        <v>28</v>
      </c>
      <c r="B633" t="s">
        <v>28</v>
      </c>
      <c r="C633" t="s">
        <v>83</v>
      </c>
      <c r="D633">
        <v>19</v>
      </c>
      <c r="E633">
        <v>4</v>
      </c>
      <c r="F633">
        <v>7</v>
      </c>
      <c r="G6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55260.930511411418</v>
      </c>
    </row>
    <row r="634" spans="1:7" x14ac:dyDescent="0.25">
      <c r="A634" t="s">
        <v>32</v>
      </c>
      <c r="B634" t="s">
        <v>28</v>
      </c>
      <c r="C634" t="s">
        <v>83</v>
      </c>
      <c r="D634">
        <v>1</v>
      </c>
      <c r="E634">
        <v>11</v>
      </c>
      <c r="F634">
        <v>18</v>
      </c>
      <c r="G6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51137.283875009402</v>
      </c>
    </row>
    <row r="635" spans="1:7" x14ac:dyDescent="0.25">
      <c r="A635" t="s">
        <v>32</v>
      </c>
      <c r="B635" t="s">
        <v>28</v>
      </c>
      <c r="C635" t="s">
        <v>83</v>
      </c>
      <c r="D635">
        <v>11</v>
      </c>
      <c r="E635">
        <v>12</v>
      </c>
      <c r="F635">
        <v>7</v>
      </c>
      <c r="G6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55250.6806930331</v>
      </c>
    </row>
    <row r="636" spans="1:7" x14ac:dyDescent="0.25">
      <c r="A636" t="s">
        <v>28</v>
      </c>
      <c r="B636" t="s">
        <v>28</v>
      </c>
      <c r="C636" t="s">
        <v>83</v>
      </c>
      <c r="D636">
        <v>12</v>
      </c>
      <c r="E636">
        <v>5</v>
      </c>
      <c r="F636">
        <v>13</v>
      </c>
      <c r="G6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52367.725903104234</v>
      </c>
    </row>
    <row r="637" spans="1:7" x14ac:dyDescent="0.25">
      <c r="A637" t="s">
        <v>32</v>
      </c>
      <c r="B637" t="s">
        <v>32</v>
      </c>
      <c r="C637" t="s">
        <v>83</v>
      </c>
      <c r="D637">
        <v>3</v>
      </c>
      <c r="E637">
        <v>20</v>
      </c>
      <c r="F637">
        <v>7</v>
      </c>
      <c r="G6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55240.431071566811</v>
      </c>
    </row>
    <row r="638" spans="1:7" x14ac:dyDescent="0.25">
      <c r="A638" t="s">
        <v>32</v>
      </c>
      <c r="B638" t="s">
        <v>28</v>
      </c>
      <c r="C638" t="s">
        <v>83</v>
      </c>
      <c r="D638">
        <v>4</v>
      </c>
      <c r="E638">
        <v>13</v>
      </c>
      <c r="F638">
        <v>13</v>
      </c>
      <c r="G6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52354.028259656734</v>
      </c>
    </row>
    <row r="639" spans="1:7" x14ac:dyDescent="0.25">
      <c r="A639" t="s">
        <v>28</v>
      </c>
      <c r="B639" t="s">
        <v>28</v>
      </c>
      <c r="C639" t="s">
        <v>83</v>
      </c>
      <c r="D639">
        <v>15</v>
      </c>
      <c r="E639">
        <v>5</v>
      </c>
      <c r="F639">
        <v>10</v>
      </c>
      <c r="G6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53865.755345175181</v>
      </c>
    </row>
    <row r="640" spans="1:7" x14ac:dyDescent="0.25">
      <c r="A640" t="s">
        <v>28</v>
      </c>
      <c r="B640" t="s">
        <v>28</v>
      </c>
      <c r="C640" t="s">
        <v>83</v>
      </c>
      <c r="D640">
        <v>8</v>
      </c>
      <c r="E640">
        <v>2</v>
      </c>
      <c r="F640">
        <v>20</v>
      </c>
      <c r="G6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50589.340814365656</v>
      </c>
    </row>
    <row r="641" spans="1:7" x14ac:dyDescent="0.25">
      <c r="A641" t="s">
        <v>32</v>
      </c>
      <c r="B641" t="s">
        <v>28</v>
      </c>
      <c r="C641" t="s">
        <v>83</v>
      </c>
      <c r="D641">
        <v>7</v>
      </c>
      <c r="E641">
        <v>13</v>
      </c>
      <c r="F641">
        <v>10</v>
      </c>
      <c r="G6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53852.67591650111</v>
      </c>
    </row>
    <row r="642" spans="1:7" x14ac:dyDescent="0.25">
      <c r="A642" t="s">
        <v>32</v>
      </c>
      <c r="B642" t="s">
        <v>28</v>
      </c>
      <c r="C642" t="s">
        <v>83</v>
      </c>
      <c r="D642">
        <v>0</v>
      </c>
      <c r="E642">
        <v>10</v>
      </c>
      <c r="F642">
        <v>20</v>
      </c>
      <c r="G6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50574.409729623309</v>
      </c>
    </row>
    <row r="643" spans="1:7" x14ac:dyDescent="0.25">
      <c r="A643" t="s">
        <v>28</v>
      </c>
      <c r="B643" t="s">
        <v>28</v>
      </c>
      <c r="C643" t="s">
        <v>83</v>
      </c>
      <c r="D643">
        <v>10</v>
      </c>
      <c r="E643">
        <v>4</v>
      </c>
      <c r="F643">
        <v>16</v>
      </c>
      <c r="G6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51529.310928285689</v>
      </c>
    </row>
    <row r="644" spans="1:7" x14ac:dyDescent="0.25">
      <c r="A644" t="s">
        <v>32</v>
      </c>
      <c r="B644" t="s">
        <v>28</v>
      </c>
      <c r="C644" t="s">
        <v>83</v>
      </c>
      <c r="D644">
        <v>2</v>
      </c>
      <c r="E644">
        <v>12</v>
      </c>
      <c r="F644">
        <v>16</v>
      </c>
      <c r="G6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51515.043903712824</v>
      </c>
    </row>
    <row r="645" spans="1:7" x14ac:dyDescent="0.25">
      <c r="A645" t="s">
        <v>32</v>
      </c>
      <c r="B645" t="s">
        <v>32</v>
      </c>
      <c r="C645" t="s">
        <v>83</v>
      </c>
      <c r="D645">
        <v>17</v>
      </c>
      <c r="E645">
        <v>12</v>
      </c>
      <c r="F645">
        <v>1</v>
      </c>
      <c r="G6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55266.759858718106</v>
      </c>
    </row>
    <row r="646" spans="1:7" x14ac:dyDescent="0.25">
      <c r="A646" t="s">
        <v>28</v>
      </c>
      <c r="B646" t="s">
        <v>28</v>
      </c>
      <c r="C646" t="s">
        <v>83</v>
      </c>
      <c r="D646">
        <v>16</v>
      </c>
      <c r="E646">
        <v>5</v>
      </c>
      <c r="F646">
        <v>9</v>
      </c>
      <c r="G6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54205.709833777211</v>
      </c>
    </row>
    <row r="647" spans="1:7" x14ac:dyDescent="0.25">
      <c r="A647" t="s">
        <v>32</v>
      </c>
      <c r="B647" t="s">
        <v>28</v>
      </c>
      <c r="C647" t="s">
        <v>83</v>
      </c>
      <c r="D647">
        <v>8</v>
      </c>
      <c r="E647">
        <v>13</v>
      </c>
      <c r="F647">
        <v>9</v>
      </c>
      <c r="G6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54192.850361255536</v>
      </c>
    </row>
    <row r="648" spans="1:7" x14ac:dyDescent="0.25">
      <c r="A648" t="s">
        <v>32</v>
      </c>
      <c r="B648" t="s">
        <v>32</v>
      </c>
      <c r="C648" t="s">
        <v>83</v>
      </c>
      <c r="D648">
        <v>0</v>
      </c>
      <c r="E648">
        <v>21</v>
      </c>
      <c r="F648">
        <v>9</v>
      </c>
      <c r="G6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54179.991884990784</v>
      </c>
    </row>
    <row r="649" spans="1:7" x14ac:dyDescent="0.25">
      <c r="A649" t="s">
        <v>28</v>
      </c>
      <c r="B649" t="s">
        <v>28</v>
      </c>
      <c r="C649" t="s">
        <v>83</v>
      </c>
      <c r="D649">
        <v>22</v>
      </c>
      <c r="E649">
        <v>3</v>
      </c>
      <c r="F649">
        <v>5</v>
      </c>
      <c r="G6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55317.972825514073</v>
      </c>
    </row>
    <row r="650" spans="1:7" x14ac:dyDescent="0.25">
      <c r="A650" t="s">
        <v>28</v>
      </c>
      <c r="B650" t="s">
        <v>28</v>
      </c>
      <c r="C650" t="s">
        <v>83</v>
      </c>
      <c r="D650">
        <v>24</v>
      </c>
      <c r="E650">
        <v>2</v>
      </c>
      <c r="F650">
        <v>4</v>
      </c>
      <c r="G6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55420.998932368115</v>
      </c>
    </row>
    <row r="651" spans="1:7" x14ac:dyDescent="0.25">
      <c r="A651" t="s">
        <v>32</v>
      </c>
      <c r="B651" t="s">
        <v>28</v>
      </c>
      <c r="C651" t="s">
        <v>83</v>
      </c>
      <c r="D651">
        <v>14</v>
      </c>
      <c r="E651">
        <v>11</v>
      </c>
      <c r="F651">
        <v>5</v>
      </c>
      <c r="G6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55308.381641833817</v>
      </c>
    </row>
    <row r="652" spans="1:7" x14ac:dyDescent="0.25">
      <c r="A652" t="s">
        <v>32</v>
      </c>
      <c r="B652" t="s">
        <v>28</v>
      </c>
      <c r="C652" t="s">
        <v>83</v>
      </c>
      <c r="D652">
        <v>16</v>
      </c>
      <c r="E652">
        <v>10</v>
      </c>
      <c r="F652">
        <v>4</v>
      </c>
      <c r="G6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55411.778218942069</v>
      </c>
    </row>
    <row r="653" spans="1:7" x14ac:dyDescent="0.25">
      <c r="A653" t="s">
        <v>28</v>
      </c>
      <c r="B653" t="s">
        <v>28</v>
      </c>
      <c r="C653" t="s">
        <v>83</v>
      </c>
      <c r="D653">
        <v>7</v>
      </c>
      <c r="E653">
        <v>1</v>
      </c>
      <c r="F653">
        <v>22</v>
      </c>
      <c r="G6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49849.921570930142</v>
      </c>
    </row>
    <row r="654" spans="1:7" x14ac:dyDescent="0.25">
      <c r="A654" t="s">
        <v>32</v>
      </c>
      <c r="B654" t="s">
        <v>32</v>
      </c>
      <c r="C654" t="s">
        <v>83</v>
      </c>
      <c r="D654">
        <v>6</v>
      </c>
      <c r="E654">
        <v>19</v>
      </c>
      <c r="F654">
        <v>5</v>
      </c>
      <c r="G6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55298.790646082227</v>
      </c>
    </row>
    <row r="655" spans="1:7" x14ac:dyDescent="0.25">
      <c r="A655" t="s">
        <v>32</v>
      </c>
      <c r="B655" t="s">
        <v>32</v>
      </c>
      <c r="C655" t="s">
        <v>83</v>
      </c>
      <c r="D655">
        <v>8</v>
      </c>
      <c r="E655">
        <v>18</v>
      </c>
      <c r="F655">
        <v>4</v>
      </c>
      <c r="G6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55402.557690301575</v>
      </c>
    </row>
    <row r="656" spans="1:7" x14ac:dyDescent="0.25">
      <c r="A656" t="s">
        <v>32</v>
      </c>
      <c r="B656" t="s">
        <v>28</v>
      </c>
      <c r="C656" t="s">
        <v>83</v>
      </c>
      <c r="D656">
        <v>21</v>
      </c>
      <c r="E656">
        <v>7</v>
      </c>
      <c r="F656">
        <v>2</v>
      </c>
      <c r="G6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55395.548692586606</v>
      </c>
    </row>
    <row r="657" spans="1:7" x14ac:dyDescent="0.25">
      <c r="A657" t="s">
        <v>32</v>
      </c>
      <c r="B657" t="s">
        <v>32</v>
      </c>
      <c r="C657" t="s">
        <v>83</v>
      </c>
      <c r="D657">
        <v>13</v>
      </c>
      <c r="E657">
        <v>15</v>
      </c>
      <c r="F657">
        <v>2</v>
      </c>
      <c r="G6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55387.141798716169</v>
      </c>
    </row>
    <row r="658" spans="1:7" x14ac:dyDescent="0.25">
      <c r="A658" t="s">
        <v>28</v>
      </c>
      <c r="B658" t="s">
        <v>28</v>
      </c>
      <c r="C658" t="s">
        <v>83</v>
      </c>
      <c r="D658">
        <v>20</v>
      </c>
      <c r="E658">
        <v>4</v>
      </c>
      <c r="F658">
        <v>6</v>
      </c>
      <c r="G6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55017.532329455615</v>
      </c>
    </row>
    <row r="659" spans="1:7" x14ac:dyDescent="0.25">
      <c r="A659" t="s">
        <v>28</v>
      </c>
      <c r="B659" t="s">
        <v>28</v>
      </c>
      <c r="C659" t="s">
        <v>83</v>
      </c>
      <c r="D659">
        <v>11</v>
      </c>
      <c r="E659">
        <v>5</v>
      </c>
      <c r="F659">
        <v>14</v>
      </c>
      <c r="G6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51713.472413637595</v>
      </c>
    </row>
    <row r="660" spans="1:7" x14ac:dyDescent="0.25">
      <c r="A660" t="s">
        <v>32</v>
      </c>
      <c r="B660" t="s">
        <v>28</v>
      </c>
      <c r="C660" t="s">
        <v>83</v>
      </c>
      <c r="D660">
        <v>12</v>
      </c>
      <c r="E660">
        <v>12</v>
      </c>
      <c r="F660">
        <v>6</v>
      </c>
      <c r="G6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55007.566711732426</v>
      </c>
    </row>
    <row r="661" spans="1:7" x14ac:dyDescent="0.25">
      <c r="A661" t="s">
        <v>28</v>
      </c>
      <c r="B661" t="s">
        <v>28</v>
      </c>
      <c r="C661" t="s">
        <v>83</v>
      </c>
      <c r="D661">
        <v>26</v>
      </c>
      <c r="E661">
        <v>1</v>
      </c>
      <c r="F661">
        <v>3</v>
      </c>
      <c r="G6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55332.003759588799</v>
      </c>
    </row>
    <row r="662" spans="1:7" x14ac:dyDescent="0.25">
      <c r="A662" t="s">
        <v>32</v>
      </c>
      <c r="B662" t="s">
        <v>28</v>
      </c>
      <c r="C662" t="s">
        <v>83</v>
      </c>
      <c r="D662">
        <v>18</v>
      </c>
      <c r="E662">
        <v>9</v>
      </c>
      <c r="F662">
        <v>3</v>
      </c>
      <c r="G6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55323.149489122203</v>
      </c>
    </row>
    <row r="663" spans="1:7" x14ac:dyDescent="0.25">
      <c r="A663" t="s">
        <v>32</v>
      </c>
      <c r="B663" t="s">
        <v>32</v>
      </c>
      <c r="C663" t="s">
        <v>83</v>
      </c>
      <c r="D663">
        <v>4</v>
      </c>
      <c r="E663">
        <v>20</v>
      </c>
      <c r="F663">
        <v>6</v>
      </c>
      <c r="G6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54997.601284969562</v>
      </c>
    </row>
    <row r="664" spans="1:7" x14ac:dyDescent="0.25">
      <c r="A664" t="s">
        <v>32</v>
      </c>
      <c r="B664" t="s">
        <v>28</v>
      </c>
      <c r="C664" t="s">
        <v>83</v>
      </c>
      <c r="D664">
        <v>3</v>
      </c>
      <c r="E664">
        <v>13</v>
      </c>
      <c r="F664">
        <v>14</v>
      </c>
      <c r="G6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51699.58251455595</v>
      </c>
    </row>
    <row r="665" spans="1:7" x14ac:dyDescent="0.25">
      <c r="A665" t="s">
        <v>28</v>
      </c>
      <c r="B665" t="s">
        <v>28</v>
      </c>
      <c r="C665" t="s">
        <v>83</v>
      </c>
      <c r="D665">
        <v>17</v>
      </c>
      <c r="E665">
        <v>5</v>
      </c>
      <c r="F665">
        <v>8</v>
      </c>
      <c r="G6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54463.721328701969</v>
      </c>
    </row>
    <row r="666" spans="1:7" x14ac:dyDescent="0.25">
      <c r="A666" t="s">
        <v>32</v>
      </c>
      <c r="B666" t="s">
        <v>32</v>
      </c>
      <c r="C666" t="s">
        <v>83</v>
      </c>
      <c r="D666">
        <v>10</v>
      </c>
      <c r="E666">
        <v>17</v>
      </c>
      <c r="F666">
        <v>3</v>
      </c>
      <c r="G6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55314.295400182637</v>
      </c>
    </row>
    <row r="667" spans="1:7" x14ac:dyDescent="0.25">
      <c r="A667" t="s">
        <v>32</v>
      </c>
      <c r="B667" t="s">
        <v>28</v>
      </c>
      <c r="C667" t="s">
        <v>83</v>
      </c>
      <c r="D667">
        <v>9</v>
      </c>
      <c r="E667">
        <v>13</v>
      </c>
      <c r="F667">
        <v>8</v>
      </c>
      <c r="G6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54451.088788430636</v>
      </c>
    </row>
    <row r="668" spans="1:7" x14ac:dyDescent="0.25">
      <c r="A668" t="s">
        <v>32</v>
      </c>
      <c r="B668" t="s">
        <v>32</v>
      </c>
      <c r="C668" t="s">
        <v>83</v>
      </c>
      <c r="D668">
        <v>1</v>
      </c>
      <c r="E668">
        <v>21</v>
      </c>
      <c r="F668">
        <v>8</v>
      </c>
      <c r="G6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54438.457218274329</v>
      </c>
    </row>
    <row r="669" spans="1:7" x14ac:dyDescent="0.25">
      <c r="A669" t="s">
        <v>32</v>
      </c>
      <c r="B669" t="s">
        <v>28</v>
      </c>
      <c r="C669" t="s">
        <v>83</v>
      </c>
      <c r="D669">
        <v>24</v>
      </c>
      <c r="E669">
        <v>5</v>
      </c>
      <c r="F669">
        <v>1</v>
      </c>
      <c r="G6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55094.773984549851</v>
      </c>
    </row>
    <row r="670" spans="1:7" x14ac:dyDescent="0.25">
      <c r="A670" t="s">
        <v>32</v>
      </c>
      <c r="B670" t="s">
        <v>32</v>
      </c>
      <c r="C670" t="s">
        <v>83</v>
      </c>
      <c r="D670">
        <v>16</v>
      </c>
      <c r="E670">
        <v>13</v>
      </c>
      <c r="F670">
        <v>1</v>
      </c>
      <c r="G6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55086.807237591202</v>
      </c>
    </row>
    <row r="671" spans="1:7" x14ac:dyDescent="0.25">
      <c r="A671" t="s">
        <v>28</v>
      </c>
      <c r="B671" t="s">
        <v>28</v>
      </c>
      <c r="C671" t="s">
        <v>83</v>
      </c>
      <c r="D671">
        <v>6</v>
      </c>
      <c r="E671">
        <v>0</v>
      </c>
      <c r="F671">
        <v>24</v>
      </c>
      <c r="G6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48942.107924833923</v>
      </c>
    </row>
    <row r="672" spans="1:7" x14ac:dyDescent="0.25">
      <c r="A672" t="s">
        <v>28</v>
      </c>
      <c r="B672" t="s">
        <v>28</v>
      </c>
      <c r="C672" t="s">
        <v>83</v>
      </c>
      <c r="D672">
        <v>8</v>
      </c>
      <c r="E672">
        <v>3</v>
      </c>
      <c r="F672">
        <v>19</v>
      </c>
      <c r="G6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50201.746433233122</v>
      </c>
    </row>
    <row r="673" spans="1:7" x14ac:dyDescent="0.25">
      <c r="A673" t="s">
        <v>32</v>
      </c>
      <c r="B673" t="s">
        <v>28</v>
      </c>
      <c r="C673" t="s">
        <v>83</v>
      </c>
      <c r="D673">
        <v>0</v>
      </c>
      <c r="E673">
        <v>11</v>
      </c>
      <c r="F673">
        <v>19</v>
      </c>
      <c r="G6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50186.974767190804</v>
      </c>
    </row>
    <row r="674" spans="1:7" x14ac:dyDescent="0.25">
      <c r="A674" t="s">
        <v>28</v>
      </c>
      <c r="B674" t="s">
        <v>28</v>
      </c>
      <c r="C674" t="s">
        <v>83</v>
      </c>
      <c r="D674">
        <v>9</v>
      </c>
      <c r="E674">
        <v>4</v>
      </c>
      <c r="F674">
        <v>17</v>
      </c>
      <c r="G6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50686.794447051594</v>
      </c>
    </row>
    <row r="675" spans="1:7" x14ac:dyDescent="0.25">
      <c r="A675" t="s">
        <v>32</v>
      </c>
      <c r="B675" t="s">
        <v>28</v>
      </c>
      <c r="C675" t="s">
        <v>83</v>
      </c>
      <c r="D675">
        <v>1</v>
      </c>
      <c r="E675">
        <v>12</v>
      </c>
      <c r="F675">
        <v>17</v>
      </c>
      <c r="G6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50672.355982614397</v>
      </c>
    </row>
    <row r="676" spans="1:7" x14ac:dyDescent="0.25">
      <c r="A676" t="s">
        <v>28</v>
      </c>
      <c r="B676" t="s">
        <v>28</v>
      </c>
      <c r="C676" t="s">
        <v>83</v>
      </c>
      <c r="D676">
        <v>18</v>
      </c>
      <c r="E676">
        <v>5</v>
      </c>
      <c r="F676">
        <v>7</v>
      </c>
      <c r="G6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54514.466557642256</v>
      </c>
    </row>
    <row r="677" spans="1:7" x14ac:dyDescent="0.25">
      <c r="A677" t="s">
        <v>28</v>
      </c>
      <c r="B677" t="s">
        <v>28</v>
      </c>
      <c r="C677" t="s">
        <v>83</v>
      </c>
      <c r="D677">
        <v>28</v>
      </c>
      <c r="E677">
        <v>0</v>
      </c>
      <c r="F677">
        <v>2</v>
      </c>
      <c r="G6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55056.570675368559</v>
      </c>
    </row>
    <row r="678" spans="1:7" x14ac:dyDescent="0.25">
      <c r="A678" t="s">
        <v>32</v>
      </c>
      <c r="B678" t="s">
        <v>28</v>
      </c>
      <c r="C678" t="s">
        <v>83</v>
      </c>
      <c r="D678">
        <v>10</v>
      </c>
      <c r="E678">
        <v>13</v>
      </c>
      <c r="F678">
        <v>7</v>
      </c>
      <c r="G6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54504.122604768403</v>
      </c>
    </row>
    <row r="679" spans="1:7" x14ac:dyDescent="0.25">
      <c r="A679" t="s">
        <v>32</v>
      </c>
      <c r="B679" t="s">
        <v>28</v>
      </c>
      <c r="C679" t="s">
        <v>83</v>
      </c>
      <c r="D679">
        <v>20</v>
      </c>
      <c r="E679">
        <v>8</v>
      </c>
      <c r="F679">
        <v>2</v>
      </c>
      <c r="G6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55048.078756259943</v>
      </c>
    </row>
    <row r="680" spans="1:7" x14ac:dyDescent="0.25">
      <c r="A680" t="s">
        <v>32</v>
      </c>
      <c r="B680" t="s">
        <v>32</v>
      </c>
      <c r="C680" t="s">
        <v>83</v>
      </c>
      <c r="D680">
        <v>12</v>
      </c>
      <c r="E680">
        <v>16</v>
      </c>
      <c r="F680">
        <v>2</v>
      </c>
      <c r="G6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55039.587015300436</v>
      </c>
    </row>
    <row r="681" spans="1:7" x14ac:dyDescent="0.25">
      <c r="A681" t="s">
        <v>32</v>
      </c>
      <c r="B681" t="s">
        <v>32</v>
      </c>
      <c r="C681" t="s">
        <v>83</v>
      </c>
      <c r="D681">
        <v>2</v>
      </c>
      <c r="E681">
        <v>21</v>
      </c>
      <c r="F681">
        <v>7</v>
      </c>
      <c r="G6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54493.77884577871</v>
      </c>
    </row>
    <row r="682" spans="1:7" x14ac:dyDescent="0.25">
      <c r="A682" t="s">
        <v>28</v>
      </c>
      <c r="B682" t="s">
        <v>28</v>
      </c>
      <c r="C682" t="s">
        <v>83</v>
      </c>
      <c r="D682">
        <v>7</v>
      </c>
      <c r="E682">
        <v>2</v>
      </c>
      <c r="F682">
        <v>21</v>
      </c>
      <c r="G6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49537.029350773948</v>
      </c>
    </row>
    <row r="683" spans="1:7" x14ac:dyDescent="0.25">
      <c r="A683" t="s">
        <v>28</v>
      </c>
      <c r="B683" t="s">
        <v>28</v>
      </c>
      <c r="C683" t="s">
        <v>83</v>
      </c>
      <c r="D683">
        <v>23</v>
      </c>
      <c r="E683">
        <v>3</v>
      </c>
      <c r="F683">
        <v>4</v>
      </c>
      <c r="G6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54874.95551550146</v>
      </c>
    </row>
    <row r="684" spans="1:7" x14ac:dyDescent="0.25">
      <c r="A684" t="s">
        <v>32</v>
      </c>
      <c r="B684" t="s">
        <v>28</v>
      </c>
      <c r="C684" t="s">
        <v>83</v>
      </c>
      <c r="D684">
        <v>23</v>
      </c>
      <c r="E684">
        <v>6</v>
      </c>
      <c r="F684">
        <v>1</v>
      </c>
      <c r="G6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54866.91581702471</v>
      </c>
    </row>
    <row r="685" spans="1:7" x14ac:dyDescent="0.25">
      <c r="A685" t="s">
        <v>32</v>
      </c>
      <c r="B685" t="s">
        <v>28</v>
      </c>
      <c r="C685" t="s">
        <v>83</v>
      </c>
      <c r="D685">
        <v>15</v>
      </c>
      <c r="E685">
        <v>11</v>
      </c>
      <c r="F685">
        <v>4</v>
      </c>
      <c r="G6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54865.647276844204</v>
      </c>
    </row>
    <row r="686" spans="1:7" x14ac:dyDescent="0.25">
      <c r="A686" t="s">
        <v>32</v>
      </c>
      <c r="B686" t="s">
        <v>32</v>
      </c>
      <c r="C686" t="s">
        <v>83</v>
      </c>
      <c r="D686">
        <v>15</v>
      </c>
      <c r="E686">
        <v>14</v>
      </c>
      <c r="F686">
        <v>1</v>
      </c>
      <c r="G6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54858.865099779709</v>
      </c>
    </row>
    <row r="687" spans="1:7" x14ac:dyDescent="0.25">
      <c r="A687" t="s">
        <v>32</v>
      </c>
      <c r="B687" t="s">
        <v>32</v>
      </c>
      <c r="C687" t="s">
        <v>83</v>
      </c>
      <c r="D687">
        <v>7</v>
      </c>
      <c r="E687">
        <v>19</v>
      </c>
      <c r="F687">
        <v>4</v>
      </c>
      <c r="G6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54856.339220094233</v>
      </c>
    </row>
    <row r="688" spans="1:7" x14ac:dyDescent="0.25">
      <c r="A688" t="s">
        <v>28</v>
      </c>
      <c r="B688" t="s">
        <v>28</v>
      </c>
      <c r="C688" t="s">
        <v>83</v>
      </c>
      <c r="D688">
        <v>13</v>
      </c>
      <c r="E688">
        <v>6</v>
      </c>
      <c r="F688">
        <v>11</v>
      </c>
      <c r="G6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52229.539659233153</v>
      </c>
    </row>
    <row r="689" spans="1:7" x14ac:dyDescent="0.25">
      <c r="A689" t="s">
        <v>32</v>
      </c>
      <c r="B689" t="s">
        <v>28</v>
      </c>
      <c r="C689" t="s">
        <v>83</v>
      </c>
      <c r="D689">
        <v>5</v>
      </c>
      <c r="E689">
        <v>14</v>
      </c>
      <c r="F689">
        <v>11</v>
      </c>
      <c r="G6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52216.262520947625</v>
      </c>
    </row>
    <row r="690" spans="1:7" x14ac:dyDescent="0.25">
      <c r="A690" t="s">
        <v>28</v>
      </c>
      <c r="B690" t="s">
        <v>28</v>
      </c>
      <c r="C690" t="s">
        <v>83</v>
      </c>
      <c r="D690">
        <v>10</v>
      </c>
      <c r="E690">
        <v>5</v>
      </c>
      <c r="F690">
        <v>15</v>
      </c>
      <c r="G6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50983.993302253541</v>
      </c>
    </row>
    <row r="691" spans="1:7" x14ac:dyDescent="0.25">
      <c r="A691" t="s">
        <v>28</v>
      </c>
      <c r="B691" t="s">
        <v>28</v>
      </c>
      <c r="C691" t="s">
        <v>83</v>
      </c>
      <c r="D691">
        <v>21</v>
      </c>
      <c r="E691">
        <v>4</v>
      </c>
      <c r="F691">
        <v>5</v>
      </c>
      <c r="G6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54692.043281743419</v>
      </c>
    </row>
    <row r="692" spans="1:7" x14ac:dyDescent="0.25">
      <c r="A692" t="s">
        <v>32</v>
      </c>
      <c r="B692" t="s">
        <v>28</v>
      </c>
      <c r="C692" t="s">
        <v>83</v>
      </c>
      <c r="D692">
        <v>2</v>
      </c>
      <c r="E692">
        <v>13</v>
      </c>
      <c r="F692">
        <v>15</v>
      </c>
      <c r="G6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50969.918020722107</v>
      </c>
    </row>
    <row r="693" spans="1:7" x14ac:dyDescent="0.25">
      <c r="A693" t="s">
        <v>28</v>
      </c>
      <c r="B693" t="s">
        <v>28</v>
      </c>
      <c r="C693" t="s">
        <v>83</v>
      </c>
      <c r="D693">
        <v>12</v>
      </c>
      <c r="E693">
        <v>6</v>
      </c>
      <c r="F693">
        <v>12</v>
      </c>
      <c r="G6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51696.442632395265</v>
      </c>
    </row>
    <row r="694" spans="1:7" x14ac:dyDescent="0.25">
      <c r="A694" t="s">
        <v>32</v>
      </c>
      <c r="B694" t="s">
        <v>28</v>
      </c>
      <c r="C694" t="s">
        <v>83</v>
      </c>
      <c r="D694">
        <v>13</v>
      </c>
      <c r="E694">
        <v>12</v>
      </c>
      <c r="F694">
        <v>5</v>
      </c>
      <c r="G6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54682.362737640986</v>
      </c>
    </row>
    <row r="695" spans="1:7" x14ac:dyDescent="0.25">
      <c r="A695" t="s">
        <v>28</v>
      </c>
      <c r="B695" t="s">
        <v>28</v>
      </c>
      <c r="C695" t="s">
        <v>83</v>
      </c>
      <c r="D695">
        <v>14</v>
      </c>
      <c r="E695">
        <v>6</v>
      </c>
      <c r="F695">
        <v>10</v>
      </c>
      <c r="G6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52683.282827487492</v>
      </c>
    </row>
    <row r="696" spans="1:7" x14ac:dyDescent="0.25">
      <c r="A696" t="s">
        <v>32</v>
      </c>
      <c r="B696" t="s">
        <v>32</v>
      </c>
      <c r="C696" t="s">
        <v>83</v>
      </c>
      <c r="D696">
        <v>5</v>
      </c>
      <c r="E696">
        <v>20</v>
      </c>
      <c r="F696">
        <v>5</v>
      </c>
      <c r="G6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54672.682378559941</v>
      </c>
    </row>
    <row r="697" spans="1:7" x14ac:dyDescent="0.25">
      <c r="A697" t="s">
        <v>32</v>
      </c>
      <c r="B697" t="s">
        <v>28</v>
      </c>
      <c r="C697" t="s">
        <v>83</v>
      </c>
      <c r="D697">
        <v>4</v>
      </c>
      <c r="E697">
        <v>14</v>
      </c>
      <c r="F697">
        <v>12</v>
      </c>
      <c r="G6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51682.959343011178</v>
      </c>
    </row>
    <row r="698" spans="1:7" x14ac:dyDescent="0.25">
      <c r="A698" t="s">
        <v>32</v>
      </c>
      <c r="B698" t="s">
        <v>28</v>
      </c>
      <c r="C698" t="s">
        <v>83</v>
      </c>
      <c r="D698">
        <v>6</v>
      </c>
      <c r="E698">
        <v>14</v>
      </c>
      <c r="F698">
        <v>10</v>
      </c>
      <c r="G6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52670.218750799846</v>
      </c>
    </row>
    <row r="699" spans="1:7" x14ac:dyDescent="0.25">
      <c r="A699" t="s">
        <v>28</v>
      </c>
      <c r="B699" t="s">
        <v>28</v>
      </c>
      <c r="C699" t="s">
        <v>83</v>
      </c>
      <c r="D699">
        <v>25</v>
      </c>
      <c r="E699">
        <v>2</v>
      </c>
      <c r="F699">
        <v>3</v>
      </c>
      <c r="G6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54863.65577434421</v>
      </c>
    </row>
    <row r="700" spans="1:7" x14ac:dyDescent="0.25">
      <c r="A700" t="s">
        <v>32</v>
      </c>
      <c r="B700" t="s">
        <v>28</v>
      </c>
      <c r="C700" t="s">
        <v>83</v>
      </c>
      <c r="D700">
        <v>17</v>
      </c>
      <c r="E700">
        <v>10</v>
      </c>
      <c r="F700">
        <v>3</v>
      </c>
      <c r="G7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54854.715864260797</v>
      </c>
    </row>
    <row r="701" spans="1:7" x14ac:dyDescent="0.25">
      <c r="A701" t="s">
        <v>32</v>
      </c>
      <c r="B701" t="s">
        <v>32</v>
      </c>
      <c r="C701" t="s">
        <v>83</v>
      </c>
      <c r="D701">
        <v>9</v>
      </c>
      <c r="E701">
        <v>18</v>
      </c>
      <c r="F701">
        <v>3</v>
      </c>
      <c r="G7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54845.776132857514</v>
      </c>
    </row>
    <row r="702" spans="1:7" x14ac:dyDescent="0.25">
      <c r="A702" t="s">
        <v>28</v>
      </c>
      <c r="B702" t="s">
        <v>28</v>
      </c>
      <c r="C702" t="s">
        <v>83</v>
      </c>
      <c r="D702">
        <v>15</v>
      </c>
      <c r="E702">
        <v>6</v>
      </c>
      <c r="F702">
        <v>9</v>
      </c>
      <c r="G7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53056.327079086943</v>
      </c>
    </row>
    <row r="703" spans="1:7" x14ac:dyDescent="0.25">
      <c r="A703" t="s">
        <v>32</v>
      </c>
      <c r="B703" t="s">
        <v>28</v>
      </c>
      <c r="C703" t="s">
        <v>83</v>
      </c>
      <c r="D703">
        <v>7</v>
      </c>
      <c r="E703">
        <v>14</v>
      </c>
      <c r="F703">
        <v>9</v>
      </c>
      <c r="G7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53043.482994896993</v>
      </c>
    </row>
    <row r="704" spans="1:7" x14ac:dyDescent="0.25">
      <c r="A704" t="s">
        <v>28</v>
      </c>
      <c r="B704" t="s">
        <v>28</v>
      </c>
      <c r="C704" t="s">
        <v>83</v>
      </c>
      <c r="D704">
        <v>19</v>
      </c>
      <c r="E704">
        <v>5</v>
      </c>
      <c r="F704">
        <v>6</v>
      </c>
      <c r="G7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54309.627033856559</v>
      </c>
    </row>
    <row r="705" spans="1:7" x14ac:dyDescent="0.25">
      <c r="A705" t="s">
        <v>32</v>
      </c>
      <c r="B705" t="s">
        <v>28</v>
      </c>
      <c r="C705" t="s">
        <v>83</v>
      </c>
      <c r="D705">
        <v>11</v>
      </c>
      <c r="E705">
        <v>13</v>
      </c>
      <c r="F705">
        <v>6</v>
      </c>
      <c r="G7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54299.570269862023</v>
      </c>
    </row>
    <row r="706" spans="1:7" x14ac:dyDescent="0.25">
      <c r="A706" t="s">
        <v>32</v>
      </c>
      <c r="B706" t="s">
        <v>32</v>
      </c>
      <c r="C706" t="s">
        <v>83</v>
      </c>
      <c r="D706">
        <v>3</v>
      </c>
      <c r="E706">
        <v>21</v>
      </c>
      <c r="F706">
        <v>6</v>
      </c>
      <c r="G7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54289.513693893532</v>
      </c>
    </row>
    <row r="707" spans="1:7" x14ac:dyDescent="0.25">
      <c r="A707" t="s">
        <v>28</v>
      </c>
      <c r="B707" t="s">
        <v>28</v>
      </c>
      <c r="C707" t="s">
        <v>83</v>
      </c>
      <c r="D707">
        <v>6</v>
      </c>
      <c r="E707">
        <v>1</v>
      </c>
      <c r="F707">
        <v>23</v>
      </c>
      <c r="G7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48701.00233949165</v>
      </c>
    </row>
    <row r="708" spans="1:7" x14ac:dyDescent="0.25">
      <c r="A708" t="s">
        <v>28</v>
      </c>
      <c r="B708" t="s">
        <v>28</v>
      </c>
      <c r="C708" t="s">
        <v>83</v>
      </c>
      <c r="D708">
        <v>27</v>
      </c>
      <c r="E708">
        <v>1</v>
      </c>
      <c r="F708">
        <v>2</v>
      </c>
      <c r="G7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54663.621158388138</v>
      </c>
    </row>
    <row r="709" spans="1:7" x14ac:dyDescent="0.25">
      <c r="A709" t="s">
        <v>32</v>
      </c>
      <c r="B709" t="s">
        <v>28</v>
      </c>
      <c r="C709" t="s">
        <v>83</v>
      </c>
      <c r="D709">
        <v>19</v>
      </c>
      <c r="E709">
        <v>9</v>
      </c>
      <c r="F709">
        <v>2</v>
      </c>
      <c r="G7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54655.045536788093</v>
      </c>
    </row>
    <row r="710" spans="1:7" x14ac:dyDescent="0.25">
      <c r="A710" t="s">
        <v>32</v>
      </c>
      <c r="B710" t="s">
        <v>28</v>
      </c>
      <c r="C710" t="s">
        <v>83</v>
      </c>
      <c r="D710">
        <v>22</v>
      </c>
      <c r="E710">
        <v>7</v>
      </c>
      <c r="F710">
        <v>1</v>
      </c>
      <c r="G7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54592.348046696272</v>
      </c>
    </row>
    <row r="711" spans="1:7" x14ac:dyDescent="0.25">
      <c r="A711" t="s">
        <v>32</v>
      </c>
      <c r="B711" t="s">
        <v>32</v>
      </c>
      <c r="C711" t="s">
        <v>83</v>
      </c>
      <c r="D711">
        <v>11</v>
      </c>
      <c r="E711">
        <v>17</v>
      </c>
      <c r="F711">
        <v>2</v>
      </c>
      <c r="G7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54646.470090523995</v>
      </c>
    </row>
    <row r="712" spans="1:7" x14ac:dyDescent="0.25">
      <c r="A712" t="s">
        <v>32</v>
      </c>
      <c r="B712" t="s">
        <v>32</v>
      </c>
      <c r="C712" t="s">
        <v>83</v>
      </c>
      <c r="D712">
        <v>14</v>
      </c>
      <c r="E712">
        <v>15</v>
      </c>
      <c r="F712">
        <v>1</v>
      </c>
      <c r="G7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54584.214496913395</v>
      </c>
    </row>
    <row r="713" spans="1:7" x14ac:dyDescent="0.25">
      <c r="A713" t="s">
        <v>32</v>
      </c>
      <c r="B713" t="s">
        <v>32</v>
      </c>
      <c r="C713" t="s">
        <v>83</v>
      </c>
      <c r="D713">
        <v>18</v>
      </c>
      <c r="E713">
        <v>12</v>
      </c>
      <c r="F713">
        <v>0</v>
      </c>
      <c r="G7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54316.228443779793</v>
      </c>
    </row>
    <row r="714" spans="1:7" x14ac:dyDescent="0.25">
      <c r="A714" t="s">
        <v>28</v>
      </c>
      <c r="B714" t="s">
        <v>28</v>
      </c>
      <c r="C714" t="s">
        <v>83</v>
      </c>
      <c r="D714">
        <v>16</v>
      </c>
      <c r="E714">
        <v>6</v>
      </c>
      <c r="F714">
        <v>8</v>
      </c>
      <c r="G7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53347.323589229141</v>
      </c>
    </row>
    <row r="715" spans="1:7" x14ac:dyDescent="0.25">
      <c r="A715" t="s">
        <v>32</v>
      </c>
      <c r="B715" t="s">
        <v>28</v>
      </c>
      <c r="C715" t="s">
        <v>83</v>
      </c>
      <c r="D715">
        <v>8</v>
      </c>
      <c r="E715">
        <v>14</v>
      </c>
      <c r="F715">
        <v>8</v>
      </c>
      <c r="G7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53334.706448646291</v>
      </c>
    </row>
    <row r="716" spans="1:7" x14ac:dyDescent="0.25">
      <c r="A716" t="s">
        <v>32</v>
      </c>
      <c r="B716" t="s">
        <v>32</v>
      </c>
      <c r="C716" t="s">
        <v>83</v>
      </c>
      <c r="D716">
        <v>0</v>
      </c>
      <c r="E716">
        <v>22</v>
      </c>
      <c r="F716">
        <v>8</v>
      </c>
      <c r="G7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53322.09027393112</v>
      </c>
    </row>
    <row r="717" spans="1:7" x14ac:dyDescent="0.25">
      <c r="A717" t="s">
        <v>28</v>
      </c>
      <c r="B717" t="s">
        <v>28</v>
      </c>
      <c r="C717" t="s">
        <v>83</v>
      </c>
      <c r="D717">
        <v>11</v>
      </c>
      <c r="E717">
        <v>6</v>
      </c>
      <c r="F717">
        <v>13</v>
      </c>
      <c r="G7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51085.333009394628</v>
      </c>
    </row>
    <row r="718" spans="1:7" x14ac:dyDescent="0.25">
      <c r="A718" t="s">
        <v>32</v>
      </c>
      <c r="B718" t="s">
        <v>28</v>
      </c>
      <c r="C718" t="s">
        <v>83</v>
      </c>
      <c r="D718">
        <v>3</v>
      </c>
      <c r="E718">
        <v>14</v>
      </c>
      <c r="F718">
        <v>13</v>
      </c>
      <c r="G7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51071.650458818105</v>
      </c>
    </row>
    <row r="719" spans="1:7" x14ac:dyDescent="0.25">
      <c r="A719" t="s">
        <v>28</v>
      </c>
      <c r="B719" t="s">
        <v>28</v>
      </c>
      <c r="C719" t="s">
        <v>83</v>
      </c>
      <c r="D719">
        <v>8</v>
      </c>
      <c r="E719">
        <v>4</v>
      </c>
      <c r="F719">
        <v>18</v>
      </c>
      <c r="G7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49773.175502132515</v>
      </c>
    </row>
    <row r="720" spans="1:7" x14ac:dyDescent="0.25">
      <c r="A720" t="s">
        <v>32</v>
      </c>
      <c r="B720" t="s">
        <v>28</v>
      </c>
      <c r="C720" t="s">
        <v>83</v>
      </c>
      <c r="D720">
        <v>0</v>
      </c>
      <c r="E720">
        <v>12</v>
      </c>
      <c r="F720">
        <v>18</v>
      </c>
      <c r="G7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49758.572432759247</v>
      </c>
    </row>
    <row r="721" spans="1:7" x14ac:dyDescent="0.25">
      <c r="A721" t="s">
        <v>28</v>
      </c>
      <c r="B721" t="s">
        <v>28</v>
      </c>
      <c r="C721" t="s">
        <v>83</v>
      </c>
      <c r="D721">
        <v>7</v>
      </c>
      <c r="E721">
        <v>3</v>
      </c>
      <c r="F721">
        <v>20</v>
      </c>
      <c r="G7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49183.293893393726</v>
      </c>
    </row>
    <row r="722" spans="1:7" x14ac:dyDescent="0.25">
      <c r="A722" t="s">
        <v>28</v>
      </c>
      <c r="B722" t="s">
        <v>28</v>
      </c>
      <c r="C722" t="s">
        <v>83</v>
      </c>
      <c r="D722">
        <v>9</v>
      </c>
      <c r="E722">
        <v>5</v>
      </c>
      <c r="F722">
        <v>16</v>
      </c>
      <c r="G7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50180.620470228932</v>
      </c>
    </row>
    <row r="723" spans="1:7" x14ac:dyDescent="0.25">
      <c r="A723" t="s">
        <v>32</v>
      </c>
      <c r="B723" t="s">
        <v>28</v>
      </c>
      <c r="C723" t="s">
        <v>83</v>
      </c>
      <c r="D723">
        <v>1</v>
      </c>
      <c r="E723">
        <v>13</v>
      </c>
      <c r="F723">
        <v>16</v>
      </c>
      <c r="G7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50166.366658256156</v>
      </c>
    </row>
    <row r="724" spans="1:7" x14ac:dyDescent="0.25">
      <c r="A724" t="s">
        <v>28</v>
      </c>
      <c r="B724" t="s">
        <v>28</v>
      </c>
      <c r="C724" t="s">
        <v>83</v>
      </c>
      <c r="D724">
        <v>22</v>
      </c>
      <c r="E724">
        <v>4</v>
      </c>
      <c r="F724">
        <v>4</v>
      </c>
      <c r="G7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54284.463368274824</v>
      </c>
    </row>
    <row r="725" spans="1:7" x14ac:dyDescent="0.25">
      <c r="A725" t="s">
        <v>32</v>
      </c>
      <c r="B725" t="s">
        <v>28</v>
      </c>
      <c r="C725" t="s">
        <v>83</v>
      </c>
      <c r="D725">
        <v>14</v>
      </c>
      <c r="E725">
        <v>12</v>
      </c>
      <c r="F725">
        <v>4</v>
      </c>
      <c r="G7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54275.068770758837</v>
      </c>
    </row>
    <row r="726" spans="1:7" x14ac:dyDescent="0.25">
      <c r="A726" t="s">
        <v>32</v>
      </c>
      <c r="B726" t="s">
        <v>32</v>
      </c>
      <c r="C726" t="s">
        <v>83</v>
      </c>
      <c r="D726">
        <v>6</v>
      </c>
      <c r="E726">
        <v>20</v>
      </c>
      <c r="F726">
        <v>4</v>
      </c>
      <c r="G7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54265.674352337955</v>
      </c>
    </row>
    <row r="727" spans="1:7" x14ac:dyDescent="0.25">
      <c r="A727" t="s">
        <v>28</v>
      </c>
      <c r="B727" t="s">
        <v>28</v>
      </c>
      <c r="C727" t="s">
        <v>83</v>
      </c>
      <c r="D727">
        <v>24</v>
      </c>
      <c r="E727">
        <v>3</v>
      </c>
      <c r="F727">
        <v>3</v>
      </c>
      <c r="G7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54350.873515720108</v>
      </c>
    </row>
    <row r="728" spans="1:7" x14ac:dyDescent="0.25">
      <c r="A728" t="s">
        <v>32</v>
      </c>
      <c r="B728" t="s">
        <v>28</v>
      </c>
      <c r="C728" t="s">
        <v>83</v>
      </c>
      <c r="D728">
        <v>16</v>
      </c>
      <c r="E728">
        <v>11</v>
      </c>
      <c r="F728">
        <v>3</v>
      </c>
      <c r="G7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54341.849110117342</v>
      </c>
    </row>
    <row r="729" spans="1:7" x14ac:dyDescent="0.25">
      <c r="A729" t="s">
        <v>28</v>
      </c>
      <c r="B729" t="s">
        <v>28</v>
      </c>
      <c r="C729" t="s">
        <v>83</v>
      </c>
      <c r="D729">
        <v>17</v>
      </c>
      <c r="E729">
        <v>6</v>
      </c>
      <c r="F729">
        <v>7</v>
      </c>
      <c r="G7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53554.919795036316</v>
      </c>
    </row>
    <row r="730" spans="1:7" x14ac:dyDescent="0.25">
      <c r="A730" t="s">
        <v>32</v>
      </c>
      <c r="B730" t="s">
        <v>32</v>
      </c>
      <c r="C730" t="s">
        <v>83</v>
      </c>
      <c r="D730">
        <v>8</v>
      </c>
      <c r="E730">
        <v>19</v>
      </c>
      <c r="F730">
        <v>3</v>
      </c>
      <c r="G7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54332.824880413609</v>
      </c>
    </row>
    <row r="731" spans="1:7" x14ac:dyDescent="0.25">
      <c r="A731" t="s">
        <v>32</v>
      </c>
      <c r="B731" t="s">
        <v>28</v>
      </c>
      <c r="C731" t="s">
        <v>83</v>
      </c>
      <c r="D731">
        <v>9</v>
      </c>
      <c r="E731">
        <v>14</v>
      </c>
      <c r="F731">
        <v>7</v>
      </c>
      <c r="G7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53542.53656919051</v>
      </c>
    </row>
    <row r="732" spans="1:7" x14ac:dyDescent="0.25">
      <c r="A732" t="s">
        <v>32</v>
      </c>
      <c r="B732" t="s">
        <v>32</v>
      </c>
      <c r="C732" t="s">
        <v>83</v>
      </c>
      <c r="D732">
        <v>17</v>
      </c>
      <c r="E732">
        <v>13</v>
      </c>
      <c r="F732">
        <v>0</v>
      </c>
      <c r="G7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54158.487486042082</v>
      </c>
    </row>
    <row r="733" spans="1:7" x14ac:dyDescent="0.25">
      <c r="A733" t="s">
        <v>32</v>
      </c>
      <c r="B733" t="s">
        <v>32</v>
      </c>
      <c r="C733" t="s">
        <v>83</v>
      </c>
      <c r="D733">
        <v>1</v>
      </c>
      <c r="E733">
        <v>22</v>
      </c>
      <c r="F733">
        <v>7</v>
      </c>
      <c r="G7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53530.154283118776</v>
      </c>
    </row>
    <row r="734" spans="1:7" x14ac:dyDescent="0.25">
      <c r="A734" t="s">
        <v>28</v>
      </c>
      <c r="B734" t="s">
        <v>28</v>
      </c>
      <c r="C734" t="s">
        <v>83</v>
      </c>
      <c r="D734">
        <v>20</v>
      </c>
      <c r="E734">
        <v>5</v>
      </c>
      <c r="F734">
        <v>5</v>
      </c>
      <c r="G7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54021.687804604357</v>
      </c>
    </row>
    <row r="735" spans="1:7" x14ac:dyDescent="0.25">
      <c r="A735" t="s">
        <v>32</v>
      </c>
      <c r="B735" t="s">
        <v>28</v>
      </c>
      <c r="C735" t="s">
        <v>83</v>
      </c>
      <c r="D735">
        <v>12</v>
      </c>
      <c r="E735">
        <v>13</v>
      </c>
      <c r="F735">
        <v>5</v>
      </c>
      <c r="G7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54011.919087769056</v>
      </c>
    </row>
    <row r="736" spans="1:7" x14ac:dyDescent="0.25">
      <c r="A736" t="s">
        <v>32</v>
      </c>
      <c r="B736" t="s">
        <v>32</v>
      </c>
      <c r="C736" t="s">
        <v>83</v>
      </c>
      <c r="D736">
        <v>4</v>
      </c>
      <c r="E736">
        <v>21</v>
      </c>
      <c r="F736">
        <v>5</v>
      </c>
      <c r="G7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54002.15055311413</v>
      </c>
    </row>
    <row r="737" spans="1:7" x14ac:dyDescent="0.25">
      <c r="A737" t="s">
        <v>28</v>
      </c>
      <c r="B737" t="s">
        <v>28</v>
      </c>
      <c r="C737" t="s">
        <v>83</v>
      </c>
      <c r="D737">
        <v>29</v>
      </c>
      <c r="E737">
        <v>0</v>
      </c>
      <c r="F737">
        <v>1</v>
      </c>
      <c r="G7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54280.521989397457</v>
      </c>
    </row>
    <row r="738" spans="1:7" x14ac:dyDescent="0.25">
      <c r="A738" t="s">
        <v>32</v>
      </c>
      <c r="B738" t="s">
        <v>28</v>
      </c>
      <c r="C738" t="s">
        <v>83</v>
      </c>
      <c r="D738">
        <v>21</v>
      </c>
      <c r="E738">
        <v>8</v>
      </c>
      <c r="F738">
        <v>1</v>
      </c>
      <c r="G7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54272.306552203059</v>
      </c>
    </row>
    <row r="739" spans="1:7" x14ac:dyDescent="0.25">
      <c r="A739" t="s">
        <v>32</v>
      </c>
      <c r="B739" t="s">
        <v>32</v>
      </c>
      <c r="C739" t="s">
        <v>83</v>
      </c>
      <c r="D739">
        <v>13</v>
      </c>
      <c r="E739">
        <v>16</v>
      </c>
      <c r="F739">
        <v>1</v>
      </c>
      <c r="G7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54264.091286879288</v>
      </c>
    </row>
    <row r="740" spans="1:7" x14ac:dyDescent="0.25">
      <c r="A740" t="s">
        <v>28</v>
      </c>
      <c r="B740" t="s">
        <v>28</v>
      </c>
      <c r="C740" t="s">
        <v>83</v>
      </c>
      <c r="D740">
        <v>6</v>
      </c>
      <c r="E740">
        <v>2</v>
      </c>
      <c r="F740">
        <v>22</v>
      </c>
      <c r="G7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48419.229531391233</v>
      </c>
    </row>
    <row r="741" spans="1:7" x14ac:dyDescent="0.25">
      <c r="A741" t="s">
        <v>28</v>
      </c>
      <c r="B741" t="s">
        <v>28</v>
      </c>
      <c r="C741" t="s">
        <v>83</v>
      </c>
      <c r="D741">
        <v>10</v>
      </c>
      <c r="E741">
        <v>6</v>
      </c>
      <c r="F741">
        <v>14</v>
      </c>
      <c r="G7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50397.54822781538</v>
      </c>
    </row>
    <row r="742" spans="1:7" x14ac:dyDescent="0.25">
      <c r="A742" t="s">
        <v>28</v>
      </c>
      <c r="B742" t="s">
        <v>28</v>
      </c>
      <c r="C742" t="s">
        <v>83</v>
      </c>
      <c r="D742">
        <v>26</v>
      </c>
      <c r="E742">
        <v>2</v>
      </c>
      <c r="F742">
        <v>2</v>
      </c>
      <c r="G7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54226.291889559106</v>
      </c>
    </row>
    <row r="743" spans="1:7" x14ac:dyDescent="0.25">
      <c r="A743" t="s">
        <v>32</v>
      </c>
      <c r="B743" t="s">
        <v>28</v>
      </c>
      <c r="C743" t="s">
        <v>83</v>
      </c>
      <c r="D743">
        <v>2</v>
      </c>
      <c r="E743">
        <v>14</v>
      </c>
      <c r="F743">
        <v>14</v>
      </c>
      <c r="G7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50383.673285164339</v>
      </c>
    </row>
    <row r="744" spans="1:7" x14ac:dyDescent="0.25">
      <c r="A744" t="s">
        <v>32</v>
      </c>
      <c r="B744" t="s">
        <v>28</v>
      </c>
      <c r="C744" t="s">
        <v>83</v>
      </c>
      <c r="D744">
        <v>18</v>
      </c>
      <c r="E744">
        <v>10</v>
      </c>
      <c r="F744">
        <v>2</v>
      </c>
      <c r="G7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54217.633686309106</v>
      </c>
    </row>
    <row r="745" spans="1:7" x14ac:dyDescent="0.25">
      <c r="A745" t="s">
        <v>32</v>
      </c>
      <c r="B745" t="s">
        <v>32</v>
      </c>
      <c r="C745" t="s">
        <v>83</v>
      </c>
      <c r="D745">
        <v>10</v>
      </c>
      <c r="E745">
        <v>18</v>
      </c>
      <c r="F745">
        <v>2</v>
      </c>
      <c r="G7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54208.975655647242</v>
      </c>
    </row>
    <row r="746" spans="1:7" x14ac:dyDescent="0.25">
      <c r="A746" t="s">
        <v>28</v>
      </c>
      <c r="B746" t="s">
        <v>28</v>
      </c>
      <c r="C746" t="s">
        <v>83</v>
      </c>
      <c r="D746">
        <v>13</v>
      </c>
      <c r="E746">
        <v>7</v>
      </c>
      <c r="F746">
        <v>10</v>
      </c>
      <c r="G7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51470.440317344677</v>
      </c>
    </row>
    <row r="747" spans="1:7" x14ac:dyDescent="0.25">
      <c r="A747" t="s">
        <v>28</v>
      </c>
      <c r="B747" t="s">
        <v>28</v>
      </c>
      <c r="C747" t="s">
        <v>83</v>
      </c>
      <c r="D747">
        <v>12</v>
      </c>
      <c r="E747">
        <v>7</v>
      </c>
      <c r="F747">
        <v>11</v>
      </c>
      <c r="G7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50982.965261706515</v>
      </c>
    </row>
    <row r="748" spans="1:7" x14ac:dyDescent="0.25">
      <c r="A748" t="s">
        <v>32</v>
      </c>
      <c r="B748" t="s">
        <v>28</v>
      </c>
      <c r="C748" t="s">
        <v>83</v>
      </c>
      <c r="D748">
        <v>5</v>
      </c>
      <c r="E748">
        <v>15</v>
      </c>
      <c r="F748">
        <v>10</v>
      </c>
      <c r="G7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51457.39271231398</v>
      </c>
    </row>
    <row r="749" spans="1:7" x14ac:dyDescent="0.25">
      <c r="A749" t="s">
        <v>32</v>
      </c>
      <c r="B749" t="s">
        <v>28</v>
      </c>
      <c r="C749" t="s">
        <v>83</v>
      </c>
      <c r="D749">
        <v>4</v>
      </c>
      <c r="E749">
        <v>15</v>
      </c>
      <c r="F749">
        <v>11</v>
      </c>
      <c r="G7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50969.704576883923</v>
      </c>
    </row>
    <row r="750" spans="1:7" x14ac:dyDescent="0.25">
      <c r="A750" t="s">
        <v>32</v>
      </c>
      <c r="B750" t="s">
        <v>28</v>
      </c>
      <c r="C750" t="s">
        <v>83</v>
      </c>
      <c r="D750">
        <v>24</v>
      </c>
      <c r="E750">
        <v>6</v>
      </c>
      <c r="F750">
        <v>0</v>
      </c>
      <c r="G7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53961.947029832503</v>
      </c>
    </row>
    <row r="751" spans="1:7" x14ac:dyDescent="0.25">
      <c r="A751" t="s">
        <v>32</v>
      </c>
      <c r="B751" t="s">
        <v>32</v>
      </c>
      <c r="C751" t="s">
        <v>83</v>
      </c>
      <c r="D751">
        <v>16</v>
      </c>
      <c r="E751">
        <v>14</v>
      </c>
      <c r="F751">
        <v>0</v>
      </c>
      <c r="G7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53954.167448602479</v>
      </c>
    </row>
    <row r="752" spans="1:7" x14ac:dyDescent="0.25">
      <c r="A752" t="s">
        <v>28</v>
      </c>
      <c r="B752" t="s">
        <v>28</v>
      </c>
      <c r="C752" t="s">
        <v>83</v>
      </c>
      <c r="D752">
        <v>18</v>
      </c>
      <c r="E752">
        <v>6</v>
      </c>
      <c r="F752">
        <v>6</v>
      </c>
      <c r="G7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53557.353226517989</v>
      </c>
    </row>
    <row r="753" spans="1:7" x14ac:dyDescent="0.25">
      <c r="A753" t="s">
        <v>32</v>
      </c>
      <c r="B753" t="s">
        <v>28</v>
      </c>
      <c r="C753" t="s">
        <v>83</v>
      </c>
      <c r="D753">
        <v>10</v>
      </c>
      <c r="E753">
        <v>14</v>
      </c>
      <c r="F753">
        <v>6</v>
      </c>
      <c r="G7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53547.206524323337</v>
      </c>
    </row>
    <row r="754" spans="1:7" x14ac:dyDescent="0.25">
      <c r="A754" t="s">
        <v>32</v>
      </c>
      <c r="B754" t="s">
        <v>32</v>
      </c>
      <c r="C754" t="s">
        <v>83</v>
      </c>
      <c r="D754">
        <v>2</v>
      </c>
      <c r="E754">
        <v>22</v>
      </c>
      <c r="F754">
        <v>6</v>
      </c>
      <c r="G7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53537.060007286971</v>
      </c>
    </row>
    <row r="755" spans="1:7" x14ac:dyDescent="0.25">
      <c r="A755" t="s">
        <v>28</v>
      </c>
      <c r="B755" t="s">
        <v>28</v>
      </c>
      <c r="C755" t="s">
        <v>83</v>
      </c>
      <c r="D755">
        <v>14</v>
      </c>
      <c r="E755">
        <v>7</v>
      </c>
      <c r="F755">
        <v>9</v>
      </c>
      <c r="G7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51877.125192309773</v>
      </c>
    </row>
    <row r="756" spans="1:7" x14ac:dyDescent="0.25">
      <c r="A756" t="s">
        <v>32</v>
      </c>
      <c r="B756" t="s">
        <v>28</v>
      </c>
      <c r="C756" t="s">
        <v>83</v>
      </c>
      <c r="D756">
        <v>6</v>
      </c>
      <c r="E756">
        <v>15</v>
      </c>
      <c r="F756">
        <v>9</v>
      </c>
      <c r="G7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51864.297573715965</v>
      </c>
    </row>
    <row r="757" spans="1:7" x14ac:dyDescent="0.25">
      <c r="A757" t="s">
        <v>28</v>
      </c>
      <c r="B757" t="s">
        <v>28</v>
      </c>
      <c r="C757" t="s">
        <v>83</v>
      </c>
      <c r="D757">
        <v>8</v>
      </c>
      <c r="E757">
        <v>5</v>
      </c>
      <c r="F757">
        <v>17</v>
      </c>
      <c r="G7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49304.68189105366</v>
      </c>
    </row>
    <row r="758" spans="1:7" x14ac:dyDescent="0.25">
      <c r="A758" t="s">
        <v>32</v>
      </c>
      <c r="B758" t="s">
        <v>28</v>
      </c>
      <c r="C758" t="s">
        <v>83</v>
      </c>
      <c r="D758">
        <v>0</v>
      </c>
      <c r="E758">
        <v>13</v>
      </c>
      <c r="F758">
        <v>17</v>
      </c>
      <c r="G7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49290.256379269376</v>
      </c>
    </row>
    <row r="759" spans="1:7" x14ac:dyDescent="0.25">
      <c r="A759" t="s">
        <v>28</v>
      </c>
      <c r="B759" t="s">
        <v>28</v>
      </c>
      <c r="C759" t="s">
        <v>83</v>
      </c>
      <c r="D759">
        <v>7</v>
      </c>
      <c r="E759">
        <v>4</v>
      </c>
      <c r="F759">
        <v>19</v>
      </c>
      <c r="G7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48789.776388712919</v>
      </c>
    </row>
    <row r="760" spans="1:7" x14ac:dyDescent="0.25">
      <c r="A760" t="s">
        <v>28</v>
      </c>
      <c r="B760" t="s">
        <v>28</v>
      </c>
      <c r="C760" t="s">
        <v>83</v>
      </c>
      <c r="D760">
        <v>28</v>
      </c>
      <c r="E760">
        <v>1</v>
      </c>
      <c r="F760">
        <v>1</v>
      </c>
      <c r="G7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53916.280046958535</v>
      </c>
    </row>
    <row r="761" spans="1:7" x14ac:dyDescent="0.25">
      <c r="A761" t="s">
        <v>28</v>
      </c>
      <c r="B761" t="s">
        <v>28</v>
      </c>
      <c r="C761" t="s">
        <v>83</v>
      </c>
      <c r="D761">
        <v>15</v>
      </c>
      <c r="E761">
        <v>7</v>
      </c>
      <c r="F761">
        <v>8</v>
      </c>
      <c r="G7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52201.673225535058</v>
      </c>
    </row>
    <row r="762" spans="1:7" x14ac:dyDescent="0.25">
      <c r="A762" t="s">
        <v>32</v>
      </c>
      <c r="B762" t="s">
        <v>28</v>
      </c>
      <c r="C762" t="s">
        <v>83</v>
      </c>
      <c r="D762">
        <v>20</v>
      </c>
      <c r="E762">
        <v>9</v>
      </c>
      <c r="F762">
        <v>1</v>
      </c>
      <c r="G7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53907.983993582355</v>
      </c>
    </row>
    <row r="763" spans="1:7" x14ac:dyDescent="0.25">
      <c r="A763" t="s">
        <v>32</v>
      </c>
      <c r="B763" t="s">
        <v>32</v>
      </c>
      <c r="C763" t="s">
        <v>83</v>
      </c>
      <c r="D763">
        <v>12</v>
      </c>
      <c r="E763">
        <v>17</v>
      </c>
      <c r="F763">
        <v>1</v>
      </c>
      <c r="G7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53899.688109364768</v>
      </c>
    </row>
    <row r="764" spans="1:7" x14ac:dyDescent="0.25">
      <c r="A764" t="s">
        <v>32</v>
      </c>
      <c r="B764" t="s">
        <v>28</v>
      </c>
      <c r="C764" t="s">
        <v>83</v>
      </c>
      <c r="D764">
        <v>7</v>
      </c>
      <c r="E764">
        <v>15</v>
      </c>
      <c r="F764">
        <v>8</v>
      </c>
      <c r="G7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52189.072520242888</v>
      </c>
    </row>
    <row r="765" spans="1:7" x14ac:dyDescent="0.25">
      <c r="A765" t="s">
        <v>28</v>
      </c>
      <c r="B765" t="s">
        <v>28</v>
      </c>
      <c r="C765" t="s">
        <v>83</v>
      </c>
      <c r="D765">
        <v>23</v>
      </c>
      <c r="E765">
        <v>4</v>
      </c>
      <c r="F765">
        <v>3</v>
      </c>
      <c r="G7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53794.792589049881</v>
      </c>
    </row>
    <row r="766" spans="1:7" x14ac:dyDescent="0.25">
      <c r="A766" t="s">
        <v>32</v>
      </c>
      <c r="B766" t="s">
        <v>28</v>
      </c>
      <c r="C766" t="s">
        <v>83</v>
      </c>
      <c r="D766">
        <v>15</v>
      </c>
      <c r="E766">
        <v>12</v>
      </c>
      <c r="F766">
        <v>3</v>
      </c>
      <c r="G7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53785.684811085906</v>
      </c>
    </row>
    <row r="767" spans="1:7" x14ac:dyDescent="0.25">
      <c r="A767" t="s">
        <v>28</v>
      </c>
      <c r="B767" t="s">
        <v>28</v>
      </c>
      <c r="C767" t="s">
        <v>83</v>
      </c>
      <c r="D767">
        <v>5</v>
      </c>
      <c r="E767">
        <v>1</v>
      </c>
      <c r="F767">
        <v>24</v>
      </c>
      <c r="G7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47489.418754338963</v>
      </c>
    </row>
    <row r="768" spans="1:7" x14ac:dyDescent="0.25">
      <c r="A768" t="s">
        <v>28</v>
      </c>
      <c r="B768" t="s">
        <v>28</v>
      </c>
      <c r="C768" t="s">
        <v>83</v>
      </c>
      <c r="D768">
        <v>21</v>
      </c>
      <c r="E768">
        <v>5</v>
      </c>
      <c r="F768">
        <v>4</v>
      </c>
      <c r="G7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53650.648869885605</v>
      </c>
    </row>
    <row r="769" spans="1:7" x14ac:dyDescent="0.25">
      <c r="A769" t="s">
        <v>32</v>
      </c>
      <c r="B769" t="s">
        <v>32</v>
      </c>
      <c r="C769" t="s">
        <v>83</v>
      </c>
      <c r="D769">
        <v>7</v>
      </c>
      <c r="E769">
        <v>20</v>
      </c>
      <c r="F769">
        <v>3</v>
      </c>
      <c r="G7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53776.577206303642</v>
      </c>
    </row>
    <row r="770" spans="1:7" x14ac:dyDescent="0.25">
      <c r="A770" t="s">
        <v>32</v>
      </c>
      <c r="B770" t="s">
        <v>28</v>
      </c>
      <c r="C770" t="s">
        <v>83</v>
      </c>
      <c r="D770">
        <v>13</v>
      </c>
      <c r="E770">
        <v>13</v>
      </c>
      <c r="F770">
        <v>4</v>
      </c>
      <c r="G7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53641.169058489497</v>
      </c>
    </row>
    <row r="771" spans="1:7" x14ac:dyDescent="0.25">
      <c r="A771" t="s">
        <v>32</v>
      </c>
      <c r="B771" t="s">
        <v>32</v>
      </c>
      <c r="C771" t="s">
        <v>83</v>
      </c>
      <c r="D771">
        <v>5</v>
      </c>
      <c r="E771">
        <v>21</v>
      </c>
      <c r="F771">
        <v>4</v>
      </c>
      <c r="G7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53631.689423440512</v>
      </c>
    </row>
    <row r="772" spans="1:7" x14ac:dyDescent="0.25">
      <c r="A772" t="s">
        <v>28</v>
      </c>
      <c r="B772" t="s">
        <v>28</v>
      </c>
      <c r="C772" t="s">
        <v>83</v>
      </c>
      <c r="D772">
        <v>11</v>
      </c>
      <c r="E772">
        <v>7</v>
      </c>
      <c r="F772">
        <v>12</v>
      </c>
      <c r="G7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50416.042932419929</v>
      </c>
    </row>
    <row r="773" spans="1:7" x14ac:dyDescent="0.25">
      <c r="A773" t="s">
        <v>32</v>
      </c>
      <c r="B773" t="s">
        <v>28</v>
      </c>
      <c r="C773" t="s">
        <v>83</v>
      </c>
      <c r="D773">
        <v>3</v>
      </c>
      <c r="E773">
        <v>15</v>
      </c>
      <c r="F773">
        <v>12</v>
      </c>
      <c r="G7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50402.576054041405</v>
      </c>
    </row>
    <row r="774" spans="1:7" x14ac:dyDescent="0.25">
      <c r="A774" t="s">
        <v>28</v>
      </c>
      <c r="B774" t="s">
        <v>28</v>
      </c>
      <c r="C774" t="s">
        <v>83</v>
      </c>
      <c r="D774">
        <v>9</v>
      </c>
      <c r="E774">
        <v>6</v>
      </c>
      <c r="F774">
        <v>15</v>
      </c>
      <c r="G7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49634.421870948718</v>
      </c>
    </row>
    <row r="775" spans="1:7" x14ac:dyDescent="0.25">
      <c r="A775" t="s">
        <v>32</v>
      </c>
      <c r="B775" t="s">
        <v>28</v>
      </c>
      <c r="C775" t="s">
        <v>83</v>
      </c>
      <c r="D775">
        <v>23</v>
      </c>
      <c r="E775">
        <v>7</v>
      </c>
      <c r="F775">
        <v>0</v>
      </c>
      <c r="G7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53712.370985624118</v>
      </c>
    </row>
    <row r="776" spans="1:7" x14ac:dyDescent="0.25">
      <c r="A776" t="s">
        <v>32</v>
      </c>
      <c r="B776" t="s">
        <v>32</v>
      </c>
      <c r="C776" t="s">
        <v>83</v>
      </c>
      <c r="D776">
        <v>15</v>
      </c>
      <c r="E776">
        <v>15</v>
      </c>
      <c r="F776">
        <v>0</v>
      </c>
      <c r="G7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53704.511732313651</v>
      </c>
    </row>
    <row r="777" spans="1:7" x14ac:dyDescent="0.25">
      <c r="A777" t="s">
        <v>32</v>
      </c>
      <c r="B777" t="s">
        <v>28</v>
      </c>
      <c r="C777" t="s">
        <v>83</v>
      </c>
      <c r="D777">
        <v>1</v>
      </c>
      <c r="E777">
        <v>14</v>
      </c>
      <c r="F777">
        <v>15</v>
      </c>
      <c r="G7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49620.361384356111</v>
      </c>
    </row>
    <row r="778" spans="1:7" x14ac:dyDescent="0.25">
      <c r="A778" t="s">
        <v>28</v>
      </c>
      <c r="B778" t="s">
        <v>28</v>
      </c>
      <c r="C778" t="s">
        <v>83</v>
      </c>
      <c r="D778">
        <v>25</v>
      </c>
      <c r="E778">
        <v>3</v>
      </c>
      <c r="F778">
        <v>2</v>
      </c>
      <c r="G7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53745.726826170001</v>
      </c>
    </row>
    <row r="779" spans="1:7" x14ac:dyDescent="0.25">
      <c r="A779" t="s">
        <v>32</v>
      </c>
      <c r="B779" t="s">
        <v>28</v>
      </c>
      <c r="C779" t="s">
        <v>83</v>
      </c>
      <c r="D779">
        <v>17</v>
      </c>
      <c r="E779">
        <v>11</v>
      </c>
      <c r="F779">
        <v>2</v>
      </c>
      <c r="G7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53736.987141653233</v>
      </c>
    </row>
    <row r="780" spans="1:7" x14ac:dyDescent="0.25">
      <c r="A780" t="s">
        <v>28</v>
      </c>
      <c r="B780" t="s">
        <v>28</v>
      </c>
      <c r="C780" t="s">
        <v>83</v>
      </c>
      <c r="D780">
        <v>6</v>
      </c>
      <c r="E780">
        <v>3</v>
      </c>
      <c r="F780">
        <v>21</v>
      </c>
      <c r="G7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48097.857040792907</v>
      </c>
    </row>
    <row r="781" spans="1:7" x14ac:dyDescent="0.25">
      <c r="A781" t="s">
        <v>32</v>
      </c>
      <c r="B781" t="s">
        <v>32</v>
      </c>
      <c r="C781" t="s">
        <v>83</v>
      </c>
      <c r="D781">
        <v>9</v>
      </c>
      <c r="E781">
        <v>19</v>
      </c>
      <c r="F781">
        <v>2</v>
      </c>
      <c r="G7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53728.247627040291</v>
      </c>
    </row>
    <row r="782" spans="1:7" x14ac:dyDescent="0.25">
      <c r="A782" t="s">
        <v>28</v>
      </c>
      <c r="B782" t="s">
        <v>28</v>
      </c>
      <c r="C782" t="s">
        <v>83</v>
      </c>
      <c r="D782">
        <v>19</v>
      </c>
      <c r="E782">
        <v>6</v>
      </c>
      <c r="F782">
        <v>5</v>
      </c>
      <c r="G7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53308.022765570975</v>
      </c>
    </row>
    <row r="783" spans="1:7" x14ac:dyDescent="0.25">
      <c r="A783" t="s">
        <v>32</v>
      </c>
      <c r="B783" t="s">
        <v>28</v>
      </c>
      <c r="C783" t="s">
        <v>83</v>
      </c>
      <c r="D783">
        <v>11</v>
      </c>
      <c r="E783">
        <v>14</v>
      </c>
      <c r="F783">
        <v>5</v>
      </c>
      <c r="G7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53298.167041869921</v>
      </c>
    </row>
    <row r="784" spans="1:7" x14ac:dyDescent="0.25">
      <c r="A784" t="s">
        <v>32</v>
      </c>
      <c r="B784" t="s">
        <v>32</v>
      </c>
      <c r="C784" t="s">
        <v>83</v>
      </c>
      <c r="D784">
        <v>3</v>
      </c>
      <c r="E784">
        <v>22</v>
      </c>
      <c r="F784">
        <v>5</v>
      </c>
      <c r="G7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53288.311497572562</v>
      </c>
    </row>
    <row r="785" spans="1:7" x14ac:dyDescent="0.25">
      <c r="A785" t="s">
        <v>28</v>
      </c>
      <c r="B785" t="s">
        <v>28</v>
      </c>
      <c r="C785" t="s">
        <v>83</v>
      </c>
      <c r="D785">
        <v>16</v>
      </c>
      <c r="E785">
        <v>7</v>
      </c>
      <c r="F785">
        <v>7</v>
      </c>
      <c r="G7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52442.734030276035</v>
      </c>
    </row>
    <row r="786" spans="1:7" x14ac:dyDescent="0.25">
      <c r="A786" t="s">
        <v>32</v>
      </c>
      <c r="B786" t="s">
        <v>28</v>
      </c>
      <c r="C786" t="s">
        <v>83</v>
      </c>
      <c r="D786">
        <v>8</v>
      </c>
      <c r="E786">
        <v>15</v>
      </c>
      <c r="F786">
        <v>7</v>
      </c>
      <c r="G7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52430.367185182447</v>
      </c>
    </row>
    <row r="787" spans="1:7" x14ac:dyDescent="0.25">
      <c r="A787" t="s">
        <v>32</v>
      </c>
      <c r="B787" t="s">
        <v>32</v>
      </c>
      <c r="C787" t="s">
        <v>83</v>
      </c>
      <c r="D787">
        <v>0</v>
      </c>
      <c r="E787">
        <v>23</v>
      </c>
      <c r="F787">
        <v>7</v>
      </c>
      <c r="G7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52418.001275839371</v>
      </c>
    </row>
    <row r="788" spans="1:7" x14ac:dyDescent="0.25">
      <c r="A788" t="s">
        <v>28</v>
      </c>
      <c r="B788" t="s">
        <v>28</v>
      </c>
      <c r="C788" t="s">
        <v>83</v>
      </c>
      <c r="D788">
        <v>10</v>
      </c>
      <c r="E788">
        <v>7</v>
      </c>
      <c r="F788">
        <v>13</v>
      </c>
      <c r="G7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49771.012453843701</v>
      </c>
    </row>
    <row r="789" spans="1:7" x14ac:dyDescent="0.25">
      <c r="A789" t="s">
        <v>28</v>
      </c>
      <c r="B789" t="s">
        <v>28</v>
      </c>
      <c r="C789" t="s">
        <v>83</v>
      </c>
      <c r="D789">
        <v>27</v>
      </c>
      <c r="E789">
        <v>2</v>
      </c>
      <c r="F789">
        <v>1</v>
      </c>
      <c r="G7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53508.907278012812</v>
      </c>
    </row>
    <row r="790" spans="1:7" x14ac:dyDescent="0.25">
      <c r="A790" t="s">
        <v>32</v>
      </c>
      <c r="B790" t="s">
        <v>28</v>
      </c>
      <c r="C790" t="s">
        <v>83</v>
      </c>
      <c r="D790">
        <v>19</v>
      </c>
      <c r="E790">
        <v>10</v>
      </c>
      <c r="F790">
        <v>1</v>
      </c>
      <c r="G7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53500.531685087</v>
      </c>
    </row>
    <row r="791" spans="1:7" x14ac:dyDescent="0.25">
      <c r="A791" t="s">
        <v>32</v>
      </c>
      <c r="B791" t="s">
        <v>28</v>
      </c>
      <c r="C791" t="s">
        <v>83</v>
      </c>
      <c r="D791">
        <v>2</v>
      </c>
      <c r="E791">
        <v>15</v>
      </c>
      <c r="F791">
        <v>13</v>
      </c>
      <c r="G7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49757.34624754473</v>
      </c>
    </row>
    <row r="792" spans="1:7" x14ac:dyDescent="0.25">
      <c r="A792" t="s">
        <v>32</v>
      </c>
      <c r="B792" t="s">
        <v>32</v>
      </c>
      <c r="C792" t="s">
        <v>83</v>
      </c>
      <c r="D792">
        <v>11</v>
      </c>
      <c r="E792">
        <v>18</v>
      </c>
      <c r="F792">
        <v>1</v>
      </c>
      <c r="G7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53492.156258670781</v>
      </c>
    </row>
    <row r="793" spans="1:7" x14ac:dyDescent="0.25">
      <c r="A793" t="s">
        <v>28</v>
      </c>
      <c r="B793" t="s">
        <v>28</v>
      </c>
      <c r="C793" t="s">
        <v>83</v>
      </c>
      <c r="D793">
        <v>30</v>
      </c>
      <c r="E793">
        <v>0</v>
      </c>
      <c r="F793">
        <v>0</v>
      </c>
      <c r="G7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53426.59574621651</v>
      </c>
    </row>
    <row r="794" spans="1:7" x14ac:dyDescent="0.25">
      <c r="A794" t="s">
        <v>32</v>
      </c>
      <c r="B794" t="s">
        <v>28</v>
      </c>
      <c r="C794" t="s">
        <v>83</v>
      </c>
      <c r="D794">
        <v>22</v>
      </c>
      <c r="E794">
        <v>8</v>
      </c>
      <c r="F794">
        <v>0</v>
      </c>
      <c r="G7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53418.657726581776</v>
      </c>
    </row>
    <row r="795" spans="1:7" x14ac:dyDescent="0.25">
      <c r="A795" t="s">
        <v>32</v>
      </c>
      <c r="B795" t="s">
        <v>32</v>
      </c>
      <c r="C795" t="s">
        <v>83</v>
      </c>
      <c r="D795">
        <v>14</v>
      </c>
      <c r="E795">
        <v>16</v>
      </c>
      <c r="F795">
        <v>0</v>
      </c>
      <c r="G7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53410.719872553331</v>
      </c>
    </row>
    <row r="796" spans="1:7" x14ac:dyDescent="0.25">
      <c r="A796" t="s">
        <v>28</v>
      </c>
      <c r="B796" t="s">
        <v>28</v>
      </c>
      <c r="C796" t="s">
        <v>83</v>
      </c>
      <c r="D796">
        <v>5</v>
      </c>
      <c r="E796">
        <v>2</v>
      </c>
      <c r="F796">
        <v>23</v>
      </c>
      <c r="G7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47237.252090977861</v>
      </c>
    </row>
    <row r="797" spans="1:7" x14ac:dyDescent="0.25">
      <c r="A797" t="s">
        <v>28</v>
      </c>
      <c r="B797" t="s">
        <v>28</v>
      </c>
      <c r="C797" t="s">
        <v>83</v>
      </c>
      <c r="D797">
        <v>17</v>
      </c>
      <c r="E797">
        <v>7</v>
      </c>
      <c r="F797">
        <v>6</v>
      </c>
      <c r="G7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52598.953522217998</v>
      </c>
    </row>
    <row r="798" spans="1:7" x14ac:dyDescent="0.25">
      <c r="A798" t="s">
        <v>32</v>
      </c>
      <c r="B798" t="s">
        <v>28</v>
      </c>
      <c r="C798" t="s">
        <v>83</v>
      </c>
      <c r="D798">
        <v>9</v>
      </c>
      <c r="E798">
        <v>15</v>
      </c>
      <c r="F798">
        <v>6</v>
      </c>
      <c r="G7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52586.827504066576</v>
      </c>
    </row>
    <row r="799" spans="1:7" x14ac:dyDescent="0.25">
      <c r="A799" t="s">
        <v>32</v>
      </c>
      <c r="B799" t="s">
        <v>32</v>
      </c>
      <c r="C799" t="s">
        <v>83</v>
      </c>
      <c r="D799">
        <v>1</v>
      </c>
      <c r="E799">
        <v>23</v>
      </c>
      <c r="F799">
        <v>6</v>
      </c>
      <c r="G7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52574.70239561655</v>
      </c>
    </row>
    <row r="800" spans="1:7" x14ac:dyDescent="0.25">
      <c r="A800" t="s">
        <v>28</v>
      </c>
      <c r="B800" t="s">
        <v>28</v>
      </c>
      <c r="C800" t="s">
        <v>83</v>
      </c>
      <c r="D800">
        <v>22</v>
      </c>
      <c r="E800">
        <v>5</v>
      </c>
      <c r="F800">
        <v>3</v>
      </c>
      <c r="G8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53196.510229700347</v>
      </c>
    </row>
    <row r="801" spans="1:7" x14ac:dyDescent="0.25">
      <c r="A801" t="s">
        <v>32</v>
      </c>
      <c r="B801" t="s">
        <v>28</v>
      </c>
      <c r="C801" t="s">
        <v>83</v>
      </c>
      <c r="D801">
        <v>14</v>
      </c>
      <c r="E801">
        <v>13</v>
      </c>
      <c r="F801">
        <v>3</v>
      </c>
      <c r="G8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53187.320182023381</v>
      </c>
    </row>
    <row r="802" spans="1:7" x14ac:dyDescent="0.25">
      <c r="A802" t="s">
        <v>32</v>
      </c>
      <c r="B802" t="s">
        <v>32</v>
      </c>
      <c r="C802" t="s">
        <v>83</v>
      </c>
      <c r="D802">
        <v>6</v>
      </c>
      <c r="E802">
        <v>21</v>
      </c>
      <c r="F802">
        <v>3</v>
      </c>
      <c r="G8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53178.130304872684</v>
      </c>
    </row>
    <row r="803" spans="1:7" x14ac:dyDescent="0.25">
      <c r="A803" t="s">
        <v>28</v>
      </c>
      <c r="B803" t="s">
        <v>28</v>
      </c>
      <c r="C803" t="s">
        <v>83</v>
      </c>
      <c r="D803">
        <v>7</v>
      </c>
      <c r="E803">
        <v>5</v>
      </c>
      <c r="F803">
        <v>18</v>
      </c>
      <c r="G8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48357.501579827913</v>
      </c>
    </row>
    <row r="804" spans="1:7" x14ac:dyDescent="0.25">
      <c r="A804" t="s">
        <v>28</v>
      </c>
      <c r="B804" t="s">
        <v>28</v>
      </c>
      <c r="C804" t="s">
        <v>83</v>
      </c>
      <c r="D804">
        <v>8</v>
      </c>
      <c r="E804">
        <v>6</v>
      </c>
      <c r="F804">
        <v>16</v>
      </c>
      <c r="G8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48797.283638064364</v>
      </c>
    </row>
    <row r="805" spans="1:7" x14ac:dyDescent="0.25">
      <c r="A805" t="s">
        <v>28</v>
      </c>
      <c r="B805" t="s">
        <v>28</v>
      </c>
      <c r="C805" t="s">
        <v>83</v>
      </c>
      <c r="D805">
        <v>20</v>
      </c>
      <c r="E805">
        <v>6</v>
      </c>
      <c r="F805">
        <v>4</v>
      </c>
      <c r="G8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52974.600660084536</v>
      </c>
    </row>
    <row r="806" spans="1:7" x14ac:dyDescent="0.25">
      <c r="A806" t="s">
        <v>32</v>
      </c>
      <c r="B806" t="s">
        <v>28</v>
      </c>
      <c r="C806" t="s">
        <v>83</v>
      </c>
      <c r="D806">
        <v>12</v>
      </c>
      <c r="E806">
        <v>14</v>
      </c>
      <c r="F806">
        <v>4</v>
      </c>
      <c r="G8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52965.036758838774</v>
      </c>
    </row>
    <row r="807" spans="1:7" x14ac:dyDescent="0.25">
      <c r="A807" t="s">
        <v>32</v>
      </c>
      <c r="B807" t="s">
        <v>28</v>
      </c>
      <c r="C807" t="s">
        <v>83</v>
      </c>
      <c r="D807">
        <v>0</v>
      </c>
      <c r="E807">
        <v>14</v>
      </c>
      <c r="F807">
        <v>16</v>
      </c>
      <c r="G8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48783.044434479198</v>
      </c>
    </row>
    <row r="808" spans="1:7" x14ac:dyDescent="0.25">
      <c r="A808" t="s">
        <v>28</v>
      </c>
      <c r="B808" t="s">
        <v>28</v>
      </c>
      <c r="C808" t="s">
        <v>83</v>
      </c>
      <c r="D808">
        <v>12</v>
      </c>
      <c r="E808">
        <v>8</v>
      </c>
      <c r="F808">
        <v>10</v>
      </c>
      <c r="G8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50228.345384737302</v>
      </c>
    </row>
    <row r="809" spans="1:7" x14ac:dyDescent="0.25">
      <c r="A809" t="s">
        <v>28</v>
      </c>
      <c r="B809" t="s">
        <v>28</v>
      </c>
      <c r="C809" t="s">
        <v>83</v>
      </c>
      <c r="D809">
        <v>24</v>
      </c>
      <c r="E809">
        <v>4</v>
      </c>
      <c r="F809">
        <v>2</v>
      </c>
      <c r="G8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53223.030944068538</v>
      </c>
    </row>
    <row r="810" spans="1:7" x14ac:dyDescent="0.25">
      <c r="A810" t="s">
        <v>32</v>
      </c>
      <c r="B810" t="s">
        <v>32</v>
      </c>
      <c r="C810" t="s">
        <v>83</v>
      </c>
      <c r="D810">
        <v>4</v>
      </c>
      <c r="E810">
        <v>22</v>
      </c>
      <c r="F810">
        <v>4</v>
      </c>
      <c r="G8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52955.473031254282</v>
      </c>
    </row>
    <row r="811" spans="1:7" x14ac:dyDescent="0.25">
      <c r="A811" t="s">
        <v>32</v>
      </c>
      <c r="B811" t="s">
        <v>28</v>
      </c>
      <c r="C811" t="s">
        <v>83</v>
      </c>
      <c r="D811">
        <v>4</v>
      </c>
      <c r="E811">
        <v>16</v>
      </c>
      <c r="F811">
        <v>10</v>
      </c>
      <c r="G8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50215.315367719493</v>
      </c>
    </row>
    <row r="812" spans="1:7" x14ac:dyDescent="0.25">
      <c r="A812" t="s">
        <v>32</v>
      </c>
      <c r="B812" t="s">
        <v>28</v>
      </c>
      <c r="C812" t="s">
        <v>83</v>
      </c>
      <c r="D812">
        <v>16</v>
      </c>
      <c r="E812">
        <v>12</v>
      </c>
      <c r="F812">
        <v>2</v>
      </c>
      <c r="G8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53214.210858622231</v>
      </c>
    </row>
    <row r="813" spans="1:7" x14ac:dyDescent="0.25">
      <c r="A813" t="s">
        <v>32</v>
      </c>
      <c r="B813" t="s">
        <v>32</v>
      </c>
      <c r="C813" t="s">
        <v>83</v>
      </c>
      <c r="D813">
        <v>8</v>
      </c>
      <c r="E813">
        <v>20</v>
      </c>
      <c r="F813">
        <v>2</v>
      </c>
      <c r="G8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53205.390940456964</v>
      </c>
    </row>
    <row r="814" spans="1:7" x14ac:dyDescent="0.25">
      <c r="A814" t="s">
        <v>28</v>
      </c>
      <c r="B814" t="s">
        <v>28</v>
      </c>
      <c r="C814" t="s">
        <v>83</v>
      </c>
      <c r="D814">
        <v>13</v>
      </c>
      <c r="E814">
        <v>8</v>
      </c>
      <c r="F814">
        <v>9</v>
      </c>
      <c r="G8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50669.195512237042</v>
      </c>
    </row>
    <row r="815" spans="1:7" x14ac:dyDescent="0.25">
      <c r="A815" t="s">
        <v>32</v>
      </c>
      <c r="B815" t="s">
        <v>28</v>
      </c>
      <c r="C815" t="s">
        <v>83</v>
      </c>
      <c r="D815">
        <v>5</v>
      </c>
      <c r="E815">
        <v>16</v>
      </c>
      <c r="F815">
        <v>9</v>
      </c>
      <c r="G8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50656.385433600401</v>
      </c>
    </row>
    <row r="816" spans="1:7" x14ac:dyDescent="0.25">
      <c r="A816" t="s">
        <v>28</v>
      </c>
      <c r="B816" t="s">
        <v>28</v>
      </c>
      <c r="C816" t="s">
        <v>83</v>
      </c>
      <c r="D816">
        <v>6</v>
      </c>
      <c r="E816">
        <v>4</v>
      </c>
      <c r="F816">
        <v>20</v>
      </c>
      <c r="G8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47737.91536726342</v>
      </c>
    </row>
    <row r="817" spans="1:7" x14ac:dyDescent="0.25">
      <c r="A817" t="s">
        <v>28</v>
      </c>
      <c r="B817" t="s">
        <v>28</v>
      </c>
      <c r="C817" t="s">
        <v>83</v>
      </c>
      <c r="D817">
        <v>14</v>
      </c>
      <c r="E817">
        <v>8</v>
      </c>
      <c r="F817">
        <v>8</v>
      </c>
      <c r="G8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51027.835105826744</v>
      </c>
    </row>
    <row r="818" spans="1:7" x14ac:dyDescent="0.25">
      <c r="A818" t="s">
        <v>32</v>
      </c>
      <c r="B818" t="s">
        <v>28</v>
      </c>
      <c r="C818" t="s">
        <v>83</v>
      </c>
      <c r="D818">
        <v>6</v>
      </c>
      <c r="E818">
        <v>16</v>
      </c>
      <c r="F818">
        <v>8</v>
      </c>
      <c r="G8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51015.251868914725</v>
      </c>
    </row>
    <row r="819" spans="1:7" x14ac:dyDescent="0.25">
      <c r="A819" t="s">
        <v>28</v>
      </c>
      <c r="B819" t="s">
        <v>28</v>
      </c>
      <c r="C819" t="s">
        <v>83</v>
      </c>
      <c r="D819">
        <v>29</v>
      </c>
      <c r="E819">
        <v>1</v>
      </c>
      <c r="F819">
        <v>0</v>
      </c>
      <c r="G8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53089.980425300011</v>
      </c>
    </row>
    <row r="820" spans="1:7" x14ac:dyDescent="0.25">
      <c r="A820" t="s">
        <v>28</v>
      </c>
      <c r="B820" t="s">
        <v>28</v>
      </c>
      <c r="C820" t="s">
        <v>83</v>
      </c>
      <c r="D820">
        <v>9</v>
      </c>
      <c r="E820">
        <v>7</v>
      </c>
      <c r="F820">
        <v>14</v>
      </c>
      <c r="G8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49049.209138784601</v>
      </c>
    </row>
    <row r="821" spans="1:7" x14ac:dyDescent="0.25">
      <c r="A821" t="s">
        <v>32</v>
      </c>
      <c r="B821" t="s">
        <v>28</v>
      </c>
      <c r="C821" t="s">
        <v>83</v>
      </c>
      <c r="D821">
        <v>21</v>
      </c>
      <c r="E821">
        <v>9</v>
      </c>
      <c r="F821">
        <v>0</v>
      </c>
      <c r="G8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53081.964859504944</v>
      </c>
    </row>
    <row r="822" spans="1:7" x14ac:dyDescent="0.25">
      <c r="A822" t="s">
        <v>32</v>
      </c>
      <c r="B822" t="s">
        <v>28</v>
      </c>
      <c r="C822" t="s">
        <v>83</v>
      </c>
      <c r="D822">
        <v>1</v>
      </c>
      <c r="E822">
        <v>15</v>
      </c>
      <c r="F822">
        <v>14</v>
      </c>
      <c r="G8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49035.350449406957</v>
      </c>
    </row>
    <row r="823" spans="1:7" x14ac:dyDescent="0.25">
      <c r="A823" t="s">
        <v>32</v>
      </c>
      <c r="B823" t="s">
        <v>32</v>
      </c>
      <c r="C823" t="s">
        <v>83</v>
      </c>
      <c r="D823">
        <v>13</v>
      </c>
      <c r="E823">
        <v>17</v>
      </c>
      <c r="F823">
        <v>0</v>
      </c>
      <c r="G8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53073.949456704962</v>
      </c>
    </row>
    <row r="824" spans="1:7" x14ac:dyDescent="0.25">
      <c r="A824" t="s">
        <v>28</v>
      </c>
      <c r="B824" t="s">
        <v>28</v>
      </c>
      <c r="C824" t="s">
        <v>83</v>
      </c>
      <c r="D824">
        <v>18</v>
      </c>
      <c r="E824">
        <v>7</v>
      </c>
      <c r="F824">
        <v>5</v>
      </c>
      <c r="G8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52552.127442685363</v>
      </c>
    </row>
    <row r="825" spans="1:7" x14ac:dyDescent="0.25">
      <c r="A825" t="s">
        <v>32</v>
      </c>
      <c r="B825" t="s">
        <v>28</v>
      </c>
      <c r="C825" t="s">
        <v>83</v>
      </c>
      <c r="D825">
        <v>10</v>
      </c>
      <c r="E825">
        <v>15</v>
      </c>
      <c r="F825">
        <v>5</v>
      </c>
      <c r="G8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52542.185856624143</v>
      </c>
    </row>
    <row r="826" spans="1:7" x14ac:dyDescent="0.25">
      <c r="A826" t="s">
        <v>32</v>
      </c>
      <c r="B826" t="s">
        <v>32</v>
      </c>
      <c r="C826" t="s">
        <v>83</v>
      </c>
      <c r="D826">
        <v>2</v>
      </c>
      <c r="E826">
        <v>23</v>
      </c>
      <c r="F826">
        <v>5</v>
      </c>
      <c r="G8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52532.244447252408</v>
      </c>
    </row>
    <row r="827" spans="1:7" x14ac:dyDescent="0.25">
      <c r="A827" t="s">
        <v>28</v>
      </c>
      <c r="B827" t="s">
        <v>28</v>
      </c>
      <c r="C827" t="s">
        <v>83</v>
      </c>
      <c r="D827">
        <v>26</v>
      </c>
      <c r="E827">
        <v>3</v>
      </c>
      <c r="F827">
        <v>1</v>
      </c>
      <c r="G8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53059.515446851139</v>
      </c>
    </row>
    <row r="828" spans="1:7" x14ac:dyDescent="0.25">
      <c r="A828" t="s">
        <v>32</v>
      </c>
      <c r="B828" t="s">
        <v>28</v>
      </c>
      <c r="C828" t="s">
        <v>83</v>
      </c>
      <c r="D828">
        <v>18</v>
      </c>
      <c r="E828">
        <v>11</v>
      </c>
      <c r="F828">
        <v>1</v>
      </c>
      <c r="G8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53051.061371451877</v>
      </c>
    </row>
    <row r="829" spans="1:7" x14ac:dyDescent="0.25">
      <c r="A829" t="s">
        <v>32</v>
      </c>
      <c r="B829" t="s">
        <v>32</v>
      </c>
      <c r="C829" t="s">
        <v>83</v>
      </c>
      <c r="D829">
        <v>10</v>
      </c>
      <c r="E829">
        <v>19</v>
      </c>
      <c r="F829">
        <v>1</v>
      </c>
      <c r="G8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53042.60745997433</v>
      </c>
    </row>
    <row r="830" spans="1:7" x14ac:dyDescent="0.25">
      <c r="A830" t="s">
        <v>28</v>
      </c>
      <c r="B830" t="s">
        <v>28</v>
      </c>
      <c r="C830" t="s">
        <v>83</v>
      </c>
      <c r="D830">
        <v>11</v>
      </c>
      <c r="E830">
        <v>8</v>
      </c>
      <c r="F830">
        <v>11</v>
      </c>
      <c r="G8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49706.629319926717</v>
      </c>
    </row>
    <row r="831" spans="1:7" x14ac:dyDescent="0.25">
      <c r="A831" t="s">
        <v>32</v>
      </c>
      <c r="B831" t="s">
        <v>28</v>
      </c>
      <c r="C831" t="s">
        <v>83</v>
      </c>
      <c r="D831">
        <v>3</v>
      </c>
      <c r="E831">
        <v>16</v>
      </c>
      <c r="F831">
        <v>11</v>
      </c>
      <c r="G8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49693.386247646587</v>
      </c>
    </row>
    <row r="832" spans="1:7" x14ac:dyDescent="0.25">
      <c r="A832" t="s">
        <v>28</v>
      </c>
      <c r="B832" t="s">
        <v>28</v>
      </c>
      <c r="C832" t="s">
        <v>83</v>
      </c>
      <c r="D832">
        <v>5</v>
      </c>
      <c r="E832">
        <v>3</v>
      </c>
      <c r="F832">
        <v>22</v>
      </c>
      <c r="G8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46946.74831113578</v>
      </c>
    </row>
    <row r="833" spans="1:7" x14ac:dyDescent="0.25">
      <c r="A833" t="s">
        <v>28</v>
      </c>
      <c r="B833" t="s">
        <v>28</v>
      </c>
      <c r="C833" t="s">
        <v>83</v>
      </c>
      <c r="D833">
        <v>15</v>
      </c>
      <c r="E833">
        <v>8</v>
      </c>
      <c r="F833">
        <v>7</v>
      </c>
      <c r="G8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51302.915856055231</v>
      </c>
    </row>
    <row r="834" spans="1:7" x14ac:dyDescent="0.25">
      <c r="A834" t="s">
        <v>32</v>
      </c>
      <c r="B834" t="s">
        <v>28</v>
      </c>
      <c r="C834" t="s">
        <v>83</v>
      </c>
      <c r="D834">
        <v>7</v>
      </c>
      <c r="E834">
        <v>16</v>
      </c>
      <c r="F834">
        <v>7</v>
      </c>
      <c r="G8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51290.56638425</v>
      </c>
    </row>
    <row r="835" spans="1:7" x14ac:dyDescent="0.25">
      <c r="A835" t="s">
        <v>28</v>
      </c>
      <c r="B835" t="s">
        <v>28</v>
      </c>
      <c r="C835" t="s">
        <v>83</v>
      </c>
      <c r="D835">
        <v>21</v>
      </c>
      <c r="E835">
        <v>6</v>
      </c>
      <c r="F835">
        <v>3</v>
      </c>
      <c r="G8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52557.086910058635</v>
      </c>
    </row>
    <row r="836" spans="1:7" x14ac:dyDescent="0.25">
      <c r="A836" t="s">
        <v>32</v>
      </c>
      <c r="B836" t="s">
        <v>28</v>
      </c>
      <c r="C836" t="s">
        <v>83</v>
      </c>
      <c r="D836">
        <v>13</v>
      </c>
      <c r="E836">
        <v>14</v>
      </c>
      <c r="F836">
        <v>3</v>
      </c>
      <c r="G8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52547.815675229926</v>
      </c>
    </row>
    <row r="837" spans="1:7" x14ac:dyDescent="0.25">
      <c r="A837" t="s">
        <v>32</v>
      </c>
      <c r="B837" t="s">
        <v>32</v>
      </c>
      <c r="C837" t="s">
        <v>83</v>
      </c>
      <c r="D837">
        <v>5</v>
      </c>
      <c r="E837">
        <v>22</v>
      </c>
      <c r="F837">
        <v>3</v>
      </c>
      <c r="G8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52538.544608332151</v>
      </c>
    </row>
    <row r="838" spans="1:7" x14ac:dyDescent="0.25">
      <c r="A838" t="s">
        <v>28</v>
      </c>
      <c r="B838" t="s">
        <v>28</v>
      </c>
      <c r="C838" t="s">
        <v>83</v>
      </c>
      <c r="D838">
        <v>23</v>
      </c>
      <c r="E838">
        <v>5</v>
      </c>
      <c r="F838">
        <v>2</v>
      </c>
      <c r="G8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52659.271884048561</v>
      </c>
    </row>
    <row r="839" spans="1:7" x14ac:dyDescent="0.25">
      <c r="A839" t="s">
        <v>32</v>
      </c>
      <c r="B839" t="s">
        <v>28</v>
      </c>
      <c r="C839" t="s">
        <v>83</v>
      </c>
      <c r="D839">
        <v>15</v>
      </c>
      <c r="E839">
        <v>13</v>
      </c>
      <c r="F839">
        <v>2</v>
      </c>
      <c r="G8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52650.372458370635</v>
      </c>
    </row>
    <row r="840" spans="1:7" x14ac:dyDescent="0.25">
      <c r="A840" t="s">
        <v>32</v>
      </c>
      <c r="B840" t="s">
        <v>32</v>
      </c>
      <c r="C840" t="s">
        <v>83</v>
      </c>
      <c r="D840">
        <v>7</v>
      </c>
      <c r="E840">
        <v>21</v>
      </c>
      <c r="F840">
        <v>2</v>
      </c>
      <c r="G8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52641.47319741064</v>
      </c>
    </row>
    <row r="841" spans="1:7" x14ac:dyDescent="0.25">
      <c r="A841" t="s">
        <v>28</v>
      </c>
      <c r="B841" t="s">
        <v>28</v>
      </c>
      <c r="C841" t="s">
        <v>83</v>
      </c>
      <c r="D841">
        <v>10</v>
      </c>
      <c r="E841">
        <v>8</v>
      </c>
      <c r="F841">
        <v>12</v>
      </c>
      <c r="G8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49105.388173478845</v>
      </c>
    </row>
    <row r="842" spans="1:7" x14ac:dyDescent="0.25">
      <c r="A842" t="s">
        <v>28</v>
      </c>
      <c r="B842" t="s">
        <v>28</v>
      </c>
      <c r="C842" t="s">
        <v>83</v>
      </c>
      <c r="D842">
        <v>7</v>
      </c>
      <c r="E842">
        <v>6</v>
      </c>
      <c r="F842">
        <v>17</v>
      </c>
      <c r="G8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47887.459314406253</v>
      </c>
    </row>
    <row r="843" spans="1:7" x14ac:dyDescent="0.25">
      <c r="A843" t="s">
        <v>32</v>
      </c>
      <c r="B843" t="s">
        <v>28</v>
      </c>
      <c r="C843" t="s">
        <v>83</v>
      </c>
      <c r="D843">
        <v>2</v>
      </c>
      <c r="E843">
        <v>16</v>
      </c>
      <c r="F843">
        <v>12</v>
      </c>
      <c r="G8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49091.938908642602</v>
      </c>
    </row>
    <row r="844" spans="1:7" x14ac:dyDescent="0.25">
      <c r="A844" t="s">
        <v>28</v>
      </c>
      <c r="B844" t="s">
        <v>28</v>
      </c>
      <c r="C844" t="s">
        <v>83</v>
      </c>
      <c r="D844">
        <v>16</v>
      </c>
      <c r="E844">
        <v>8</v>
      </c>
      <c r="F844">
        <v>6</v>
      </c>
      <c r="G8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51493.085768440891</v>
      </c>
    </row>
    <row r="845" spans="1:7" x14ac:dyDescent="0.25">
      <c r="A845" t="s">
        <v>32</v>
      </c>
      <c r="B845" t="s">
        <v>28</v>
      </c>
      <c r="C845" t="s">
        <v>83</v>
      </c>
      <c r="D845">
        <v>8</v>
      </c>
      <c r="E845">
        <v>16</v>
      </c>
      <c r="F845">
        <v>6</v>
      </c>
      <c r="G8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51480.97700497909</v>
      </c>
    </row>
    <row r="846" spans="1:7" x14ac:dyDescent="0.25">
      <c r="A846" t="s">
        <v>28</v>
      </c>
      <c r="B846" t="s">
        <v>28</v>
      </c>
      <c r="C846" t="s">
        <v>83</v>
      </c>
      <c r="D846">
        <v>28</v>
      </c>
      <c r="E846">
        <v>2</v>
      </c>
      <c r="F846">
        <v>0</v>
      </c>
      <c r="G8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52711.501939705333</v>
      </c>
    </row>
    <row r="847" spans="1:7" x14ac:dyDescent="0.25">
      <c r="A847" t="s">
        <v>32</v>
      </c>
      <c r="B847" t="s">
        <v>32</v>
      </c>
      <c r="C847" t="s">
        <v>83</v>
      </c>
      <c r="D847">
        <v>0</v>
      </c>
      <c r="E847">
        <v>24</v>
      </c>
      <c r="F847">
        <v>6</v>
      </c>
      <c r="G8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51468.869147409772</v>
      </c>
    </row>
    <row r="848" spans="1:7" x14ac:dyDescent="0.25">
      <c r="A848" t="s">
        <v>32</v>
      </c>
      <c r="B848" t="s">
        <v>28</v>
      </c>
      <c r="C848" t="s">
        <v>83</v>
      </c>
      <c r="D848">
        <v>20</v>
      </c>
      <c r="E848">
        <v>10</v>
      </c>
      <c r="F848">
        <v>0</v>
      </c>
      <c r="G8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52703.409860594489</v>
      </c>
    </row>
    <row r="849" spans="1:7" x14ac:dyDescent="0.25">
      <c r="A849" t="s">
        <v>32</v>
      </c>
      <c r="B849" t="s">
        <v>32</v>
      </c>
      <c r="C849" t="s">
        <v>83</v>
      </c>
      <c r="D849">
        <v>12</v>
      </c>
      <c r="E849">
        <v>18</v>
      </c>
      <c r="F849">
        <v>0</v>
      </c>
      <c r="G8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52695.317941928137</v>
      </c>
    </row>
    <row r="850" spans="1:7" x14ac:dyDescent="0.25">
      <c r="A850" t="s">
        <v>28</v>
      </c>
      <c r="B850" t="s">
        <v>28</v>
      </c>
      <c r="C850" t="s">
        <v>83</v>
      </c>
      <c r="D850">
        <v>6</v>
      </c>
      <c r="E850">
        <v>5</v>
      </c>
      <c r="F850">
        <v>19</v>
      </c>
      <c r="G8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47340.399562372506</v>
      </c>
    </row>
    <row r="851" spans="1:7" x14ac:dyDescent="0.25">
      <c r="A851" t="s">
        <v>28</v>
      </c>
      <c r="B851" t="s">
        <v>28</v>
      </c>
      <c r="C851" t="s">
        <v>83</v>
      </c>
      <c r="D851">
        <v>19</v>
      </c>
      <c r="E851">
        <v>7</v>
      </c>
      <c r="F851">
        <v>4</v>
      </c>
      <c r="G8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52257.371206626223</v>
      </c>
    </row>
    <row r="852" spans="1:7" x14ac:dyDescent="0.25">
      <c r="A852" t="s">
        <v>32</v>
      </c>
      <c r="B852" t="s">
        <v>28</v>
      </c>
      <c r="C852" t="s">
        <v>83</v>
      </c>
      <c r="D852">
        <v>11</v>
      </c>
      <c r="E852">
        <v>15</v>
      </c>
      <c r="F852">
        <v>4</v>
      </c>
      <c r="G8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52247.724319051296</v>
      </c>
    </row>
    <row r="853" spans="1:7" x14ac:dyDescent="0.25">
      <c r="A853" t="s">
        <v>32</v>
      </c>
      <c r="B853" t="s">
        <v>32</v>
      </c>
      <c r="C853" t="s">
        <v>83</v>
      </c>
      <c r="D853">
        <v>3</v>
      </c>
      <c r="E853">
        <v>23</v>
      </c>
      <c r="F853">
        <v>4</v>
      </c>
      <c r="G8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52238.077602512116</v>
      </c>
    </row>
    <row r="854" spans="1:7" x14ac:dyDescent="0.25">
      <c r="A854" t="s">
        <v>28</v>
      </c>
      <c r="B854" t="s">
        <v>28</v>
      </c>
      <c r="C854" t="s">
        <v>83</v>
      </c>
      <c r="D854">
        <v>8</v>
      </c>
      <c r="E854">
        <v>7</v>
      </c>
      <c r="F854">
        <v>15</v>
      </c>
      <c r="G8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48251.964459346113</v>
      </c>
    </row>
    <row r="855" spans="1:7" x14ac:dyDescent="0.25">
      <c r="A855" t="s">
        <v>32</v>
      </c>
      <c r="B855" t="s">
        <v>28</v>
      </c>
      <c r="C855" t="s">
        <v>83</v>
      </c>
      <c r="D855">
        <v>0</v>
      </c>
      <c r="E855">
        <v>15</v>
      </c>
      <c r="F855">
        <v>15</v>
      </c>
      <c r="G8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48237.920110742489</v>
      </c>
    </row>
    <row r="856" spans="1:7" x14ac:dyDescent="0.25">
      <c r="A856" t="s">
        <v>28</v>
      </c>
      <c r="B856" t="s">
        <v>28</v>
      </c>
      <c r="C856" t="s">
        <v>83</v>
      </c>
      <c r="D856">
        <v>25</v>
      </c>
      <c r="E856">
        <v>4</v>
      </c>
      <c r="F856">
        <v>1</v>
      </c>
      <c r="G8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52569.178433330831</v>
      </c>
    </row>
    <row r="857" spans="1:7" x14ac:dyDescent="0.25">
      <c r="A857" t="s">
        <v>32</v>
      </c>
      <c r="B857" t="s">
        <v>28</v>
      </c>
      <c r="C857" t="s">
        <v>83</v>
      </c>
      <c r="D857">
        <v>17</v>
      </c>
      <c r="E857">
        <v>12</v>
      </c>
      <c r="F857">
        <v>1</v>
      </c>
      <c r="G8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52560.646913367811</v>
      </c>
    </row>
    <row r="858" spans="1:7" x14ac:dyDescent="0.25">
      <c r="A858" t="s">
        <v>28</v>
      </c>
      <c r="B858" t="s">
        <v>28</v>
      </c>
      <c r="C858" t="s">
        <v>83</v>
      </c>
      <c r="D858">
        <v>4</v>
      </c>
      <c r="E858">
        <v>2</v>
      </c>
      <c r="F858">
        <v>24</v>
      </c>
      <c r="G8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45992.403570830575</v>
      </c>
    </row>
    <row r="859" spans="1:7" x14ac:dyDescent="0.25">
      <c r="A859" t="s">
        <v>32</v>
      </c>
      <c r="B859" t="s">
        <v>32</v>
      </c>
      <c r="C859" t="s">
        <v>83</v>
      </c>
      <c r="D859">
        <v>9</v>
      </c>
      <c r="E859">
        <v>20</v>
      </c>
      <c r="F859">
        <v>1</v>
      </c>
      <c r="G8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52552.115554797922</v>
      </c>
    </row>
    <row r="860" spans="1:7" x14ac:dyDescent="0.25">
      <c r="A860" t="s">
        <v>28</v>
      </c>
      <c r="B860" t="s">
        <v>28</v>
      </c>
      <c r="C860" t="s">
        <v>83</v>
      </c>
      <c r="D860">
        <v>5</v>
      </c>
      <c r="E860">
        <v>4</v>
      </c>
      <c r="F860">
        <v>21</v>
      </c>
      <c r="G8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46618.906631732636</v>
      </c>
    </row>
    <row r="861" spans="1:7" x14ac:dyDescent="0.25">
      <c r="A861" t="s">
        <v>28</v>
      </c>
      <c r="B861" t="s">
        <v>28</v>
      </c>
      <c r="C861" t="s">
        <v>83</v>
      </c>
      <c r="D861">
        <v>12</v>
      </c>
      <c r="E861">
        <v>9</v>
      </c>
      <c r="F861">
        <v>9</v>
      </c>
      <c r="G8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49433.599938269988</v>
      </c>
    </row>
    <row r="862" spans="1:7" x14ac:dyDescent="0.25">
      <c r="A862" t="s">
        <v>28</v>
      </c>
      <c r="B862" t="s">
        <v>28</v>
      </c>
      <c r="C862" t="s">
        <v>83</v>
      </c>
      <c r="D862">
        <v>17</v>
      </c>
      <c r="E862">
        <v>8</v>
      </c>
      <c r="F862">
        <v>5</v>
      </c>
      <c r="G8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51596.98919104322</v>
      </c>
    </row>
    <row r="863" spans="1:7" x14ac:dyDescent="0.25">
      <c r="A863" t="s">
        <v>32</v>
      </c>
      <c r="B863" t="s">
        <v>28</v>
      </c>
      <c r="C863" t="s">
        <v>83</v>
      </c>
      <c r="D863">
        <v>4</v>
      </c>
      <c r="E863">
        <v>17</v>
      </c>
      <c r="F863">
        <v>9</v>
      </c>
      <c r="G8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49420.808470616386</v>
      </c>
    </row>
    <row r="864" spans="1:7" x14ac:dyDescent="0.25">
      <c r="A864" t="s">
        <v>32</v>
      </c>
      <c r="B864" t="s">
        <v>28</v>
      </c>
      <c r="C864" t="s">
        <v>83</v>
      </c>
      <c r="D864">
        <v>9</v>
      </c>
      <c r="E864">
        <v>16</v>
      </c>
      <c r="F864">
        <v>5</v>
      </c>
      <c r="G8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51585.128098833811</v>
      </c>
    </row>
    <row r="865" spans="1:7" x14ac:dyDescent="0.25">
      <c r="A865" t="s">
        <v>32</v>
      </c>
      <c r="B865" t="s">
        <v>32</v>
      </c>
      <c r="C865" t="s">
        <v>83</v>
      </c>
      <c r="D865">
        <v>1</v>
      </c>
      <c r="E865">
        <v>24</v>
      </c>
      <c r="F865">
        <v>5</v>
      </c>
      <c r="G8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51573.267886508831</v>
      </c>
    </row>
    <row r="866" spans="1:7" x14ac:dyDescent="0.25">
      <c r="A866" t="s">
        <v>28</v>
      </c>
      <c r="B866" t="s">
        <v>28</v>
      </c>
      <c r="C866" t="s">
        <v>83</v>
      </c>
      <c r="D866">
        <v>9</v>
      </c>
      <c r="E866">
        <v>8</v>
      </c>
      <c r="F866">
        <v>13</v>
      </c>
      <c r="G8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48425.959031812468</v>
      </c>
    </row>
    <row r="867" spans="1:7" x14ac:dyDescent="0.25">
      <c r="A867" t="s">
        <v>32</v>
      </c>
      <c r="B867" t="s">
        <v>28</v>
      </c>
      <c r="C867" t="s">
        <v>83</v>
      </c>
      <c r="D867">
        <v>1</v>
      </c>
      <c r="E867">
        <v>16</v>
      </c>
      <c r="F867">
        <v>13</v>
      </c>
      <c r="G8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48412.310416523971</v>
      </c>
    </row>
    <row r="868" spans="1:7" x14ac:dyDescent="0.25">
      <c r="A868" t="s">
        <v>28</v>
      </c>
      <c r="B868" t="s">
        <v>28</v>
      </c>
      <c r="C868" t="s">
        <v>83</v>
      </c>
      <c r="D868">
        <v>13</v>
      </c>
      <c r="E868">
        <v>9</v>
      </c>
      <c r="F868">
        <v>8</v>
      </c>
      <c r="G8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49826.845415866002</v>
      </c>
    </row>
    <row r="869" spans="1:7" x14ac:dyDescent="0.25">
      <c r="A869" t="s">
        <v>32</v>
      </c>
      <c r="B869" t="s">
        <v>28</v>
      </c>
      <c r="C869" t="s">
        <v>83</v>
      </c>
      <c r="D869">
        <v>5</v>
      </c>
      <c r="E869">
        <v>17</v>
      </c>
      <c r="F869">
        <v>8</v>
      </c>
      <c r="G8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49814.280677482289</v>
      </c>
    </row>
    <row r="870" spans="1:7" x14ac:dyDescent="0.25">
      <c r="A870" t="s">
        <v>28</v>
      </c>
      <c r="B870" t="s">
        <v>28</v>
      </c>
      <c r="C870" t="s">
        <v>83</v>
      </c>
      <c r="D870">
        <v>27</v>
      </c>
      <c r="E870">
        <v>3</v>
      </c>
      <c r="F870">
        <v>0</v>
      </c>
      <c r="G8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52292.23937776353</v>
      </c>
    </row>
    <row r="871" spans="1:7" x14ac:dyDescent="0.25">
      <c r="A871" t="s">
        <v>32</v>
      </c>
      <c r="B871" t="s">
        <v>28</v>
      </c>
      <c r="C871" t="s">
        <v>83</v>
      </c>
      <c r="D871">
        <v>19</v>
      </c>
      <c r="E871">
        <v>11</v>
      </c>
      <c r="F871">
        <v>0</v>
      </c>
      <c r="G8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52284.071799513273</v>
      </c>
    </row>
    <row r="872" spans="1:7" x14ac:dyDescent="0.25">
      <c r="A872" t="s">
        <v>32</v>
      </c>
      <c r="B872" t="s">
        <v>32</v>
      </c>
      <c r="C872" t="s">
        <v>83</v>
      </c>
      <c r="D872">
        <v>11</v>
      </c>
      <c r="E872">
        <v>19</v>
      </c>
      <c r="F872">
        <v>0</v>
      </c>
      <c r="G8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52275.904379215732</v>
      </c>
    </row>
    <row r="873" spans="1:7" x14ac:dyDescent="0.25">
      <c r="A873" t="s">
        <v>28</v>
      </c>
      <c r="B873" t="s">
        <v>28</v>
      </c>
      <c r="C873" t="s">
        <v>83</v>
      </c>
      <c r="D873">
        <v>22</v>
      </c>
      <c r="E873">
        <v>6</v>
      </c>
      <c r="F873">
        <v>2</v>
      </c>
      <c r="G8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52055.481515493273</v>
      </c>
    </row>
    <row r="874" spans="1:7" x14ac:dyDescent="0.25">
      <c r="A874" t="s">
        <v>32</v>
      </c>
      <c r="B874" t="s">
        <v>28</v>
      </c>
      <c r="C874" t="s">
        <v>83</v>
      </c>
      <c r="D874">
        <v>14</v>
      </c>
      <c r="E874">
        <v>14</v>
      </c>
      <c r="F874">
        <v>2</v>
      </c>
      <c r="G8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52046.503791043353</v>
      </c>
    </row>
    <row r="875" spans="1:7" x14ac:dyDescent="0.25">
      <c r="A875" t="s">
        <v>28</v>
      </c>
      <c r="B875" t="s">
        <v>28</v>
      </c>
      <c r="C875" t="s">
        <v>83</v>
      </c>
      <c r="D875">
        <v>11</v>
      </c>
      <c r="E875">
        <v>9</v>
      </c>
      <c r="F875">
        <v>10</v>
      </c>
      <c r="G8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48958.085407521081</v>
      </c>
    </row>
    <row r="876" spans="1:7" x14ac:dyDescent="0.25">
      <c r="A876" t="s">
        <v>32</v>
      </c>
      <c r="B876" t="s">
        <v>32</v>
      </c>
      <c r="C876" t="s">
        <v>83</v>
      </c>
      <c r="D876">
        <v>6</v>
      </c>
      <c r="E876">
        <v>22</v>
      </c>
      <c r="F876">
        <v>2</v>
      </c>
      <c r="G8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52037.526228806128</v>
      </c>
    </row>
    <row r="877" spans="1:7" x14ac:dyDescent="0.25">
      <c r="A877" t="s">
        <v>28</v>
      </c>
      <c r="B877" t="s">
        <v>28</v>
      </c>
      <c r="C877" t="s">
        <v>83</v>
      </c>
      <c r="D877">
        <v>14</v>
      </c>
      <c r="E877">
        <v>9</v>
      </c>
      <c r="F877">
        <v>7</v>
      </c>
      <c r="G8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50136.475512356883</v>
      </c>
    </row>
    <row r="878" spans="1:7" x14ac:dyDescent="0.25">
      <c r="A878" t="s">
        <v>32</v>
      </c>
      <c r="B878" t="s">
        <v>28</v>
      </c>
      <c r="C878" t="s">
        <v>83</v>
      </c>
      <c r="D878">
        <v>3</v>
      </c>
      <c r="E878">
        <v>17</v>
      </c>
      <c r="F878">
        <v>10</v>
      </c>
      <c r="G8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48945.074091123322</v>
      </c>
    </row>
    <row r="879" spans="1:7" x14ac:dyDescent="0.25">
      <c r="A879" t="s">
        <v>28</v>
      </c>
      <c r="B879" t="s">
        <v>28</v>
      </c>
      <c r="C879" t="s">
        <v>83</v>
      </c>
      <c r="D879">
        <v>20</v>
      </c>
      <c r="E879">
        <v>7</v>
      </c>
      <c r="F879">
        <v>3</v>
      </c>
      <c r="G8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51877.547866426612</v>
      </c>
    </row>
    <row r="880" spans="1:7" x14ac:dyDescent="0.25">
      <c r="A880" t="s">
        <v>32</v>
      </c>
      <c r="B880" t="s">
        <v>28</v>
      </c>
      <c r="C880" t="s">
        <v>83</v>
      </c>
      <c r="D880">
        <v>6</v>
      </c>
      <c r="E880">
        <v>17</v>
      </c>
      <c r="F880">
        <v>7</v>
      </c>
      <c r="G8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50124.14440380899</v>
      </c>
    </row>
    <row r="881" spans="1:7" x14ac:dyDescent="0.25">
      <c r="A881" t="s">
        <v>32</v>
      </c>
      <c r="B881" t="s">
        <v>28</v>
      </c>
      <c r="C881" t="s">
        <v>83</v>
      </c>
      <c r="D881">
        <v>12</v>
      </c>
      <c r="E881">
        <v>15</v>
      </c>
      <c r="F881">
        <v>3</v>
      </c>
      <c r="G8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51868.196507336805</v>
      </c>
    </row>
    <row r="882" spans="1:7" x14ac:dyDescent="0.25">
      <c r="A882" t="s">
        <v>32</v>
      </c>
      <c r="B882" t="s">
        <v>32</v>
      </c>
      <c r="C882" t="s">
        <v>83</v>
      </c>
      <c r="D882">
        <v>4</v>
      </c>
      <c r="E882">
        <v>23</v>
      </c>
      <c r="F882">
        <v>3</v>
      </c>
      <c r="G8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51858.845313640835</v>
      </c>
    </row>
    <row r="883" spans="1:7" x14ac:dyDescent="0.25">
      <c r="A883" t="s">
        <v>28</v>
      </c>
      <c r="B883" t="s">
        <v>28</v>
      </c>
      <c r="C883" t="s">
        <v>83</v>
      </c>
      <c r="D883">
        <v>4</v>
      </c>
      <c r="E883">
        <v>3</v>
      </c>
      <c r="F883">
        <v>23</v>
      </c>
      <c r="G8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45731.275994313481</v>
      </c>
    </row>
    <row r="884" spans="1:7" x14ac:dyDescent="0.25">
      <c r="A884" t="s">
        <v>28</v>
      </c>
      <c r="B884" t="s">
        <v>28</v>
      </c>
      <c r="C884" t="s">
        <v>83</v>
      </c>
      <c r="D884">
        <v>6</v>
      </c>
      <c r="E884">
        <v>6</v>
      </c>
      <c r="F884">
        <v>18</v>
      </c>
      <c r="G8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46906.270740909655</v>
      </c>
    </row>
    <row r="885" spans="1:7" x14ac:dyDescent="0.25">
      <c r="A885" t="s">
        <v>28</v>
      </c>
      <c r="B885" t="s">
        <v>28</v>
      </c>
      <c r="C885" t="s">
        <v>83</v>
      </c>
      <c r="D885">
        <v>24</v>
      </c>
      <c r="E885">
        <v>5</v>
      </c>
      <c r="F885">
        <v>1</v>
      </c>
      <c r="G8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52038.933832930248</v>
      </c>
    </row>
    <row r="886" spans="1:7" x14ac:dyDescent="0.25">
      <c r="A886" t="s">
        <v>32</v>
      </c>
      <c r="B886" t="s">
        <v>28</v>
      </c>
      <c r="C886" t="s">
        <v>83</v>
      </c>
      <c r="D886">
        <v>16</v>
      </c>
      <c r="E886">
        <v>13</v>
      </c>
      <c r="F886">
        <v>1</v>
      </c>
      <c r="G8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52030.325887531311</v>
      </c>
    </row>
    <row r="887" spans="1:7" x14ac:dyDescent="0.25">
      <c r="A887" t="s">
        <v>28</v>
      </c>
      <c r="B887" t="s">
        <v>28</v>
      </c>
      <c r="C887" t="s">
        <v>83</v>
      </c>
      <c r="D887">
        <v>7</v>
      </c>
      <c r="E887">
        <v>7</v>
      </c>
      <c r="F887">
        <v>16</v>
      </c>
      <c r="G8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47380.606017509403</v>
      </c>
    </row>
    <row r="888" spans="1:7" x14ac:dyDescent="0.25">
      <c r="A888" t="s">
        <v>32</v>
      </c>
      <c r="B888" t="s">
        <v>32</v>
      </c>
      <c r="C888" t="s">
        <v>83</v>
      </c>
      <c r="D888">
        <v>8</v>
      </c>
      <c r="E888">
        <v>21</v>
      </c>
      <c r="F888">
        <v>1</v>
      </c>
      <c r="G8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52021.718101054372</v>
      </c>
    </row>
    <row r="889" spans="1:7" x14ac:dyDescent="0.25">
      <c r="A889" t="s">
        <v>28</v>
      </c>
      <c r="B889" t="s">
        <v>28</v>
      </c>
      <c r="C889" t="s">
        <v>83</v>
      </c>
      <c r="D889">
        <v>18</v>
      </c>
      <c r="E889">
        <v>8</v>
      </c>
      <c r="F889">
        <v>4</v>
      </c>
      <c r="G8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51499.978295241308</v>
      </c>
    </row>
    <row r="890" spans="1:7" x14ac:dyDescent="0.25">
      <c r="A890" t="s">
        <v>32</v>
      </c>
      <c r="B890" t="s">
        <v>28</v>
      </c>
      <c r="C890" t="s">
        <v>83</v>
      </c>
      <c r="D890">
        <v>10</v>
      </c>
      <c r="E890">
        <v>16</v>
      </c>
      <c r="F890">
        <v>4</v>
      </c>
      <c r="G8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51490.249504778374</v>
      </c>
    </row>
    <row r="891" spans="1:7" x14ac:dyDescent="0.25">
      <c r="A891" t="s">
        <v>32</v>
      </c>
      <c r="B891" t="s">
        <v>32</v>
      </c>
      <c r="C891" t="s">
        <v>83</v>
      </c>
      <c r="D891">
        <v>2</v>
      </c>
      <c r="E891">
        <v>24</v>
      </c>
      <c r="F891">
        <v>4</v>
      </c>
      <c r="G8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51480.520882784243</v>
      </c>
    </row>
    <row r="892" spans="1:7" x14ac:dyDescent="0.25">
      <c r="A892" t="s">
        <v>28</v>
      </c>
      <c r="B892" t="s">
        <v>28</v>
      </c>
      <c r="C892" t="s">
        <v>83</v>
      </c>
      <c r="D892">
        <v>15</v>
      </c>
      <c r="E892">
        <v>9</v>
      </c>
      <c r="F892">
        <v>6</v>
      </c>
      <c r="G8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50361.140227701741</v>
      </c>
    </row>
    <row r="893" spans="1:7" x14ac:dyDescent="0.25">
      <c r="A893" t="s">
        <v>32</v>
      </c>
      <c r="B893" t="s">
        <v>28</v>
      </c>
      <c r="C893" t="s">
        <v>83</v>
      </c>
      <c r="D893">
        <v>7</v>
      </c>
      <c r="E893">
        <v>17</v>
      </c>
      <c r="F893">
        <v>6</v>
      </c>
      <c r="G8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50349.049669413129</v>
      </c>
    </row>
    <row r="894" spans="1:7" x14ac:dyDescent="0.25">
      <c r="A894" t="s">
        <v>28</v>
      </c>
      <c r="B894" t="s">
        <v>28</v>
      </c>
      <c r="C894" t="s">
        <v>83</v>
      </c>
      <c r="D894">
        <v>5</v>
      </c>
      <c r="E894">
        <v>5</v>
      </c>
      <c r="F894">
        <v>20</v>
      </c>
      <c r="G8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46254.691844049907</v>
      </c>
    </row>
    <row r="895" spans="1:7" x14ac:dyDescent="0.25">
      <c r="A895" t="s">
        <v>28</v>
      </c>
      <c r="B895" t="s">
        <v>28</v>
      </c>
      <c r="C895" t="s">
        <v>83</v>
      </c>
      <c r="D895">
        <v>10</v>
      </c>
      <c r="E895">
        <v>9</v>
      </c>
      <c r="F895">
        <v>11</v>
      </c>
      <c r="G8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48401.644451946646</v>
      </c>
    </row>
    <row r="896" spans="1:7" x14ac:dyDescent="0.25">
      <c r="A896" t="s">
        <v>32</v>
      </c>
      <c r="B896" t="s">
        <v>28</v>
      </c>
      <c r="C896" t="s">
        <v>83</v>
      </c>
      <c r="D896">
        <v>2</v>
      </c>
      <c r="E896">
        <v>17</v>
      </c>
      <c r="F896">
        <v>11</v>
      </c>
      <c r="G8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48388.420147105695</v>
      </c>
    </row>
    <row r="897" spans="1:7" x14ac:dyDescent="0.25">
      <c r="A897" t="s">
        <v>28</v>
      </c>
      <c r="B897" t="s">
        <v>28</v>
      </c>
      <c r="C897" t="s">
        <v>83</v>
      </c>
      <c r="D897">
        <v>8</v>
      </c>
      <c r="E897">
        <v>8</v>
      </c>
      <c r="F897">
        <v>14</v>
      </c>
      <c r="G8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47669.67518350482</v>
      </c>
    </row>
    <row r="898" spans="1:7" x14ac:dyDescent="0.25">
      <c r="A898" t="s">
        <v>32</v>
      </c>
      <c r="B898" t="s">
        <v>28</v>
      </c>
      <c r="C898" t="s">
        <v>83</v>
      </c>
      <c r="D898">
        <v>0</v>
      </c>
      <c r="E898">
        <v>16</v>
      </c>
      <c r="F898">
        <v>14</v>
      </c>
      <c r="G8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47655.834039073736</v>
      </c>
    </row>
    <row r="899" spans="1:7" x14ac:dyDescent="0.25">
      <c r="A899" t="s">
        <v>28</v>
      </c>
      <c r="B899" t="s">
        <v>28</v>
      </c>
      <c r="C899" t="s">
        <v>83</v>
      </c>
      <c r="D899">
        <v>26</v>
      </c>
      <c r="E899">
        <v>4</v>
      </c>
      <c r="F899">
        <v>0</v>
      </c>
      <c r="G8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51833.235056836733</v>
      </c>
    </row>
    <row r="900" spans="1:7" x14ac:dyDescent="0.25">
      <c r="A900" t="s">
        <v>32</v>
      </c>
      <c r="B900" t="s">
        <v>28</v>
      </c>
      <c r="C900" t="s">
        <v>83</v>
      </c>
      <c r="D900">
        <v>18</v>
      </c>
      <c r="E900">
        <v>12</v>
      </c>
      <c r="F900">
        <v>0</v>
      </c>
      <c r="G9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51824.992975322646</v>
      </c>
    </row>
    <row r="901" spans="1:7" x14ac:dyDescent="0.25">
      <c r="A901" t="s">
        <v>32</v>
      </c>
      <c r="B901" t="s">
        <v>32</v>
      </c>
      <c r="C901" t="s">
        <v>83</v>
      </c>
      <c r="D901">
        <v>10</v>
      </c>
      <c r="E901">
        <v>20</v>
      </c>
      <c r="F901">
        <v>0</v>
      </c>
      <c r="G9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51816.751049326507</v>
      </c>
    </row>
    <row r="902" spans="1:7" x14ac:dyDescent="0.25">
      <c r="A902" t="s">
        <v>28</v>
      </c>
      <c r="B902" t="s">
        <v>28</v>
      </c>
      <c r="C902" t="s">
        <v>83</v>
      </c>
      <c r="D902">
        <v>16</v>
      </c>
      <c r="E902">
        <v>9</v>
      </c>
      <c r="F902">
        <v>5</v>
      </c>
      <c r="G9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50499.485917061589</v>
      </c>
    </row>
    <row r="903" spans="1:7" x14ac:dyDescent="0.25">
      <c r="A903" t="s">
        <v>32</v>
      </c>
      <c r="B903" t="s">
        <v>28</v>
      </c>
      <c r="C903" t="s">
        <v>83</v>
      </c>
      <c r="D903">
        <v>8</v>
      </c>
      <c r="E903">
        <v>17</v>
      </c>
      <c r="F903">
        <v>5</v>
      </c>
      <c r="G9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50487.642849132411</v>
      </c>
    </row>
    <row r="904" spans="1:7" x14ac:dyDescent="0.25">
      <c r="A904" t="s">
        <v>32</v>
      </c>
      <c r="B904" t="s">
        <v>32</v>
      </c>
      <c r="C904" t="s">
        <v>83</v>
      </c>
      <c r="D904">
        <v>0</v>
      </c>
      <c r="E904">
        <v>25</v>
      </c>
      <c r="F904">
        <v>5</v>
      </c>
      <c r="G9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50475.800657484491</v>
      </c>
    </row>
    <row r="905" spans="1:7" x14ac:dyDescent="0.25">
      <c r="A905" t="s">
        <v>28</v>
      </c>
      <c r="B905" t="s">
        <v>28</v>
      </c>
      <c r="C905" t="s">
        <v>83</v>
      </c>
      <c r="D905">
        <v>4</v>
      </c>
      <c r="E905">
        <v>4</v>
      </c>
      <c r="F905">
        <v>22</v>
      </c>
      <c r="G9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45434.060277437464</v>
      </c>
    </row>
    <row r="906" spans="1:7" x14ac:dyDescent="0.25">
      <c r="A906" t="s">
        <v>28</v>
      </c>
      <c r="B906" t="s">
        <v>28</v>
      </c>
      <c r="C906" t="s">
        <v>83</v>
      </c>
      <c r="D906">
        <v>21</v>
      </c>
      <c r="E906">
        <v>7</v>
      </c>
      <c r="F906">
        <v>2</v>
      </c>
      <c r="G9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51412.657422086471</v>
      </c>
    </row>
    <row r="907" spans="1:7" x14ac:dyDescent="0.25">
      <c r="A907" t="s">
        <v>32</v>
      </c>
      <c r="B907" t="s">
        <v>28</v>
      </c>
      <c r="C907" t="s">
        <v>83</v>
      </c>
      <c r="D907">
        <v>13</v>
      </c>
      <c r="E907">
        <v>15</v>
      </c>
      <c r="F907">
        <v>2</v>
      </c>
      <c r="G9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51403.602421480638</v>
      </c>
    </row>
    <row r="908" spans="1:7" x14ac:dyDescent="0.25">
      <c r="A908" t="s">
        <v>32</v>
      </c>
      <c r="B908" t="s">
        <v>32</v>
      </c>
      <c r="C908" t="s">
        <v>83</v>
      </c>
      <c r="D908">
        <v>5</v>
      </c>
      <c r="E908">
        <v>23</v>
      </c>
      <c r="F908">
        <v>2</v>
      </c>
      <c r="G9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51394.547580638551</v>
      </c>
    </row>
    <row r="909" spans="1:7" x14ac:dyDescent="0.25">
      <c r="A909" t="s">
        <v>28</v>
      </c>
      <c r="B909" t="s">
        <v>28</v>
      </c>
      <c r="C909" t="s">
        <v>83</v>
      </c>
      <c r="D909">
        <v>9</v>
      </c>
      <c r="E909">
        <v>9</v>
      </c>
      <c r="F909">
        <v>12</v>
      </c>
      <c r="G9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47765.615972464919</v>
      </c>
    </row>
    <row r="910" spans="1:7" x14ac:dyDescent="0.25">
      <c r="A910" t="s">
        <v>32</v>
      </c>
      <c r="B910" t="s">
        <v>28</v>
      </c>
      <c r="C910" t="s">
        <v>83</v>
      </c>
      <c r="D910">
        <v>1</v>
      </c>
      <c r="E910">
        <v>17</v>
      </c>
      <c r="F910">
        <v>12</v>
      </c>
      <c r="G9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47752.185519070597</v>
      </c>
    </row>
    <row r="911" spans="1:7" x14ac:dyDescent="0.25">
      <c r="A911" t="s">
        <v>28</v>
      </c>
      <c r="B911" t="s">
        <v>28</v>
      </c>
      <c r="C911" t="s">
        <v>83</v>
      </c>
      <c r="D911">
        <v>23</v>
      </c>
      <c r="E911">
        <v>6</v>
      </c>
      <c r="F911">
        <v>1</v>
      </c>
      <c r="G9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51469.784476388479</v>
      </c>
    </row>
    <row r="912" spans="1:7" x14ac:dyDescent="0.25">
      <c r="A912" t="s">
        <v>32</v>
      </c>
      <c r="B912" t="s">
        <v>28</v>
      </c>
      <c r="C912" t="s">
        <v>83</v>
      </c>
      <c r="D912">
        <v>15</v>
      </c>
      <c r="E912">
        <v>14</v>
      </c>
      <c r="F912">
        <v>1</v>
      </c>
      <c r="G9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51461.101106279035</v>
      </c>
    </row>
    <row r="913" spans="1:7" x14ac:dyDescent="0.25">
      <c r="A913" t="s">
        <v>28</v>
      </c>
      <c r="B913" t="s">
        <v>28</v>
      </c>
      <c r="C913" t="s">
        <v>83</v>
      </c>
      <c r="D913">
        <v>19</v>
      </c>
      <c r="E913">
        <v>8</v>
      </c>
      <c r="F913">
        <v>3</v>
      </c>
      <c r="G9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51158.884550441551</v>
      </c>
    </row>
    <row r="914" spans="1:7" x14ac:dyDescent="0.25">
      <c r="A914" t="s">
        <v>32</v>
      </c>
      <c r="B914" t="s">
        <v>32</v>
      </c>
      <c r="C914" t="s">
        <v>83</v>
      </c>
      <c r="D914">
        <v>7</v>
      </c>
      <c r="E914">
        <v>22</v>
      </c>
      <c r="F914">
        <v>1</v>
      </c>
      <c r="G9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51452.41789267624</v>
      </c>
    </row>
    <row r="915" spans="1:7" x14ac:dyDescent="0.25">
      <c r="A915" t="s">
        <v>32</v>
      </c>
      <c r="B915" t="s">
        <v>28</v>
      </c>
      <c r="C915" t="s">
        <v>83</v>
      </c>
      <c r="D915">
        <v>11</v>
      </c>
      <c r="E915">
        <v>16</v>
      </c>
      <c r="F915">
        <v>3</v>
      </c>
      <c r="G9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51149.454110720049</v>
      </c>
    </row>
    <row r="916" spans="1:7" x14ac:dyDescent="0.25">
      <c r="A916" t="s">
        <v>32</v>
      </c>
      <c r="B916" t="s">
        <v>32</v>
      </c>
      <c r="C916" t="s">
        <v>83</v>
      </c>
      <c r="D916">
        <v>3</v>
      </c>
      <c r="E916">
        <v>24</v>
      </c>
      <c r="F916">
        <v>3</v>
      </c>
      <c r="G9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51140.023833911808</v>
      </c>
    </row>
    <row r="917" spans="1:7" x14ac:dyDescent="0.25">
      <c r="A917" t="s">
        <v>28</v>
      </c>
      <c r="B917" t="s">
        <v>28</v>
      </c>
      <c r="C917" t="s">
        <v>83</v>
      </c>
      <c r="D917">
        <v>12</v>
      </c>
      <c r="E917">
        <v>10</v>
      </c>
      <c r="F917">
        <v>8</v>
      </c>
      <c r="G9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48599.712618219448</v>
      </c>
    </row>
    <row r="918" spans="1:7" x14ac:dyDescent="0.25">
      <c r="A918" t="s">
        <v>32</v>
      </c>
      <c r="B918" t="s">
        <v>28</v>
      </c>
      <c r="C918" t="s">
        <v>83</v>
      </c>
      <c r="D918">
        <v>4</v>
      </c>
      <c r="E918">
        <v>18</v>
      </c>
      <c r="F918">
        <v>8</v>
      </c>
      <c r="G9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48587.167405173044</v>
      </c>
    </row>
    <row r="919" spans="1:7" x14ac:dyDescent="0.25">
      <c r="A919" t="s">
        <v>28</v>
      </c>
      <c r="B919" t="s">
        <v>28</v>
      </c>
      <c r="C919" t="s">
        <v>83</v>
      </c>
      <c r="D919">
        <v>6</v>
      </c>
      <c r="E919">
        <v>7</v>
      </c>
      <c r="F919">
        <v>17</v>
      </c>
      <c r="G9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46436.457515443071</v>
      </c>
    </row>
    <row r="920" spans="1:7" x14ac:dyDescent="0.25">
      <c r="A920" t="s">
        <v>28</v>
      </c>
      <c r="B920" t="s">
        <v>28</v>
      </c>
      <c r="C920" t="s">
        <v>83</v>
      </c>
      <c r="D920">
        <v>7</v>
      </c>
      <c r="E920">
        <v>8</v>
      </c>
      <c r="F920">
        <v>15</v>
      </c>
      <c r="G9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46837.866090444317</v>
      </c>
    </row>
    <row r="921" spans="1:7" x14ac:dyDescent="0.25">
      <c r="A921" t="s">
        <v>28</v>
      </c>
      <c r="B921" t="s">
        <v>28</v>
      </c>
      <c r="C921" t="s">
        <v>83</v>
      </c>
      <c r="D921">
        <v>5</v>
      </c>
      <c r="E921">
        <v>6</v>
      </c>
      <c r="F921">
        <v>19</v>
      </c>
      <c r="G9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45855.035783636784</v>
      </c>
    </row>
    <row r="922" spans="1:7" x14ac:dyDescent="0.25">
      <c r="A922" t="s">
        <v>28</v>
      </c>
      <c r="B922" t="s">
        <v>28</v>
      </c>
      <c r="C922" t="s">
        <v>83</v>
      </c>
      <c r="D922">
        <v>13</v>
      </c>
      <c r="E922">
        <v>10</v>
      </c>
      <c r="F922">
        <v>7</v>
      </c>
      <c r="G9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48944.396250175363</v>
      </c>
    </row>
    <row r="923" spans="1:7" x14ac:dyDescent="0.25">
      <c r="A923" t="s">
        <v>32</v>
      </c>
      <c r="B923" t="s">
        <v>28</v>
      </c>
      <c r="C923" t="s">
        <v>83</v>
      </c>
      <c r="D923">
        <v>5</v>
      </c>
      <c r="E923">
        <v>18</v>
      </c>
      <c r="F923">
        <v>7</v>
      </c>
      <c r="G9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48932.084491892027</v>
      </c>
    </row>
    <row r="924" spans="1:7" x14ac:dyDescent="0.25">
      <c r="A924" t="s">
        <v>28</v>
      </c>
      <c r="B924" t="s">
        <v>28</v>
      </c>
      <c r="C924" t="s">
        <v>83</v>
      </c>
      <c r="D924">
        <v>25</v>
      </c>
      <c r="E924">
        <v>5</v>
      </c>
      <c r="F924">
        <v>0</v>
      </c>
      <c r="G9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51335.496076345422</v>
      </c>
    </row>
    <row r="925" spans="1:7" x14ac:dyDescent="0.25">
      <c r="A925" t="s">
        <v>32</v>
      </c>
      <c r="B925" t="s">
        <v>28</v>
      </c>
      <c r="C925" t="s">
        <v>83</v>
      </c>
      <c r="D925">
        <v>17</v>
      </c>
      <c r="E925">
        <v>13</v>
      </c>
      <c r="F925">
        <v>0</v>
      </c>
      <c r="G9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51327.180469505394</v>
      </c>
    </row>
    <row r="926" spans="1:7" x14ac:dyDescent="0.25">
      <c r="A926" t="s">
        <v>32</v>
      </c>
      <c r="B926" t="s">
        <v>32</v>
      </c>
      <c r="C926" t="s">
        <v>83</v>
      </c>
      <c r="D926">
        <v>9</v>
      </c>
      <c r="E926">
        <v>21</v>
      </c>
      <c r="F926">
        <v>0</v>
      </c>
      <c r="G9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51318.865015803887</v>
      </c>
    </row>
    <row r="927" spans="1:7" x14ac:dyDescent="0.25">
      <c r="A927" t="s">
        <v>28</v>
      </c>
      <c r="B927" t="s">
        <v>28</v>
      </c>
      <c r="C927" t="s">
        <v>83</v>
      </c>
      <c r="D927">
        <v>17</v>
      </c>
      <c r="E927">
        <v>9</v>
      </c>
      <c r="F927">
        <v>4</v>
      </c>
      <c r="G9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50550.155317846984</v>
      </c>
    </row>
    <row r="928" spans="1:7" x14ac:dyDescent="0.25">
      <c r="A928" t="s">
        <v>32</v>
      </c>
      <c r="B928" t="s">
        <v>28</v>
      </c>
      <c r="C928" t="s">
        <v>83</v>
      </c>
      <c r="D928">
        <v>9</v>
      </c>
      <c r="E928">
        <v>17</v>
      </c>
      <c r="F928">
        <v>4</v>
      </c>
      <c r="G9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50538.566699875024</v>
      </c>
    </row>
    <row r="929" spans="1:7" x14ac:dyDescent="0.25">
      <c r="A929" t="s">
        <v>28</v>
      </c>
      <c r="B929" t="s">
        <v>28</v>
      </c>
      <c r="C929" t="s">
        <v>83</v>
      </c>
      <c r="D929">
        <v>11</v>
      </c>
      <c r="E929">
        <v>10</v>
      </c>
      <c r="F929">
        <v>9</v>
      </c>
      <c r="G9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48171.3719164473</v>
      </c>
    </row>
    <row r="930" spans="1:7" x14ac:dyDescent="0.25">
      <c r="A930" t="s">
        <v>32</v>
      </c>
      <c r="B930" t="s">
        <v>32</v>
      </c>
      <c r="C930" t="s">
        <v>83</v>
      </c>
      <c r="D930">
        <v>1</v>
      </c>
      <c r="E930">
        <v>25</v>
      </c>
      <c r="F930">
        <v>4</v>
      </c>
      <c r="G9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50526.978932214035</v>
      </c>
    </row>
    <row r="931" spans="1:7" x14ac:dyDescent="0.25">
      <c r="A931" t="s">
        <v>32</v>
      </c>
      <c r="B931" t="s">
        <v>28</v>
      </c>
      <c r="C931" t="s">
        <v>83</v>
      </c>
      <c r="D931">
        <v>3</v>
      </c>
      <c r="E931">
        <v>18</v>
      </c>
      <c r="F931">
        <v>9</v>
      </c>
      <c r="G9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48158.600127067097</v>
      </c>
    </row>
    <row r="932" spans="1:7" x14ac:dyDescent="0.25">
      <c r="A932" t="s">
        <v>28</v>
      </c>
      <c r="B932" t="s">
        <v>28</v>
      </c>
      <c r="C932" t="s">
        <v>83</v>
      </c>
      <c r="D932">
        <v>3</v>
      </c>
      <c r="E932">
        <v>3</v>
      </c>
      <c r="F932">
        <v>24</v>
      </c>
      <c r="G9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44452.744201327485</v>
      </c>
    </row>
    <row r="933" spans="1:7" x14ac:dyDescent="0.25">
      <c r="A933" t="s">
        <v>28</v>
      </c>
      <c r="B933" t="s">
        <v>28</v>
      </c>
      <c r="C933" t="s">
        <v>83</v>
      </c>
      <c r="D933">
        <v>14</v>
      </c>
      <c r="E933">
        <v>10</v>
      </c>
      <c r="F933">
        <v>6</v>
      </c>
      <c r="G9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49204.074714242866</v>
      </c>
    </row>
    <row r="934" spans="1:7" x14ac:dyDescent="0.25">
      <c r="A934" t="s">
        <v>32</v>
      </c>
      <c r="B934" t="s">
        <v>28</v>
      </c>
      <c r="C934" t="s">
        <v>83</v>
      </c>
      <c r="D934">
        <v>6</v>
      </c>
      <c r="E934">
        <v>18</v>
      </c>
      <c r="F934">
        <v>6</v>
      </c>
      <c r="G9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49192.003309007683</v>
      </c>
    </row>
    <row r="935" spans="1:7" x14ac:dyDescent="0.25">
      <c r="A935" t="s">
        <v>28</v>
      </c>
      <c r="B935" t="s">
        <v>28</v>
      </c>
      <c r="C935" t="s">
        <v>83</v>
      </c>
      <c r="D935">
        <v>8</v>
      </c>
      <c r="E935">
        <v>9</v>
      </c>
      <c r="F935">
        <v>13</v>
      </c>
      <c r="G9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47051.335114549693</v>
      </c>
    </row>
    <row r="936" spans="1:7" x14ac:dyDescent="0.25">
      <c r="A936" t="s">
        <v>32</v>
      </c>
      <c r="B936" t="s">
        <v>28</v>
      </c>
      <c r="C936" t="s">
        <v>83</v>
      </c>
      <c r="D936">
        <v>0</v>
      </c>
      <c r="E936">
        <v>17</v>
      </c>
      <c r="F936">
        <v>13</v>
      </c>
      <c r="G9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47037.705331892445</v>
      </c>
    </row>
    <row r="937" spans="1:7" x14ac:dyDescent="0.25">
      <c r="A937" t="s">
        <v>28</v>
      </c>
      <c r="B937" t="s">
        <v>28</v>
      </c>
      <c r="C937" t="s">
        <v>83</v>
      </c>
      <c r="D937">
        <v>4</v>
      </c>
      <c r="E937">
        <v>5</v>
      </c>
      <c r="F937">
        <v>21</v>
      </c>
      <c r="G9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45101.690378291991</v>
      </c>
    </row>
    <row r="938" spans="1:7" x14ac:dyDescent="0.25">
      <c r="A938" t="s">
        <v>28</v>
      </c>
      <c r="B938" t="s">
        <v>28</v>
      </c>
      <c r="C938" t="s">
        <v>83</v>
      </c>
      <c r="D938">
        <v>10</v>
      </c>
      <c r="E938">
        <v>10</v>
      </c>
      <c r="F938">
        <v>10</v>
      </c>
      <c r="G9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47660.718584160888</v>
      </c>
    </row>
    <row r="939" spans="1:7" x14ac:dyDescent="0.25">
      <c r="A939" t="s">
        <v>32</v>
      </c>
      <c r="B939" t="s">
        <v>28</v>
      </c>
      <c r="C939" t="s">
        <v>83</v>
      </c>
      <c r="D939">
        <v>2</v>
      </c>
      <c r="E939">
        <v>18</v>
      </c>
      <c r="F939">
        <v>10</v>
      </c>
      <c r="G9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47647.727076838972</v>
      </c>
    </row>
    <row r="940" spans="1:7" x14ac:dyDescent="0.25">
      <c r="A940" t="s">
        <v>28</v>
      </c>
      <c r="B940" t="s">
        <v>28</v>
      </c>
      <c r="C940" t="s">
        <v>83</v>
      </c>
      <c r="D940">
        <v>20</v>
      </c>
      <c r="E940">
        <v>8</v>
      </c>
      <c r="F940">
        <v>2</v>
      </c>
      <c r="G9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50731.764314085442</v>
      </c>
    </row>
    <row r="941" spans="1:7" x14ac:dyDescent="0.25">
      <c r="A941" t="s">
        <v>32</v>
      </c>
      <c r="B941" t="s">
        <v>28</v>
      </c>
      <c r="C941" t="s">
        <v>83</v>
      </c>
      <c r="D941">
        <v>12</v>
      </c>
      <c r="E941">
        <v>16</v>
      </c>
      <c r="F941">
        <v>2</v>
      </c>
      <c r="G9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50722.633041485002</v>
      </c>
    </row>
    <row r="942" spans="1:7" x14ac:dyDescent="0.25">
      <c r="A942" t="s">
        <v>32</v>
      </c>
      <c r="B942" t="s">
        <v>32</v>
      </c>
      <c r="C942" t="s">
        <v>83</v>
      </c>
      <c r="D942">
        <v>4</v>
      </c>
      <c r="E942">
        <v>24</v>
      </c>
      <c r="F942">
        <v>2</v>
      </c>
      <c r="G9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50713.501926253819</v>
      </c>
    </row>
    <row r="943" spans="1:7" x14ac:dyDescent="0.25">
      <c r="A943" t="s">
        <v>28</v>
      </c>
      <c r="B943" t="s">
        <v>28</v>
      </c>
      <c r="C943" t="s">
        <v>83</v>
      </c>
      <c r="D943">
        <v>22</v>
      </c>
      <c r="E943">
        <v>7</v>
      </c>
      <c r="F943">
        <v>1</v>
      </c>
      <c r="G9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50862.699873605816</v>
      </c>
    </row>
    <row r="944" spans="1:7" x14ac:dyDescent="0.25">
      <c r="A944" t="s">
        <v>32</v>
      </c>
      <c r="B944" t="s">
        <v>28</v>
      </c>
      <c r="C944" t="s">
        <v>83</v>
      </c>
      <c r="D944">
        <v>14</v>
      </c>
      <c r="E944">
        <v>15</v>
      </c>
      <c r="F944">
        <v>1</v>
      </c>
      <c r="G9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50853.942061482834</v>
      </c>
    </row>
    <row r="945" spans="1:7" x14ac:dyDescent="0.25">
      <c r="A945" t="s">
        <v>32</v>
      </c>
      <c r="B945" t="s">
        <v>32</v>
      </c>
      <c r="C945" t="s">
        <v>83</v>
      </c>
      <c r="D945">
        <v>6</v>
      </c>
      <c r="E945">
        <v>23</v>
      </c>
      <c r="F945">
        <v>1</v>
      </c>
      <c r="G9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50845.184403505293</v>
      </c>
    </row>
    <row r="946" spans="1:7" x14ac:dyDescent="0.25">
      <c r="A946" t="s">
        <v>28</v>
      </c>
      <c r="B946" t="s">
        <v>28</v>
      </c>
      <c r="C946" t="s">
        <v>83</v>
      </c>
      <c r="D946">
        <v>15</v>
      </c>
      <c r="E946">
        <v>10</v>
      </c>
      <c r="F946">
        <v>5</v>
      </c>
      <c r="G9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49377.396280589935</v>
      </c>
    </row>
    <row r="947" spans="1:7" x14ac:dyDescent="0.25">
      <c r="A947" t="s">
        <v>32</v>
      </c>
      <c r="B947" t="s">
        <v>28</v>
      </c>
      <c r="C947" t="s">
        <v>83</v>
      </c>
      <c r="D947">
        <v>7</v>
      </c>
      <c r="E947">
        <v>18</v>
      </c>
      <c r="F947">
        <v>5</v>
      </c>
      <c r="G9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49365.572146364517</v>
      </c>
    </row>
    <row r="948" spans="1:7" x14ac:dyDescent="0.25">
      <c r="A948" t="s">
        <v>28</v>
      </c>
      <c r="B948" t="s">
        <v>28</v>
      </c>
      <c r="C948" t="s">
        <v>83</v>
      </c>
      <c r="D948">
        <v>18</v>
      </c>
      <c r="E948">
        <v>9</v>
      </c>
      <c r="F948">
        <v>3</v>
      </c>
      <c r="G9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50402.056009339925</v>
      </c>
    </row>
    <row r="949" spans="1:7" x14ac:dyDescent="0.25">
      <c r="A949" t="s">
        <v>32</v>
      </c>
      <c r="B949" t="s">
        <v>28</v>
      </c>
      <c r="C949" t="s">
        <v>83</v>
      </c>
      <c r="D949">
        <v>10</v>
      </c>
      <c r="E949">
        <v>17</v>
      </c>
      <c r="F949">
        <v>3</v>
      </c>
      <c r="G9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50392.547513757199</v>
      </c>
    </row>
    <row r="950" spans="1:7" x14ac:dyDescent="0.25">
      <c r="A950" t="s">
        <v>32</v>
      </c>
      <c r="B950" t="s">
        <v>32</v>
      </c>
      <c r="C950" t="s">
        <v>83</v>
      </c>
      <c r="D950">
        <v>2</v>
      </c>
      <c r="E950">
        <v>25</v>
      </c>
      <c r="F950">
        <v>3</v>
      </c>
      <c r="G9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50383.039178662119</v>
      </c>
    </row>
    <row r="951" spans="1:7" x14ac:dyDescent="0.25">
      <c r="A951" t="s">
        <v>28</v>
      </c>
      <c r="B951" t="s">
        <v>28</v>
      </c>
      <c r="C951" t="s">
        <v>83</v>
      </c>
      <c r="D951">
        <v>24</v>
      </c>
      <c r="E951">
        <v>6</v>
      </c>
      <c r="F951">
        <v>0</v>
      </c>
      <c r="G9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50799.995792744223</v>
      </c>
    </row>
    <row r="952" spans="1:7" x14ac:dyDescent="0.25">
      <c r="A952" t="s">
        <v>32</v>
      </c>
      <c r="B952" t="s">
        <v>28</v>
      </c>
      <c r="C952" t="s">
        <v>83</v>
      </c>
      <c r="D952">
        <v>16</v>
      </c>
      <c r="E952">
        <v>14</v>
      </c>
      <c r="F952">
        <v>0</v>
      </c>
      <c r="G9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50791.607620936986</v>
      </c>
    </row>
    <row r="953" spans="1:7" x14ac:dyDescent="0.25">
      <c r="A953" t="s">
        <v>32</v>
      </c>
      <c r="B953" t="s">
        <v>32</v>
      </c>
      <c r="C953" t="s">
        <v>83</v>
      </c>
      <c r="D953">
        <v>8</v>
      </c>
      <c r="E953">
        <v>22</v>
      </c>
      <c r="F953">
        <v>0</v>
      </c>
      <c r="G9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50783.21959994248</v>
      </c>
    </row>
    <row r="954" spans="1:7" x14ac:dyDescent="0.25">
      <c r="A954" t="s">
        <v>28</v>
      </c>
      <c r="B954" t="s">
        <v>28</v>
      </c>
      <c r="C954" t="s">
        <v>83</v>
      </c>
      <c r="D954">
        <v>6</v>
      </c>
      <c r="E954">
        <v>8</v>
      </c>
      <c r="F954">
        <v>16</v>
      </c>
      <c r="G9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45931.857358719753</v>
      </c>
    </row>
    <row r="955" spans="1:7" x14ac:dyDescent="0.25">
      <c r="A955" t="s">
        <v>28</v>
      </c>
      <c r="B955" t="s">
        <v>28</v>
      </c>
      <c r="C955" t="s">
        <v>83</v>
      </c>
      <c r="D955">
        <v>5</v>
      </c>
      <c r="E955">
        <v>7</v>
      </c>
      <c r="F955">
        <v>18</v>
      </c>
      <c r="G9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45420.83872553963</v>
      </c>
    </row>
    <row r="956" spans="1:7" x14ac:dyDescent="0.25">
      <c r="A956" t="s">
        <v>28</v>
      </c>
      <c r="B956" t="s">
        <v>28</v>
      </c>
      <c r="C956" t="s">
        <v>83</v>
      </c>
      <c r="D956">
        <v>3</v>
      </c>
      <c r="E956">
        <v>4</v>
      </c>
      <c r="F956">
        <v>23</v>
      </c>
      <c r="G9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44184.682268648787</v>
      </c>
    </row>
    <row r="957" spans="1:7" x14ac:dyDescent="0.25">
      <c r="A957" t="s">
        <v>28</v>
      </c>
      <c r="B957" t="s">
        <v>28</v>
      </c>
      <c r="C957" t="s">
        <v>83</v>
      </c>
      <c r="D957">
        <v>9</v>
      </c>
      <c r="E957">
        <v>10</v>
      </c>
      <c r="F957">
        <v>11</v>
      </c>
      <c r="G9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47069.09337463983</v>
      </c>
    </row>
    <row r="958" spans="1:7" x14ac:dyDescent="0.25">
      <c r="A958" t="s">
        <v>32</v>
      </c>
      <c r="B958" t="s">
        <v>28</v>
      </c>
      <c r="C958" t="s">
        <v>83</v>
      </c>
      <c r="D958">
        <v>1</v>
      </c>
      <c r="E958">
        <v>18</v>
      </c>
      <c r="F958">
        <v>11</v>
      </c>
      <c r="G9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47055.888987548162</v>
      </c>
    </row>
    <row r="959" spans="1:7" x14ac:dyDescent="0.25">
      <c r="A959" t="s">
        <v>28</v>
      </c>
      <c r="B959" t="s">
        <v>28</v>
      </c>
      <c r="C959" t="s">
        <v>83</v>
      </c>
      <c r="D959">
        <v>7</v>
      </c>
      <c r="E959">
        <v>9</v>
      </c>
      <c r="F959">
        <v>14</v>
      </c>
      <c r="G9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46260.133239942043</v>
      </c>
    </row>
    <row r="960" spans="1:7" x14ac:dyDescent="0.25">
      <c r="A960" t="s">
        <v>28</v>
      </c>
      <c r="B960" t="s">
        <v>28</v>
      </c>
      <c r="C960" t="s">
        <v>83</v>
      </c>
      <c r="D960">
        <v>4</v>
      </c>
      <c r="E960">
        <v>6</v>
      </c>
      <c r="F960">
        <v>20</v>
      </c>
      <c r="G9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44735.068302927692</v>
      </c>
    </row>
    <row r="961" spans="1:7" x14ac:dyDescent="0.25">
      <c r="A961" t="s">
        <v>28</v>
      </c>
      <c r="B961" t="s">
        <v>28</v>
      </c>
      <c r="C961" t="s">
        <v>83</v>
      </c>
      <c r="D961">
        <v>16</v>
      </c>
      <c r="E961">
        <v>10</v>
      </c>
      <c r="F961">
        <v>4</v>
      </c>
      <c r="G9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49463.005614396403</v>
      </c>
    </row>
    <row r="962" spans="1:7" x14ac:dyDescent="0.25">
      <c r="A962" t="s">
        <v>32</v>
      </c>
      <c r="B962" t="s">
        <v>28</v>
      </c>
      <c r="C962" t="s">
        <v>83</v>
      </c>
      <c r="D962">
        <v>8</v>
      </c>
      <c r="E962">
        <v>18</v>
      </c>
      <c r="F962">
        <v>4</v>
      </c>
      <c r="G9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49451.435688641221</v>
      </c>
    </row>
    <row r="963" spans="1:7" x14ac:dyDescent="0.25">
      <c r="A963" t="s">
        <v>32</v>
      </c>
      <c r="B963" t="s">
        <v>32</v>
      </c>
      <c r="C963" t="s">
        <v>83</v>
      </c>
      <c r="D963">
        <v>0</v>
      </c>
      <c r="E963">
        <v>26</v>
      </c>
      <c r="F963">
        <v>4</v>
      </c>
      <c r="G9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49439.866609791221</v>
      </c>
    </row>
    <row r="964" spans="1:7" x14ac:dyDescent="0.25">
      <c r="A964" t="s">
        <v>28</v>
      </c>
      <c r="B964" t="s">
        <v>28</v>
      </c>
      <c r="C964" t="s">
        <v>83</v>
      </c>
      <c r="D964">
        <v>12</v>
      </c>
      <c r="E964">
        <v>11</v>
      </c>
      <c r="F964">
        <v>7</v>
      </c>
      <c r="G9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47727.635226814629</v>
      </c>
    </row>
    <row r="965" spans="1:7" x14ac:dyDescent="0.25">
      <c r="A965" t="s">
        <v>32</v>
      </c>
      <c r="B965" t="s">
        <v>28</v>
      </c>
      <c r="C965" t="s">
        <v>83</v>
      </c>
      <c r="D965">
        <v>4</v>
      </c>
      <c r="E965">
        <v>19</v>
      </c>
      <c r="F965">
        <v>7</v>
      </c>
      <c r="G9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47715.343802475014</v>
      </c>
    </row>
    <row r="966" spans="1:7" x14ac:dyDescent="0.25">
      <c r="A966" t="s">
        <v>28</v>
      </c>
      <c r="B966" t="s">
        <v>28</v>
      </c>
      <c r="C966" t="s">
        <v>83</v>
      </c>
      <c r="D966">
        <v>21</v>
      </c>
      <c r="E966">
        <v>8</v>
      </c>
      <c r="F966">
        <v>1</v>
      </c>
      <c r="G9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50218.617586172972</v>
      </c>
    </row>
    <row r="967" spans="1:7" x14ac:dyDescent="0.25">
      <c r="A967" t="s">
        <v>32</v>
      </c>
      <c r="B967" t="s">
        <v>28</v>
      </c>
      <c r="C967" t="s">
        <v>83</v>
      </c>
      <c r="D967">
        <v>13</v>
      </c>
      <c r="E967">
        <v>16</v>
      </c>
      <c r="F967">
        <v>1</v>
      </c>
      <c r="G9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50209.786297073202</v>
      </c>
    </row>
    <row r="968" spans="1:7" x14ac:dyDescent="0.25">
      <c r="A968" t="s">
        <v>32</v>
      </c>
      <c r="B968" t="s">
        <v>32</v>
      </c>
      <c r="C968" t="s">
        <v>83</v>
      </c>
      <c r="D968">
        <v>5</v>
      </c>
      <c r="E968">
        <v>24</v>
      </c>
      <c r="F968">
        <v>1</v>
      </c>
      <c r="G9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50200.955159810248</v>
      </c>
    </row>
    <row r="969" spans="1:7" x14ac:dyDescent="0.25">
      <c r="A969" t="s">
        <v>28</v>
      </c>
      <c r="B969" t="s">
        <v>28</v>
      </c>
      <c r="C969" t="s">
        <v>83</v>
      </c>
      <c r="D969">
        <v>11</v>
      </c>
      <c r="E969">
        <v>11</v>
      </c>
      <c r="F969">
        <v>8</v>
      </c>
      <c r="G9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47347.41837326721</v>
      </c>
    </row>
    <row r="970" spans="1:7" x14ac:dyDescent="0.25">
      <c r="A970" t="s">
        <v>28</v>
      </c>
      <c r="B970" t="s">
        <v>28</v>
      </c>
      <c r="C970" t="s">
        <v>83</v>
      </c>
      <c r="D970">
        <v>8</v>
      </c>
      <c r="E970">
        <v>10</v>
      </c>
      <c r="F970">
        <v>12</v>
      </c>
      <c r="G9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46397.833327645501</v>
      </c>
    </row>
    <row r="971" spans="1:7" x14ac:dyDescent="0.25">
      <c r="A971" t="s">
        <v>28</v>
      </c>
      <c r="B971" t="s">
        <v>28</v>
      </c>
      <c r="C971" t="s">
        <v>83</v>
      </c>
      <c r="D971">
        <v>19</v>
      </c>
      <c r="E971">
        <v>9</v>
      </c>
      <c r="F971">
        <v>2</v>
      </c>
      <c r="G9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50013.735371356423</v>
      </c>
    </row>
    <row r="972" spans="1:7" x14ac:dyDescent="0.25">
      <c r="A972" t="s">
        <v>28</v>
      </c>
      <c r="B972" t="s">
        <v>28</v>
      </c>
      <c r="C972" t="s">
        <v>83</v>
      </c>
      <c r="D972">
        <v>13</v>
      </c>
      <c r="E972">
        <v>11</v>
      </c>
      <c r="F972">
        <v>6</v>
      </c>
      <c r="G9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48022.821660997892</v>
      </c>
    </row>
    <row r="973" spans="1:7" x14ac:dyDescent="0.25">
      <c r="A973" t="s">
        <v>32</v>
      </c>
      <c r="B973" t="s">
        <v>28</v>
      </c>
      <c r="C973" t="s">
        <v>83</v>
      </c>
      <c r="D973">
        <v>3</v>
      </c>
      <c r="E973">
        <v>19</v>
      </c>
      <c r="F973">
        <v>8</v>
      </c>
      <c r="G9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47334.893708659205</v>
      </c>
    </row>
    <row r="974" spans="1:7" x14ac:dyDescent="0.25">
      <c r="A974" t="s">
        <v>32</v>
      </c>
      <c r="B974" t="s">
        <v>28</v>
      </c>
      <c r="C974" t="s">
        <v>83</v>
      </c>
      <c r="D974">
        <v>11</v>
      </c>
      <c r="E974">
        <v>17</v>
      </c>
      <c r="F974">
        <v>2</v>
      </c>
      <c r="G9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50004.528812849843</v>
      </c>
    </row>
    <row r="975" spans="1:7" x14ac:dyDescent="0.25">
      <c r="A975" t="s">
        <v>32</v>
      </c>
      <c r="B975" t="s">
        <v>28</v>
      </c>
      <c r="C975" t="s">
        <v>83</v>
      </c>
      <c r="D975">
        <v>0</v>
      </c>
      <c r="E975">
        <v>18</v>
      </c>
      <c r="F975">
        <v>12</v>
      </c>
      <c r="G9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46384.42287855105</v>
      </c>
    </row>
    <row r="976" spans="1:7" x14ac:dyDescent="0.25">
      <c r="A976" t="s">
        <v>32</v>
      </c>
      <c r="B976" t="s">
        <v>28</v>
      </c>
      <c r="C976" t="s">
        <v>83</v>
      </c>
      <c r="D976">
        <v>5</v>
      </c>
      <c r="E976">
        <v>19</v>
      </c>
      <c r="F976">
        <v>6</v>
      </c>
      <c r="G9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48010.77035373004</v>
      </c>
    </row>
    <row r="977" spans="1:7" x14ac:dyDescent="0.25">
      <c r="A977" t="s">
        <v>32</v>
      </c>
      <c r="B977" t="s">
        <v>32</v>
      </c>
      <c r="C977" t="s">
        <v>83</v>
      </c>
      <c r="D977">
        <v>3</v>
      </c>
      <c r="E977">
        <v>25</v>
      </c>
      <c r="F977">
        <v>2</v>
      </c>
      <c r="G9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49995.322409371045</v>
      </c>
    </row>
    <row r="978" spans="1:7" x14ac:dyDescent="0.25">
      <c r="A978" t="s">
        <v>28</v>
      </c>
      <c r="B978" t="s">
        <v>28</v>
      </c>
      <c r="C978" t="s">
        <v>83</v>
      </c>
      <c r="D978">
        <v>23</v>
      </c>
      <c r="E978">
        <v>7</v>
      </c>
      <c r="F978">
        <v>0</v>
      </c>
      <c r="G9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50227.675220984675</v>
      </c>
    </row>
    <row r="979" spans="1:7" x14ac:dyDescent="0.25">
      <c r="A979" t="s">
        <v>32</v>
      </c>
      <c r="B979" t="s">
        <v>28</v>
      </c>
      <c r="C979" t="s">
        <v>83</v>
      </c>
      <c r="D979">
        <v>15</v>
      </c>
      <c r="E979">
        <v>15</v>
      </c>
      <c r="F979">
        <v>0</v>
      </c>
      <c r="G9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50219.215427343348</v>
      </c>
    </row>
    <row r="980" spans="1:7" x14ac:dyDescent="0.25">
      <c r="A980" t="s">
        <v>32</v>
      </c>
      <c r="B980" t="s">
        <v>32</v>
      </c>
      <c r="C980" t="s">
        <v>83</v>
      </c>
      <c r="D980">
        <v>7</v>
      </c>
      <c r="E980">
        <v>23</v>
      </c>
      <c r="F980">
        <v>0</v>
      </c>
      <c r="G9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50210.755782241038</v>
      </c>
    </row>
    <row r="981" spans="1:7" x14ac:dyDescent="0.25">
      <c r="A981" t="s">
        <v>28</v>
      </c>
      <c r="B981" t="s">
        <v>28</v>
      </c>
      <c r="C981" t="s">
        <v>83</v>
      </c>
      <c r="D981">
        <v>3</v>
      </c>
      <c r="E981">
        <v>5</v>
      </c>
      <c r="F981">
        <v>22</v>
      </c>
      <c r="G9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43882.703034832048</v>
      </c>
    </row>
    <row r="982" spans="1:7" x14ac:dyDescent="0.25">
      <c r="A982" t="s">
        <v>28</v>
      </c>
      <c r="B982" t="s">
        <v>28</v>
      </c>
      <c r="C982" t="s">
        <v>83</v>
      </c>
      <c r="D982">
        <v>17</v>
      </c>
      <c r="E982">
        <v>10</v>
      </c>
      <c r="F982">
        <v>3</v>
      </c>
      <c r="G9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49459.54380238922</v>
      </c>
    </row>
    <row r="983" spans="1:7" x14ac:dyDescent="0.25">
      <c r="A983" t="s">
        <v>32</v>
      </c>
      <c r="B983" t="s">
        <v>28</v>
      </c>
      <c r="C983" t="s">
        <v>83</v>
      </c>
      <c r="D983">
        <v>9</v>
      </c>
      <c r="E983">
        <v>18</v>
      </c>
      <c r="F983">
        <v>3</v>
      </c>
      <c r="G9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49448.235041887689</v>
      </c>
    </row>
    <row r="984" spans="1:7" x14ac:dyDescent="0.25">
      <c r="A984" t="s">
        <v>28</v>
      </c>
      <c r="B984" t="s">
        <v>28</v>
      </c>
      <c r="C984" t="s">
        <v>83</v>
      </c>
      <c r="D984">
        <v>10</v>
      </c>
      <c r="E984">
        <v>11</v>
      </c>
      <c r="F984">
        <v>9</v>
      </c>
      <c r="G9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46883.51738610585</v>
      </c>
    </row>
    <row r="985" spans="1:7" x14ac:dyDescent="0.25">
      <c r="A985" t="s">
        <v>32</v>
      </c>
      <c r="B985" t="s">
        <v>32</v>
      </c>
      <c r="C985" t="s">
        <v>83</v>
      </c>
      <c r="D985">
        <v>1</v>
      </c>
      <c r="E985">
        <v>26</v>
      </c>
      <c r="F985">
        <v>3</v>
      </c>
      <c r="G9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49436.927102355687</v>
      </c>
    </row>
    <row r="986" spans="1:7" x14ac:dyDescent="0.25">
      <c r="A986" t="s">
        <v>32</v>
      </c>
      <c r="B986" t="s">
        <v>28</v>
      </c>
      <c r="C986" t="s">
        <v>83</v>
      </c>
      <c r="D986">
        <v>2</v>
      </c>
      <c r="E986">
        <v>19</v>
      </c>
      <c r="F986">
        <v>9</v>
      </c>
      <c r="G9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46870.766338182926</v>
      </c>
    </row>
    <row r="987" spans="1:7" x14ac:dyDescent="0.25">
      <c r="A987" t="s">
        <v>28</v>
      </c>
      <c r="B987" t="s">
        <v>28</v>
      </c>
      <c r="C987" t="s">
        <v>83</v>
      </c>
      <c r="D987">
        <v>5</v>
      </c>
      <c r="E987">
        <v>8</v>
      </c>
      <c r="F987">
        <v>17</v>
      </c>
      <c r="G9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44952.970709243527</v>
      </c>
    </row>
    <row r="988" spans="1:7" x14ac:dyDescent="0.25">
      <c r="A988" t="s">
        <v>28</v>
      </c>
      <c r="B988" t="s">
        <v>28</v>
      </c>
      <c r="C988" t="s">
        <v>83</v>
      </c>
      <c r="D988">
        <v>14</v>
      </c>
      <c r="E988">
        <v>11</v>
      </c>
      <c r="F988">
        <v>5</v>
      </c>
      <c r="G9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48231.627771698819</v>
      </c>
    </row>
    <row r="989" spans="1:7" x14ac:dyDescent="0.25">
      <c r="A989" t="s">
        <v>32</v>
      </c>
      <c r="B989" t="s">
        <v>28</v>
      </c>
      <c r="C989" t="s">
        <v>83</v>
      </c>
      <c r="D989">
        <v>6</v>
      </c>
      <c r="E989">
        <v>19</v>
      </c>
      <c r="F989">
        <v>5</v>
      </c>
      <c r="G9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48219.823477977945</v>
      </c>
    </row>
    <row r="990" spans="1:7" x14ac:dyDescent="0.25">
      <c r="A990" t="s">
        <v>28</v>
      </c>
      <c r="B990" t="s">
        <v>28</v>
      </c>
      <c r="C990" t="s">
        <v>83</v>
      </c>
      <c r="D990">
        <v>6</v>
      </c>
      <c r="E990">
        <v>9</v>
      </c>
      <c r="F990">
        <v>15</v>
      </c>
      <c r="G9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45393.33789810555</v>
      </c>
    </row>
    <row r="991" spans="1:7" x14ac:dyDescent="0.25">
      <c r="A991" t="s">
        <v>28</v>
      </c>
      <c r="B991" t="s">
        <v>28</v>
      </c>
      <c r="C991" t="s">
        <v>83</v>
      </c>
      <c r="D991">
        <v>4</v>
      </c>
      <c r="E991">
        <v>7</v>
      </c>
      <c r="F991">
        <v>19</v>
      </c>
      <c r="G9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44335.065460174839</v>
      </c>
    </row>
    <row r="992" spans="1:7" x14ac:dyDescent="0.25">
      <c r="A992" t="s">
        <v>28</v>
      </c>
      <c r="B992" t="s">
        <v>28</v>
      </c>
      <c r="C992" t="s">
        <v>83</v>
      </c>
      <c r="D992">
        <v>7</v>
      </c>
      <c r="E992">
        <v>10</v>
      </c>
      <c r="F992">
        <v>13</v>
      </c>
      <c r="G9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45648.271741678705</v>
      </c>
    </row>
    <row r="993" spans="1:7" x14ac:dyDescent="0.25">
      <c r="A993" t="s">
        <v>28</v>
      </c>
      <c r="B993" t="s">
        <v>28</v>
      </c>
      <c r="C993" t="s">
        <v>83</v>
      </c>
      <c r="D993">
        <v>9</v>
      </c>
      <c r="E993">
        <v>11</v>
      </c>
      <c r="F993">
        <v>10</v>
      </c>
      <c r="G9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46337.274905981089</v>
      </c>
    </row>
    <row r="994" spans="1:7" x14ac:dyDescent="0.25">
      <c r="A994" t="s">
        <v>32</v>
      </c>
      <c r="B994" t="s">
        <v>28</v>
      </c>
      <c r="C994" t="s">
        <v>83</v>
      </c>
      <c r="D994">
        <v>1</v>
      </c>
      <c r="E994">
        <v>19</v>
      </c>
      <c r="F994">
        <v>10</v>
      </c>
      <c r="G9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46324.304311667176</v>
      </c>
    </row>
    <row r="995" spans="1:7" x14ac:dyDescent="0.25">
      <c r="A995" t="s">
        <v>28</v>
      </c>
      <c r="B995" t="s">
        <v>28</v>
      </c>
      <c r="C995" t="s">
        <v>83</v>
      </c>
      <c r="D995">
        <v>15</v>
      </c>
      <c r="E995">
        <v>11</v>
      </c>
      <c r="F995">
        <v>4</v>
      </c>
      <c r="G9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48352.700062927936</v>
      </c>
    </row>
    <row r="996" spans="1:7" x14ac:dyDescent="0.25">
      <c r="A996" t="s">
        <v>32</v>
      </c>
      <c r="B996" t="s">
        <v>28</v>
      </c>
      <c r="C996" t="s">
        <v>83</v>
      </c>
      <c r="D996">
        <v>7</v>
      </c>
      <c r="E996">
        <v>19</v>
      </c>
      <c r="F996">
        <v>4</v>
      </c>
      <c r="G9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48341.149698724941</v>
      </c>
    </row>
    <row r="997" spans="1:7" x14ac:dyDescent="0.25">
      <c r="A997" t="s">
        <v>28</v>
      </c>
      <c r="B997" t="s">
        <v>28</v>
      </c>
      <c r="C997" t="s">
        <v>83</v>
      </c>
      <c r="D997">
        <v>20</v>
      </c>
      <c r="E997">
        <v>9</v>
      </c>
      <c r="F997">
        <v>1</v>
      </c>
      <c r="G9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49538.444532610956</v>
      </c>
    </row>
    <row r="998" spans="1:7" x14ac:dyDescent="0.25">
      <c r="A998" t="s">
        <v>28</v>
      </c>
      <c r="B998" t="s">
        <v>28</v>
      </c>
      <c r="C998" t="s">
        <v>83</v>
      </c>
      <c r="D998">
        <v>2</v>
      </c>
      <c r="E998">
        <v>4</v>
      </c>
      <c r="F998">
        <v>24</v>
      </c>
      <c r="G9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42872.074405868945</v>
      </c>
    </row>
    <row r="999" spans="1:7" x14ac:dyDescent="0.25">
      <c r="A999" t="s">
        <v>32</v>
      </c>
      <c r="B999" t="s">
        <v>28</v>
      </c>
      <c r="C999" t="s">
        <v>83</v>
      </c>
      <c r="D999">
        <v>12</v>
      </c>
      <c r="E999">
        <v>17</v>
      </c>
      <c r="F999">
        <v>1</v>
      </c>
      <c r="G9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49529.540714273404</v>
      </c>
    </row>
    <row r="1000" spans="1:7" x14ac:dyDescent="0.25">
      <c r="A1000" t="s">
        <v>32</v>
      </c>
      <c r="B1000" t="s">
        <v>32</v>
      </c>
      <c r="C1000" t="s">
        <v>83</v>
      </c>
      <c r="D1000">
        <v>4</v>
      </c>
      <c r="E1000">
        <v>25</v>
      </c>
      <c r="F1000">
        <v>1</v>
      </c>
      <c r="G10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49520.637045515032</v>
      </c>
    </row>
    <row r="1001" spans="1:7" x14ac:dyDescent="0.25">
      <c r="A1001" t="s">
        <v>28</v>
      </c>
      <c r="B1001" t="s">
        <v>28</v>
      </c>
      <c r="C1001" t="s">
        <v>83</v>
      </c>
      <c r="D1001">
        <v>3</v>
      </c>
      <c r="E1001">
        <v>6</v>
      </c>
      <c r="F1001">
        <v>21</v>
      </c>
      <c r="G10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43547.678122263394</v>
      </c>
    </row>
    <row r="1002" spans="1:7" x14ac:dyDescent="0.25">
      <c r="A1002" t="s">
        <v>28</v>
      </c>
      <c r="B1002" t="s">
        <v>28</v>
      </c>
      <c r="C1002" t="s">
        <v>83</v>
      </c>
      <c r="D1002">
        <v>22</v>
      </c>
      <c r="E1002">
        <v>8</v>
      </c>
      <c r="F1002">
        <v>0</v>
      </c>
      <c r="G10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49619.444366704141</v>
      </c>
    </row>
    <row r="1003" spans="1:7" x14ac:dyDescent="0.25">
      <c r="A1003" t="s">
        <v>32</v>
      </c>
      <c r="B1003" t="s">
        <v>28</v>
      </c>
      <c r="C1003" t="s">
        <v>83</v>
      </c>
      <c r="D1003">
        <v>14</v>
      </c>
      <c r="E1003">
        <v>16</v>
      </c>
      <c r="F1003">
        <v>0</v>
      </c>
      <c r="G10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49610.913877484731</v>
      </c>
    </row>
    <row r="1004" spans="1:7" x14ac:dyDescent="0.25">
      <c r="A1004" t="s">
        <v>32</v>
      </c>
      <c r="B1004" t="s">
        <v>32</v>
      </c>
      <c r="C1004" t="s">
        <v>83</v>
      </c>
      <c r="D1004">
        <v>6</v>
      </c>
      <c r="E1004">
        <v>24</v>
      </c>
      <c r="F1004">
        <v>0</v>
      </c>
      <c r="G10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49602.383534581139</v>
      </c>
    </row>
    <row r="1005" spans="1:7" x14ac:dyDescent="0.25">
      <c r="A1005" t="s">
        <v>28</v>
      </c>
      <c r="B1005" t="s">
        <v>28</v>
      </c>
      <c r="C1005" t="s">
        <v>83</v>
      </c>
      <c r="D1005">
        <v>18</v>
      </c>
      <c r="E1005">
        <v>10</v>
      </c>
      <c r="F1005">
        <v>2</v>
      </c>
      <c r="G10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49259.473521100328</v>
      </c>
    </row>
    <row r="1006" spans="1:7" x14ac:dyDescent="0.25">
      <c r="A1006" t="s">
        <v>32</v>
      </c>
      <c r="B1006" t="s">
        <v>28</v>
      </c>
      <c r="C1006" t="s">
        <v>83</v>
      </c>
      <c r="D1006">
        <v>10</v>
      </c>
      <c r="E1006">
        <v>18</v>
      </c>
      <c r="F1006">
        <v>2</v>
      </c>
      <c r="G10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49250.192645078911</v>
      </c>
    </row>
    <row r="1007" spans="1:7" x14ac:dyDescent="0.25">
      <c r="A1007" t="s">
        <v>32</v>
      </c>
      <c r="B1007" t="s">
        <v>32</v>
      </c>
      <c r="C1007" t="s">
        <v>83</v>
      </c>
      <c r="D1007">
        <v>2</v>
      </c>
      <c r="E1007">
        <v>26</v>
      </c>
      <c r="F1007">
        <v>2</v>
      </c>
      <c r="G10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49240.911921795174</v>
      </c>
    </row>
    <row r="1008" spans="1:7" x14ac:dyDescent="0.25">
      <c r="A1008" t="s">
        <v>28</v>
      </c>
      <c r="B1008" t="s">
        <v>28</v>
      </c>
      <c r="C1008" t="s">
        <v>83</v>
      </c>
      <c r="D1008">
        <v>8</v>
      </c>
      <c r="E1008">
        <v>11</v>
      </c>
      <c r="F1008">
        <v>11</v>
      </c>
      <c r="G10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45710.029901474809</v>
      </c>
    </row>
    <row r="1009" spans="1:7" x14ac:dyDescent="0.25">
      <c r="A1009" t="s">
        <v>32</v>
      </c>
      <c r="B1009" t="s">
        <v>28</v>
      </c>
      <c r="C1009" t="s">
        <v>83</v>
      </c>
      <c r="D1009">
        <v>0</v>
      </c>
      <c r="E1009">
        <v>19</v>
      </c>
      <c r="F1009">
        <v>11</v>
      </c>
      <c r="G10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45696.846577482742</v>
      </c>
    </row>
    <row r="1010" spans="1:7" x14ac:dyDescent="0.25">
      <c r="A1010" t="s">
        <v>28</v>
      </c>
      <c r="B1010" t="s">
        <v>28</v>
      </c>
      <c r="C1010" t="s">
        <v>83</v>
      </c>
      <c r="D1010">
        <v>12</v>
      </c>
      <c r="E1010">
        <v>12</v>
      </c>
      <c r="F1010">
        <v>6</v>
      </c>
      <c r="G10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46818.288954789154</v>
      </c>
    </row>
    <row r="1011" spans="1:7" x14ac:dyDescent="0.25">
      <c r="A1011" t="s">
        <v>28</v>
      </c>
      <c r="B1011" t="s">
        <v>28</v>
      </c>
      <c r="C1011" t="s">
        <v>83</v>
      </c>
      <c r="D1011">
        <v>5</v>
      </c>
      <c r="E1011">
        <v>9</v>
      </c>
      <c r="F1011">
        <v>16</v>
      </c>
      <c r="G10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44452.272797422898</v>
      </c>
    </row>
    <row r="1012" spans="1:7" x14ac:dyDescent="0.25">
      <c r="A1012" t="s">
        <v>32</v>
      </c>
      <c r="B1012" t="s">
        <v>28</v>
      </c>
      <c r="C1012" t="s">
        <v>83</v>
      </c>
      <c r="D1012">
        <v>4</v>
      </c>
      <c r="E1012">
        <v>20</v>
      </c>
      <c r="F1012">
        <v>6</v>
      </c>
      <c r="G10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46806.258687099151</v>
      </c>
    </row>
    <row r="1013" spans="1:7" x14ac:dyDescent="0.25">
      <c r="A1013" t="s">
        <v>28</v>
      </c>
      <c r="B1013" t="s">
        <v>28</v>
      </c>
      <c r="C1013" t="s">
        <v>83</v>
      </c>
      <c r="D1013">
        <v>16</v>
      </c>
      <c r="E1013">
        <v>11</v>
      </c>
      <c r="F1013">
        <v>3</v>
      </c>
      <c r="G10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48384.681473088669</v>
      </c>
    </row>
    <row r="1014" spans="1:7" x14ac:dyDescent="0.25">
      <c r="A1014" t="s">
        <v>32</v>
      </c>
      <c r="B1014" t="s">
        <v>28</v>
      </c>
      <c r="C1014" t="s">
        <v>83</v>
      </c>
      <c r="D1014">
        <v>8</v>
      </c>
      <c r="E1014">
        <v>19</v>
      </c>
      <c r="F1014">
        <v>3</v>
      </c>
      <c r="G10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48373.391973695638</v>
      </c>
    </row>
    <row r="1015" spans="1:7" x14ac:dyDescent="0.25">
      <c r="A1015" t="s">
        <v>32</v>
      </c>
      <c r="B1015" t="s">
        <v>32</v>
      </c>
      <c r="C1015" t="s">
        <v>83</v>
      </c>
      <c r="D1015">
        <v>0</v>
      </c>
      <c r="E1015">
        <v>27</v>
      </c>
      <c r="F1015">
        <v>3</v>
      </c>
      <c r="G10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48362.103292055624</v>
      </c>
    </row>
    <row r="1016" spans="1:7" x14ac:dyDescent="0.25">
      <c r="A1016" t="s">
        <v>28</v>
      </c>
      <c r="B1016" t="s">
        <v>28</v>
      </c>
      <c r="C1016" t="s">
        <v>83</v>
      </c>
      <c r="D1016">
        <v>4</v>
      </c>
      <c r="E1016">
        <v>8</v>
      </c>
      <c r="F1016">
        <v>18</v>
      </c>
      <c r="G10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43902.523948105729</v>
      </c>
    </row>
    <row r="1017" spans="1:7" x14ac:dyDescent="0.25">
      <c r="A1017" t="s">
        <v>28</v>
      </c>
      <c r="B1017" t="s">
        <v>28</v>
      </c>
      <c r="C1017" t="s">
        <v>83</v>
      </c>
      <c r="D1017">
        <v>11</v>
      </c>
      <c r="E1017">
        <v>12</v>
      </c>
      <c r="F1017">
        <v>7</v>
      </c>
      <c r="G10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46487.124365781907</v>
      </c>
    </row>
    <row r="1018" spans="1:7" x14ac:dyDescent="0.25">
      <c r="A1018" t="s">
        <v>28</v>
      </c>
      <c r="B1018" t="s">
        <v>28</v>
      </c>
      <c r="C1018" t="s">
        <v>83</v>
      </c>
      <c r="D1018">
        <v>6</v>
      </c>
      <c r="E1018">
        <v>10</v>
      </c>
      <c r="F1018">
        <v>14</v>
      </c>
      <c r="G10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44821.738145988063</v>
      </c>
    </row>
    <row r="1019" spans="1:7" x14ac:dyDescent="0.25">
      <c r="A1019" t="s">
        <v>32</v>
      </c>
      <c r="B1019" t="s">
        <v>28</v>
      </c>
      <c r="C1019" t="s">
        <v>83</v>
      </c>
      <c r="D1019">
        <v>3</v>
      </c>
      <c r="E1019">
        <v>20</v>
      </c>
      <c r="F1019">
        <v>7</v>
      </c>
      <c r="G10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46474.854255397615</v>
      </c>
    </row>
    <row r="1020" spans="1:7" x14ac:dyDescent="0.25">
      <c r="A1020" t="s">
        <v>28</v>
      </c>
      <c r="B1020" t="s">
        <v>28</v>
      </c>
      <c r="C1020" t="s">
        <v>83</v>
      </c>
      <c r="D1020">
        <v>2</v>
      </c>
      <c r="E1020">
        <v>5</v>
      </c>
      <c r="F1020">
        <v>23</v>
      </c>
      <c r="G10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42599.033567637191</v>
      </c>
    </row>
    <row r="1021" spans="1:7" x14ac:dyDescent="0.25">
      <c r="A1021" t="s">
        <v>28</v>
      </c>
      <c r="B1021" t="s">
        <v>28</v>
      </c>
      <c r="C1021" t="s">
        <v>83</v>
      </c>
      <c r="D1021">
        <v>13</v>
      </c>
      <c r="E1021">
        <v>12</v>
      </c>
      <c r="F1021">
        <v>5</v>
      </c>
      <c r="G10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47063.064025772328</v>
      </c>
    </row>
    <row r="1022" spans="1:7" x14ac:dyDescent="0.25">
      <c r="A1022" t="s">
        <v>32</v>
      </c>
      <c r="B1022" t="s">
        <v>28</v>
      </c>
      <c r="C1022" t="s">
        <v>83</v>
      </c>
      <c r="D1022">
        <v>5</v>
      </c>
      <c r="E1022">
        <v>20</v>
      </c>
      <c r="F1022">
        <v>5</v>
      </c>
      <c r="G10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47051.280476400134</v>
      </c>
    </row>
    <row r="1023" spans="1:7" x14ac:dyDescent="0.25">
      <c r="A1023" t="s">
        <v>28</v>
      </c>
      <c r="B1023" t="s">
        <v>28</v>
      </c>
      <c r="C1023" t="s">
        <v>83</v>
      </c>
      <c r="D1023">
        <v>10</v>
      </c>
      <c r="E1023">
        <v>12</v>
      </c>
      <c r="F1023">
        <v>8</v>
      </c>
      <c r="G10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46070.918423737217</v>
      </c>
    </row>
    <row r="1024" spans="1:7" x14ac:dyDescent="0.25">
      <c r="A1024" t="s">
        <v>32</v>
      </c>
      <c r="B1024" t="s">
        <v>28</v>
      </c>
      <c r="C1024" t="s">
        <v>83</v>
      </c>
      <c r="D1024">
        <v>2</v>
      </c>
      <c r="E1024">
        <v>20</v>
      </c>
      <c r="F1024">
        <v>8</v>
      </c>
      <c r="G10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46058.41532661899</v>
      </c>
    </row>
    <row r="1025" spans="1:7" x14ac:dyDescent="0.25">
      <c r="A1025" t="s">
        <v>28</v>
      </c>
      <c r="B1025" t="s">
        <v>28</v>
      </c>
      <c r="C1025" t="s">
        <v>83</v>
      </c>
      <c r="D1025">
        <v>3</v>
      </c>
      <c r="E1025">
        <v>7</v>
      </c>
      <c r="F1025">
        <v>20</v>
      </c>
      <c r="G10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43180.449541187765</v>
      </c>
    </row>
    <row r="1026" spans="1:7" x14ac:dyDescent="0.25">
      <c r="A1026" t="s">
        <v>28</v>
      </c>
      <c r="B1026" t="s">
        <v>28</v>
      </c>
      <c r="C1026" t="s">
        <v>83</v>
      </c>
      <c r="D1026">
        <v>19</v>
      </c>
      <c r="E1026">
        <v>10</v>
      </c>
      <c r="F1026">
        <v>1</v>
      </c>
      <c r="G10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48823.058230139381</v>
      </c>
    </row>
    <row r="1027" spans="1:7" x14ac:dyDescent="0.25">
      <c r="A1027" t="s">
        <v>32</v>
      </c>
      <c r="B1027" t="s">
        <v>28</v>
      </c>
      <c r="C1027" t="s">
        <v>83</v>
      </c>
      <c r="D1027">
        <v>11</v>
      </c>
      <c r="E1027">
        <v>18</v>
      </c>
      <c r="F1027">
        <v>1</v>
      </c>
      <c r="G10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48814.08281336158</v>
      </c>
    </row>
    <row r="1028" spans="1:7" x14ac:dyDescent="0.25">
      <c r="A1028" t="s">
        <v>28</v>
      </c>
      <c r="B1028" t="s">
        <v>28</v>
      </c>
      <c r="C1028" t="s">
        <v>83</v>
      </c>
      <c r="D1028">
        <v>7</v>
      </c>
      <c r="E1028">
        <v>11</v>
      </c>
      <c r="F1028">
        <v>12</v>
      </c>
      <c r="G10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45003.11764189168</v>
      </c>
    </row>
    <row r="1029" spans="1:7" x14ac:dyDescent="0.25">
      <c r="A1029" t="s">
        <v>28</v>
      </c>
      <c r="B1029" t="s">
        <v>28</v>
      </c>
      <c r="C1029" t="s">
        <v>83</v>
      </c>
      <c r="D1029">
        <v>21</v>
      </c>
      <c r="E1029">
        <v>9</v>
      </c>
      <c r="F1029">
        <v>0</v>
      </c>
      <c r="G10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48976.183493103497</v>
      </c>
    </row>
    <row r="1030" spans="1:7" x14ac:dyDescent="0.25">
      <c r="A1030" t="s">
        <v>32</v>
      </c>
      <c r="B1030" t="s">
        <v>32</v>
      </c>
      <c r="C1030" t="s">
        <v>83</v>
      </c>
      <c r="D1030">
        <v>3</v>
      </c>
      <c r="E1030">
        <v>26</v>
      </c>
      <c r="F1030">
        <v>1</v>
      </c>
      <c r="G10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48805.107543954822</v>
      </c>
    </row>
    <row r="1031" spans="1:7" x14ac:dyDescent="0.25">
      <c r="A1031" t="s">
        <v>32</v>
      </c>
      <c r="B1031" t="s">
        <v>28</v>
      </c>
      <c r="C1031" t="s">
        <v>83</v>
      </c>
      <c r="D1031">
        <v>13</v>
      </c>
      <c r="E1031">
        <v>17</v>
      </c>
      <c r="F1031">
        <v>0</v>
      </c>
      <c r="G10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48967.583218027874</v>
      </c>
    </row>
    <row r="1032" spans="1:7" x14ac:dyDescent="0.25">
      <c r="A1032" t="s">
        <v>32</v>
      </c>
      <c r="B1032" t="s">
        <v>32</v>
      </c>
      <c r="C1032" t="s">
        <v>83</v>
      </c>
      <c r="D1032">
        <v>5</v>
      </c>
      <c r="E1032">
        <v>25</v>
      </c>
      <c r="F1032">
        <v>0</v>
      </c>
      <c r="G10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48958.983087094093</v>
      </c>
    </row>
    <row r="1033" spans="1:7" x14ac:dyDescent="0.25">
      <c r="A1033" t="s">
        <v>28</v>
      </c>
      <c r="B1033" t="s">
        <v>28</v>
      </c>
      <c r="C1033" t="s">
        <v>83</v>
      </c>
      <c r="D1033">
        <v>14</v>
      </c>
      <c r="E1033">
        <v>12</v>
      </c>
      <c r="F1033">
        <v>4</v>
      </c>
      <c r="G10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47220.097835322173</v>
      </c>
    </row>
    <row r="1034" spans="1:7" x14ac:dyDescent="0.25">
      <c r="A1034" t="s">
        <v>32</v>
      </c>
      <c r="B1034" t="s">
        <v>28</v>
      </c>
      <c r="C1034" t="s">
        <v>83</v>
      </c>
      <c r="D1034">
        <v>6</v>
      </c>
      <c r="E1034">
        <v>20</v>
      </c>
      <c r="F1034">
        <v>4</v>
      </c>
      <c r="G10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47208.567899379523</v>
      </c>
    </row>
    <row r="1035" spans="1:7" x14ac:dyDescent="0.25">
      <c r="A1035" t="s">
        <v>28</v>
      </c>
      <c r="B1035" t="s">
        <v>28</v>
      </c>
      <c r="C1035" t="s">
        <v>83</v>
      </c>
      <c r="D1035">
        <v>9</v>
      </c>
      <c r="E1035">
        <v>12</v>
      </c>
      <c r="F1035">
        <v>9</v>
      </c>
      <c r="G10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45571.015688995903</v>
      </c>
    </row>
    <row r="1036" spans="1:7" x14ac:dyDescent="0.25">
      <c r="A1036" t="s">
        <v>28</v>
      </c>
      <c r="B1036" t="s">
        <v>28</v>
      </c>
      <c r="C1036" t="s">
        <v>83</v>
      </c>
      <c r="D1036">
        <v>17</v>
      </c>
      <c r="E1036">
        <v>11</v>
      </c>
      <c r="F1036">
        <v>2</v>
      </c>
      <c r="G10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48326.211401011511</v>
      </c>
    </row>
    <row r="1037" spans="1:7" x14ac:dyDescent="0.25">
      <c r="A1037" t="s">
        <v>32</v>
      </c>
      <c r="B1037" t="s">
        <v>28</v>
      </c>
      <c r="C1037" t="s">
        <v>83</v>
      </c>
      <c r="D1037">
        <v>1</v>
      </c>
      <c r="E1037">
        <v>20</v>
      </c>
      <c r="F1037">
        <v>9</v>
      </c>
      <c r="G10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45558.286441264543</v>
      </c>
    </row>
    <row r="1038" spans="1:7" x14ac:dyDescent="0.25">
      <c r="A1038" t="s">
        <v>32</v>
      </c>
      <c r="B1038" t="s">
        <v>28</v>
      </c>
      <c r="C1038" t="s">
        <v>83</v>
      </c>
      <c r="D1038">
        <v>9</v>
      </c>
      <c r="E1038">
        <v>19</v>
      </c>
      <c r="F1038">
        <v>2</v>
      </c>
      <c r="G10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48315.18972086897</v>
      </c>
    </row>
    <row r="1039" spans="1:7" x14ac:dyDescent="0.25">
      <c r="A1039" t="s">
        <v>32</v>
      </c>
      <c r="B1039" t="s">
        <v>32</v>
      </c>
      <c r="C1039" t="s">
        <v>83</v>
      </c>
      <c r="D1039">
        <v>1</v>
      </c>
      <c r="E1039">
        <v>27</v>
      </c>
      <c r="F1039">
        <v>2</v>
      </c>
      <c r="G10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48304.168832575444</v>
      </c>
    </row>
    <row r="1040" spans="1:7" x14ac:dyDescent="0.25">
      <c r="A1040" t="s">
        <v>28</v>
      </c>
      <c r="B1040" t="s">
        <v>28</v>
      </c>
      <c r="C1040" t="s">
        <v>83</v>
      </c>
      <c r="D1040">
        <v>2</v>
      </c>
      <c r="E1040">
        <v>6</v>
      </c>
      <c r="F1040">
        <v>22</v>
      </c>
      <c r="G10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42294.170996838198</v>
      </c>
    </row>
    <row r="1041" spans="1:7" x14ac:dyDescent="0.25">
      <c r="A1041" t="s">
        <v>28</v>
      </c>
      <c r="B1041" t="s">
        <v>28</v>
      </c>
      <c r="C1041" t="s">
        <v>83</v>
      </c>
      <c r="D1041">
        <v>5</v>
      </c>
      <c r="E1041">
        <v>10</v>
      </c>
      <c r="F1041">
        <v>15</v>
      </c>
      <c r="G10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43919.558272326925</v>
      </c>
    </row>
    <row r="1042" spans="1:7" x14ac:dyDescent="0.25">
      <c r="A1042" t="s">
        <v>28</v>
      </c>
      <c r="B1042" t="s">
        <v>28</v>
      </c>
      <c r="C1042" t="s">
        <v>83</v>
      </c>
      <c r="D1042">
        <v>4</v>
      </c>
      <c r="E1042">
        <v>9</v>
      </c>
      <c r="F1042">
        <v>17</v>
      </c>
      <c r="G10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43438.257776130929</v>
      </c>
    </row>
    <row r="1043" spans="1:7" x14ac:dyDescent="0.25">
      <c r="A1043" t="s">
        <v>28</v>
      </c>
      <c r="B1043" t="s">
        <v>28</v>
      </c>
      <c r="C1043" t="s">
        <v>83</v>
      </c>
      <c r="D1043">
        <v>8</v>
      </c>
      <c r="E1043">
        <v>12</v>
      </c>
      <c r="F1043">
        <v>10</v>
      </c>
      <c r="G10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44988.75709079911</v>
      </c>
    </row>
    <row r="1044" spans="1:7" x14ac:dyDescent="0.25">
      <c r="A1044" t="s">
        <v>28</v>
      </c>
      <c r="B1044" t="s">
        <v>28</v>
      </c>
      <c r="C1044" t="s">
        <v>83</v>
      </c>
      <c r="D1044">
        <v>15</v>
      </c>
      <c r="E1044">
        <v>12</v>
      </c>
      <c r="F1044">
        <v>3</v>
      </c>
      <c r="G10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47288.035087601187</v>
      </c>
    </row>
    <row r="1045" spans="1:7" x14ac:dyDescent="0.25">
      <c r="A1045" t="s">
        <v>32</v>
      </c>
      <c r="B1045" t="s">
        <v>28</v>
      </c>
      <c r="C1045" t="s">
        <v>83</v>
      </c>
      <c r="D1045">
        <v>0</v>
      </c>
      <c r="E1045">
        <v>20</v>
      </c>
      <c r="F1045">
        <v>10</v>
      </c>
      <c r="G10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44975.808508557602</v>
      </c>
    </row>
    <row r="1046" spans="1:7" x14ac:dyDescent="0.25">
      <c r="A1046" t="s">
        <v>32</v>
      </c>
      <c r="B1046" t="s">
        <v>28</v>
      </c>
      <c r="C1046" t="s">
        <v>83</v>
      </c>
      <c r="D1046">
        <v>7</v>
      </c>
      <c r="E1046">
        <v>20</v>
      </c>
      <c r="F1046">
        <v>3</v>
      </c>
      <c r="G10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47276.765679515091</v>
      </c>
    </row>
    <row r="1047" spans="1:7" x14ac:dyDescent="0.25">
      <c r="A1047" t="s">
        <v>28</v>
      </c>
      <c r="B1047" t="s">
        <v>28</v>
      </c>
      <c r="C1047" t="s">
        <v>83</v>
      </c>
      <c r="D1047">
        <v>6</v>
      </c>
      <c r="E1047">
        <v>11</v>
      </c>
      <c r="F1047">
        <v>13</v>
      </c>
      <c r="G10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44217.869669807857</v>
      </c>
    </row>
    <row r="1048" spans="1:7" x14ac:dyDescent="0.25">
      <c r="A1048" t="s">
        <v>28</v>
      </c>
      <c r="B1048" t="s">
        <v>28</v>
      </c>
      <c r="C1048" t="s">
        <v>83</v>
      </c>
      <c r="D1048">
        <v>3</v>
      </c>
      <c r="E1048">
        <v>8</v>
      </c>
      <c r="F1048">
        <v>19</v>
      </c>
      <c r="G10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42781.830936656501</v>
      </c>
    </row>
    <row r="1049" spans="1:7" x14ac:dyDescent="0.25">
      <c r="A1049" t="s">
        <v>28</v>
      </c>
      <c r="B1049" t="s">
        <v>28</v>
      </c>
      <c r="C1049" t="s">
        <v>83</v>
      </c>
      <c r="D1049">
        <v>20</v>
      </c>
      <c r="E1049">
        <v>10</v>
      </c>
      <c r="F1049">
        <v>0</v>
      </c>
      <c r="G10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48298.744326218322</v>
      </c>
    </row>
    <row r="1050" spans="1:7" x14ac:dyDescent="0.25">
      <c r="A1050" t="s">
        <v>32</v>
      </c>
      <c r="B1050" t="s">
        <v>28</v>
      </c>
      <c r="C1050" t="s">
        <v>83</v>
      </c>
      <c r="D1050">
        <v>12</v>
      </c>
      <c r="E1050">
        <v>18</v>
      </c>
      <c r="F1050">
        <v>0</v>
      </c>
      <c r="G10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48290.075158812026</v>
      </c>
    </row>
    <row r="1051" spans="1:7" x14ac:dyDescent="0.25">
      <c r="A1051" t="s">
        <v>32</v>
      </c>
      <c r="B1051" t="s">
        <v>32</v>
      </c>
      <c r="C1051" t="s">
        <v>83</v>
      </c>
      <c r="D1051">
        <v>4</v>
      </c>
      <c r="E1051">
        <v>26</v>
      </c>
      <c r="F1051">
        <v>0</v>
      </c>
      <c r="G10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48281.406133421144</v>
      </c>
    </row>
    <row r="1052" spans="1:7" x14ac:dyDescent="0.25">
      <c r="A1052" t="s">
        <v>28</v>
      </c>
      <c r="B1052" t="s">
        <v>28</v>
      </c>
      <c r="C1052" t="s">
        <v>83</v>
      </c>
      <c r="D1052">
        <v>18</v>
      </c>
      <c r="E1052">
        <v>11</v>
      </c>
      <c r="F1052">
        <v>1</v>
      </c>
      <c r="G10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48073.307976545177</v>
      </c>
    </row>
    <row r="1053" spans="1:7" x14ac:dyDescent="0.25">
      <c r="A1053" t="s">
        <v>32</v>
      </c>
      <c r="B1053" t="s">
        <v>28</v>
      </c>
      <c r="C1053" t="s">
        <v>83</v>
      </c>
      <c r="D1053">
        <v>10</v>
      </c>
      <c r="E1053">
        <v>19</v>
      </c>
      <c r="F1053">
        <v>1</v>
      </c>
      <c r="G10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48064.261875533288</v>
      </c>
    </row>
    <row r="1054" spans="1:7" x14ac:dyDescent="0.25">
      <c r="A1054" t="s">
        <v>32</v>
      </c>
      <c r="B1054" t="s">
        <v>32</v>
      </c>
      <c r="C1054" t="s">
        <v>83</v>
      </c>
      <c r="D1054">
        <v>2</v>
      </c>
      <c r="E1054">
        <v>27</v>
      </c>
      <c r="F1054">
        <v>1</v>
      </c>
      <c r="G10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48055.215919732451</v>
      </c>
    </row>
    <row r="1055" spans="1:7" x14ac:dyDescent="0.25">
      <c r="A1055" t="s">
        <v>28</v>
      </c>
      <c r="B1055" t="s">
        <v>28</v>
      </c>
      <c r="C1055" t="s">
        <v>83</v>
      </c>
      <c r="D1055">
        <v>12</v>
      </c>
      <c r="E1055">
        <v>13</v>
      </c>
      <c r="F1055">
        <v>5</v>
      </c>
      <c r="G10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45872.565602209208</v>
      </c>
    </row>
    <row r="1056" spans="1:7" x14ac:dyDescent="0.25">
      <c r="A1056" t="s">
        <v>32</v>
      </c>
      <c r="B1056" t="s">
        <v>28</v>
      </c>
      <c r="C1056" t="s">
        <v>83</v>
      </c>
      <c r="D1056">
        <v>4</v>
      </c>
      <c r="E1056">
        <v>21</v>
      </c>
      <c r="F1056">
        <v>5</v>
      </c>
      <c r="G10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45860.803697763215</v>
      </c>
    </row>
    <row r="1057" spans="1:7" x14ac:dyDescent="0.25">
      <c r="A1057" t="s">
        <v>28</v>
      </c>
      <c r="B1057" t="s">
        <v>28</v>
      </c>
      <c r="C1057" t="s">
        <v>83</v>
      </c>
      <c r="D1057">
        <v>11</v>
      </c>
      <c r="E1057">
        <v>13</v>
      </c>
      <c r="F1057">
        <v>6</v>
      </c>
      <c r="G10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45591.36073876109</v>
      </c>
    </row>
    <row r="1058" spans="1:7" x14ac:dyDescent="0.25">
      <c r="A1058" t="s">
        <v>32</v>
      </c>
      <c r="B1058" t="s">
        <v>28</v>
      </c>
      <c r="C1058" t="s">
        <v>83</v>
      </c>
      <c r="D1058">
        <v>3</v>
      </c>
      <c r="E1058">
        <v>21</v>
      </c>
      <c r="F1058">
        <v>6</v>
      </c>
      <c r="G10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45579.352448643629</v>
      </c>
    </row>
    <row r="1059" spans="1:7" x14ac:dyDescent="0.25">
      <c r="A1059" t="s">
        <v>28</v>
      </c>
      <c r="B1059" t="s">
        <v>28</v>
      </c>
      <c r="C1059" t="s">
        <v>83</v>
      </c>
      <c r="D1059">
        <v>7</v>
      </c>
      <c r="E1059">
        <v>12</v>
      </c>
      <c r="F1059">
        <v>11</v>
      </c>
      <c r="G10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44325.479900601065</v>
      </c>
    </row>
    <row r="1060" spans="1:7" x14ac:dyDescent="0.25">
      <c r="A1060" t="s">
        <v>28</v>
      </c>
      <c r="B1060" t="s">
        <v>28</v>
      </c>
      <c r="C1060" t="s">
        <v>83</v>
      </c>
      <c r="D1060">
        <v>2</v>
      </c>
      <c r="E1060">
        <v>7</v>
      </c>
      <c r="F1060">
        <v>21</v>
      </c>
      <c r="G10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41958.298769077817</v>
      </c>
    </row>
    <row r="1061" spans="1:7" x14ac:dyDescent="0.25">
      <c r="A1061" t="s">
        <v>28</v>
      </c>
      <c r="B1061" t="s">
        <v>28</v>
      </c>
      <c r="C1061" t="s">
        <v>83</v>
      </c>
      <c r="D1061">
        <v>1</v>
      </c>
      <c r="E1061">
        <v>5</v>
      </c>
      <c r="F1061">
        <v>24</v>
      </c>
      <c r="G10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41251.981582538167</v>
      </c>
    </row>
    <row r="1062" spans="1:7" x14ac:dyDescent="0.25">
      <c r="A1062" t="s">
        <v>28</v>
      </c>
      <c r="B1062" t="s">
        <v>28</v>
      </c>
      <c r="C1062" t="s">
        <v>83</v>
      </c>
      <c r="D1062">
        <v>10</v>
      </c>
      <c r="E1062">
        <v>13</v>
      </c>
      <c r="F1062">
        <v>7</v>
      </c>
      <c r="G10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45223.771182899909</v>
      </c>
    </row>
    <row r="1063" spans="1:7" x14ac:dyDescent="0.25">
      <c r="A1063" t="s">
        <v>28</v>
      </c>
      <c r="B1063" t="s">
        <v>28</v>
      </c>
      <c r="C1063" t="s">
        <v>83</v>
      </c>
      <c r="D1063">
        <v>16</v>
      </c>
      <c r="E1063">
        <v>12</v>
      </c>
      <c r="F1063">
        <v>2</v>
      </c>
      <c r="G10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47265.51696011165</v>
      </c>
    </row>
    <row r="1064" spans="1:7" x14ac:dyDescent="0.25">
      <c r="A1064" t="s">
        <v>32</v>
      </c>
      <c r="B1064" t="s">
        <v>28</v>
      </c>
      <c r="C1064" t="s">
        <v>83</v>
      </c>
      <c r="D1064">
        <v>2</v>
      </c>
      <c r="E1064">
        <v>21</v>
      </c>
      <c r="F1064">
        <v>7</v>
      </c>
      <c r="G10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45211.523362500251</v>
      </c>
    </row>
    <row r="1065" spans="1:7" x14ac:dyDescent="0.25">
      <c r="A1065" t="s">
        <v>32</v>
      </c>
      <c r="B1065" t="s">
        <v>28</v>
      </c>
      <c r="C1065" t="s">
        <v>83</v>
      </c>
      <c r="D1065">
        <v>8</v>
      </c>
      <c r="E1065">
        <v>20</v>
      </c>
      <c r="F1065">
        <v>2</v>
      </c>
      <c r="G10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47254.515013452983</v>
      </c>
    </row>
    <row r="1066" spans="1:7" x14ac:dyDescent="0.25">
      <c r="A1066" t="s">
        <v>32</v>
      </c>
      <c r="B1066" t="s">
        <v>32</v>
      </c>
      <c r="C1066" t="s">
        <v>83</v>
      </c>
      <c r="D1066">
        <v>0</v>
      </c>
      <c r="E1066">
        <v>28</v>
      </c>
      <c r="F1066">
        <v>2</v>
      </c>
      <c r="G10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47243.513855608348</v>
      </c>
    </row>
    <row r="1067" spans="1:7" x14ac:dyDescent="0.25">
      <c r="A1067" t="s">
        <v>28</v>
      </c>
      <c r="B1067" t="s">
        <v>28</v>
      </c>
      <c r="C1067" t="s">
        <v>83</v>
      </c>
      <c r="D1067">
        <v>13</v>
      </c>
      <c r="E1067">
        <v>13</v>
      </c>
      <c r="F1067">
        <v>4</v>
      </c>
      <c r="G10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46066.0356987669</v>
      </c>
    </row>
    <row r="1068" spans="1:7" x14ac:dyDescent="0.25">
      <c r="A1068" t="s">
        <v>32</v>
      </c>
      <c r="B1068" t="s">
        <v>28</v>
      </c>
      <c r="C1068" t="s">
        <v>83</v>
      </c>
      <c r="D1068">
        <v>5</v>
      </c>
      <c r="E1068">
        <v>21</v>
      </c>
      <c r="F1068">
        <v>4</v>
      </c>
      <c r="G10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46054.527054858634</v>
      </c>
    </row>
    <row r="1069" spans="1:7" x14ac:dyDescent="0.25">
      <c r="A1069" t="s">
        <v>28</v>
      </c>
      <c r="B1069" t="s">
        <v>28</v>
      </c>
      <c r="C1069" t="s">
        <v>83</v>
      </c>
      <c r="D1069">
        <v>4</v>
      </c>
      <c r="E1069">
        <v>10</v>
      </c>
      <c r="F1069">
        <v>16</v>
      </c>
      <c r="G10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42943.054026455779</v>
      </c>
    </row>
    <row r="1070" spans="1:7" x14ac:dyDescent="0.25">
      <c r="A1070" t="s">
        <v>28</v>
      </c>
      <c r="B1070" t="s">
        <v>28</v>
      </c>
      <c r="C1070" t="s">
        <v>83</v>
      </c>
      <c r="D1070">
        <v>5</v>
      </c>
      <c r="E1070">
        <v>11</v>
      </c>
      <c r="F1070">
        <v>14</v>
      </c>
      <c r="G10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43355.613773375298</v>
      </c>
    </row>
    <row r="1071" spans="1:7" x14ac:dyDescent="0.25">
      <c r="A1071" t="s">
        <v>28</v>
      </c>
      <c r="B1071" t="s">
        <v>28</v>
      </c>
      <c r="C1071" t="s">
        <v>83</v>
      </c>
      <c r="D1071">
        <v>9</v>
      </c>
      <c r="E1071">
        <v>13</v>
      </c>
      <c r="F1071">
        <v>8</v>
      </c>
      <c r="G10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44771.143444438996</v>
      </c>
    </row>
    <row r="1072" spans="1:7" x14ac:dyDescent="0.25">
      <c r="A1072" t="s">
        <v>32</v>
      </c>
      <c r="B1072" t="s">
        <v>28</v>
      </c>
      <c r="C1072" t="s">
        <v>83</v>
      </c>
      <c r="D1072">
        <v>1</v>
      </c>
      <c r="E1072">
        <v>21</v>
      </c>
      <c r="F1072">
        <v>8</v>
      </c>
      <c r="G10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44758.662929496168</v>
      </c>
    </row>
    <row r="1073" spans="1:7" x14ac:dyDescent="0.25">
      <c r="A1073" t="s">
        <v>28</v>
      </c>
      <c r="B1073" t="s">
        <v>28</v>
      </c>
      <c r="C1073" t="s">
        <v>83</v>
      </c>
      <c r="D1073">
        <v>3</v>
      </c>
      <c r="E1073">
        <v>9</v>
      </c>
      <c r="F1073">
        <v>18</v>
      </c>
      <c r="G10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42352.608772991392</v>
      </c>
    </row>
    <row r="1074" spans="1:7" x14ac:dyDescent="0.25">
      <c r="A1074" t="s">
        <v>28</v>
      </c>
      <c r="B1074" t="s">
        <v>28</v>
      </c>
      <c r="C1074" t="s">
        <v>83</v>
      </c>
      <c r="D1074">
        <v>14</v>
      </c>
      <c r="E1074">
        <v>13</v>
      </c>
      <c r="F1074">
        <v>3</v>
      </c>
      <c r="G10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46170.41741501871</v>
      </c>
    </row>
    <row r="1075" spans="1:7" x14ac:dyDescent="0.25">
      <c r="A1075" t="s">
        <v>32</v>
      </c>
      <c r="B1075" t="s">
        <v>28</v>
      </c>
      <c r="C1075" t="s">
        <v>83</v>
      </c>
      <c r="D1075">
        <v>6</v>
      </c>
      <c r="E1075">
        <v>21</v>
      </c>
      <c r="F1075">
        <v>3</v>
      </c>
      <c r="G10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46159.168925819737</v>
      </c>
    </row>
    <row r="1076" spans="1:7" x14ac:dyDescent="0.25">
      <c r="A1076" t="s">
        <v>28</v>
      </c>
      <c r="B1076" t="s">
        <v>28</v>
      </c>
      <c r="C1076" t="s">
        <v>83</v>
      </c>
      <c r="D1076">
        <v>6</v>
      </c>
      <c r="E1076">
        <v>12</v>
      </c>
      <c r="F1076">
        <v>12</v>
      </c>
      <c r="G10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43582.517705146027</v>
      </c>
    </row>
    <row r="1077" spans="1:7" x14ac:dyDescent="0.25">
      <c r="A1077" t="s">
        <v>28</v>
      </c>
      <c r="B1077" t="s">
        <v>28</v>
      </c>
      <c r="C1077" t="s">
        <v>83</v>
      </c>
      <c r="D1077">
        <v>19</v>
      </c>
      <c r="E1077">
        <v>11</v>
      </c>
      <c r="F1077">
        <v>0</v>
      </c>
      <c r="G10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47587.951202051248</v>
      </c>
    </row>
    <row r="1078" spans="1:7" x14ac:dyDescent="0.25">
      <c r="A1078" t="s">
        <v>32</v>
      </c>
      <c r="B1078" t="s">
        <v>28</v>
      </c>
      <c r="C1078" t="s">
        <v>83</v>
      </c>
      <c r="D1078">
        <v>11</v>
      </c>
      <c r="E1078">
        <v>19</v>
      </c>
      <c r="F1078">
        <v>0</v>
      </c>
      <c r="G10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47579.214019975203</v>
      </c>
    </row>
    <row r="1079" spans="1:7" x14ac:dyDescent="0.25">
      <c r="A1079" t="s">
        <v>32</v>
      </c>
      <c r="B1079" t="s">
        <v>32</v>
      </c>
      <c r="C1079" t="s">
        <v>83</v>
      </c>
      <c r="D1079">
        <v>3</v>
      </c>
      <c r="E1079">
        <v>27</v>
      </c>
      <c r="F1079">
        <v>0</v>
      </c>
      <c r="G10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47570.476977834456</v>
      </c>
    </row>
    <row r="1080" spans="1:7" x14ac:dyDescent="0.25">
      <c r="A1080" t="s">
        <v>28</v>
      </c>
      <c r="B1080" t="s">
        <v>28</v>
      </c>
      <c r="C1080" t="s">
        <v>83</v>
      </c>
      <c r="D1080">
        <v>1</v>
      </c>
      <c r="E1080">
        <v>6</v>
      </c>
      <c r="F1080">
        <v>23</v>
      </c>
      <c r="G10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40975.848581837847</v>
      </c>
    </row>
    <row r="1081" spans="1:7" x14ac:dyDescent="0.25">
      <c r="A1081" t="s">
        <v>28</v>
      </c>
      <c r="B1081" t="s">
        <v>28</v>
      </c>
      <c r="C1081" t="s">
        <v>83</v>
      </c>
      <c r="D1081">
        <v>8</v>
      </c>
      <c r="E1081">
        <v>13</v>
      </c>
      <c r="F1081">
        <v>9</v>
      </c>
      <c r="G10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44234.820442576965</v>
      </c>
    </row>
    <row r="1082" spans="1:7" x14ac:dyDescent="0.25">
      <c r="A1082" t="s">
        <v>32</v>
      </c>
      <c r="B1082" t="s">
        <v>28</v>
      </c>
      <c r="C1082" t="s">
        <v>83</v>
      </c>
      <c r="D1082">
        <v>0</v>
      </c>
      <c r="E1082">
        <v>21</v>
      </c>
      <c r="F1082">
        <v>9</v>
      </c>
      <c r="G10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44222.114049004667</v>
      </c>
    </row>
    <row r="1083" spans="1:7" x14ac:dyDescent="0.25">
      <c r="A1083" t="s">
        <v>28</v>
      </c>
      <c r="B1083" t="s">
        <v>28</v>
      </c>
      <c r="C1083" t="s">
        <v>83</v>
      </c>
      <c r="D1083">
        <v>2</v>
      </c>
      <c r="E1083">
        <v>8</v>
      </c>
      <c r="F1083">
        <v>20</v>
      </c>
      <c r="G10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41592.201561313523</v>
      </c>
    </row>
    <row r="1084" spans="1:7" x14ac:dyDescent="0.25">
      <c r="A1084" t="s">
        <v>28</v>
      </c>
      <c r="B1084" t="s">
        <v>28</v>
      </c>
      <c r="C1084" t="s">
        <v>83</v>
      </c>
      <c r="D1084">
        <v>17</v>
      </c>
      <c r="E1084">
        <v>12</v>
      </c>
      <c r="F1084">
        <v>1</v>
      </c>
      <c r="G10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47151.181129240089</v>
      </c>
    </row>
    <row r="1085" spans="1:7" x14ac:dyDescent="0.25">
      <c r="A1085" t="s">
        <v>32</v>
      </c>
      <c r="B1085" t="s">
        <v>28</v>
      </c>
      <c r="C1085" t="s">
        <v>83</v>
      </c>
      <c r="D1085">
        <v>9</v>
      </c>
      <c r="E1085">
        <v>20</v>
      </c>
      <c r="F1085">
        <v>1</v>
      </c>
      <c r="G10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47140.453596553816</v>
      </c>
    </row>
    <row r="1086" spans="1:7" x14ac:dyDescent="0.25">
      <c r="A1086" t="s">
        <v>32</v>
      </c>
      <c r="B1086" t="s">
        <v>32</v>
      </c>
      <c r="C1086" t="s">
        <v>83</v>
      </c>
      <c r="D1086">
        <v>1</v>
      </c>
      <c r="E1086">
        <v>28</v>
      </c>
      <c r="F1086">
        <v>1</v>
      </c>
      <c r="G10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47129.726826806531</v>
      </c>
    </row>
    <row r="1087" spans="1:7" x14ac:dyDescent="0.25">
      <c r="A1087" t="s">
        <v>28</v>
      </c>
      <c r="B1087" t="s">
        <v>28</v>
      </c>
      <c r="C1087" t="s">
        <v>83</v>
      </c>
      <c r="D1087">
        <v>15</v>
      </c>
      <c r="E1087">
        <v>13</v>
      </c>
      <c r="F1087">
        <v>2</v>
      </c>
      <c r="G10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46184.353624114548</v>
      </c>
    </row>
    <row r="1088" spans="1:7" x14ac:dyDescent="0.25">
      <c r="A1088" t="s">
        <v>32</v>
      </c>
      <c r="B1088" t="s">
        <v>28</v>
      </c>
      <c r="C1088" t="s">
        <v>83</v>
      </c>
      <c r="D1088">
        <v>7</v>
      </c>
      <c r="E1088">
        <v>21</v>
      </c>
      <c r="F1088">
        <v>2</v>
      </c>
      <c r="G10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46173.372202931714</v>
      </c>
    </row>
    <row r="1089" spans="1:7" x14ac:dyDescent="0.25">
      <c r="A1089" t="s">
        <v>28</v>
      </c>
      <c r="B1089" t="s">
        <v>28</v>
      </c>
      <c r="C1089" t="s">
        <v>83</v>
      </c>
      <c r="D1089">
        <v>7</v>
      </c>
      <c r="E1089">
        <v>13</v>
      </c>
      <c r="F1089">
        <v>10</v>
      </c>
      <c r="G10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43616.141479720121</v>
      </c>
    </row>
    <row r="1090" spans="1:7" x14ac:dyDescent="0.25">
      <c r="A1090" t="s">
        <v>28</v>
      </c>
      <c r="B1090" t="s">
        <v>28</v>
      </c>
      <c r="C1090" t="s">
        <v>83</v>
      </c>
      <c r="D1090">
        <v>4</v>
      </c>
      <c r="E1090">
        <v>11</v>
      </c>
      <c r="F1090">
        <v>15</v>
      </c>
      <c r="G10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42417.673958378473</v>
      </c>
    </row>
    <row r="1091" spans="1:7" x14ac:dyDescent="0.25">
      <c r="A1091" t="s">
        <v>28</v>
      </c>
      <c r="B1091" t="s">
        <v>28</v>
      </c>
      <c r="C1091" t="s">
        <v>83</v>
      </c>
      <c r="D1091">
        <v>3</v>
      </c>
      <c r="E1091">
        <v>10</v>
      </c>
      <c r="F1091">
        <v>17</v>
      </c>
      <c r="G10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41893.543459387794</v>
      </c>
    </row>
    <row r="1092" spans="1:7" x14ac:dyDescent="0.25">
      <c r="A1092" t="s">
        <v>28</v>
      </c>
      <c r="B1092" t="s">
        <v>28</v>
      </c>
      <c r="C1092" t="s">
        <v>83</v>
      </c>
      <c r="D1092">
        <v>1</v>
      </c>
      <c r="E1092">
        <v>7</v>
      </c>
      <c r="F1092">
        <v>22</v>
      </c>
      <c r="G10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40669.916891916211</v>
      </c>
    </row>
    <row r="1093" spans="1:7" x14ac:dyDescent="0.25">
      <c r="A1093" t="s">
        <v>28</v>
      </c>
      <c r="B1093" t="s">
        <v>28</v>
      </c>
      <c r="C1093" t="s">
        <v>83</v>
      </c>
      <c r="D1093">
        <v>12</v>
      </c>
      <c r="E1093">
        <v>14</v>
      </c>
      <c r="F1093">
        <v>4</v>
      </c>
      <c r="G10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44891.328741337857</v>
      </c>
    </row>
    <row r="1094" spans="1:7" x14ac:dyDescent="0.25">
      <c r="A1094" t="s">
        <v>28</v>
      </c>
      <c r="B1094" t="s">
        <v>28</v>
      </c>
      <c r="C1094" t="s">
        <v>83</v>
      </c>
      <c r="D1094">
        <v>11</v>
      </c>
      <c r="E1094">
        <v>14</v>
      </c>
      <c r="F1094">
        <v>5</v>
      </c>
      <c r="G10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44660.970732818598</v>
      </c>
    </row>
    <row r="1095" spans="1:7" x14ac:dyDescent="0.25">
      <c r="A1095" t="s">
        <v>32</v>
      </c>
      <c r="B1095" t="s">
        <v>28</v>
      </c>
      <c r="C1095" t="s">
        <v>83</v>
      </c>
      <c r="D1095">
        <v>4</v>
      </c>
      <c r="E1095">
        <v>22</v>
      </c>
      <c r="F1095">
        <v>4</v>
      </c>
      <c r="G10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44879.842250019159</v>
      </c>
    </row>
    <row r="1096" spans="1:7" x14ac:dyDescent="0.25">
      <c r="A1096" t="s">
        <v>32</v>
      </c>
      <c r="B1096" t="s">
        <v>28</v>
      </c>
      <c r="C1096" t="s">
        <v>83</v>
      </c>
      <c r="D1096">
        <v>3</v>
      </c>
      <c r="E1096">
        <v>22</v>
      </c>
      <c r="F1096">
        <v>5</v>
      </c>
      <c r="G10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44649.231370322421</v>
      </c>
    </row>
    <row r="1097" spans="1:7" x14ac:dyDescent="0.25">
      <c r="A1097" t="s">
        <v>28</v>
      </c>
      <c r="B1097" t="s">
        <v>28</v>
      </c>
      <c r="C1097" t="s">
        <v>83</v>
      </c>
      <c r="D1097">
        <v>5</v>
      </c>
      <c r="E1097">
        <v>12</v>
      </c>
      <c r="F1097">
        <v>13</v>
      </c>
      <c r="G10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42761.200379307185</v>
      </c>
    </row>
    <row r="1098" spans="1:7" x14ac:dyDescent="0.25">
      <c r="A1098" t="s">
        <v>28</v>
      </c>
      <c r="B1098" t="s">
        <v>28</v>
      </c>
      <c r="C1098" t="s">
        <v>83</v>
      </c>
      <c r="D1098">
        <v>10</v>
      </c>
      <c r="E1098">
        <v>14</v>
      </c>
      <c r="F1098">
        <v>6</v>
      </c>
      <c r="G10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44342.898183539459</v>
      </c>
    </row>
    <row r="1099" spans="1:7" x14ac:dyDescent="0.25">
      <c r="A1099" t="s">
        <v>32</v>
      </c>
      <c r="B1099" t="s">
        <v>28</v>
      </c>
      <c r="C1099" t="s">
        <v>83</v>
      </c>
      <c r="D1099">
        <v>2</v>
      </c>
      <c r="E1099">
        <v>22</v>
      </c>
      <c r="F1099">
        <v>6</v>
      </c>
      <c r="G10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44330.912805083804</v>
      </c>
    </row>
    <row r="1100" spans="1:7" x14ac:dyDescent="0.25">
      <c r="A1100" t="s">
        <v>28</v>
      </c>
      <c r="B1100" t="s">
        <v>28</v>
      </c>
      <c r="C1100" t="s">
        <v>83</v>
      </c>
      <c r="D1100">
        <v>2</v>
      </c>
      <c r="E1100">
        <v>9</v>
      </c>
      <c r="F1100">
        <v>19</v>
      </c>
      <c r="G11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41196.6377976945</v>
      </c>
    </row>
    <row r="1101" spans="1:7" x14ac:dyDescent="0.25">
      <c r="A1101" t="s">
        <v>28</v>
      </c>
      <c r="B1101" t="s">
        <v>28</v>
      </c>
      <c r="C1101" t="s">
        <v>83</v>
      </c>
      <c r="D1101">
        <v>18</v>
      </c>
      <c r="E1101">
        <v>12</v>
      </c>
      <c r="F1101">
        <v>0</v>
      </c>
      <c r="G11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46844.60215881082</v>
      </c>
    </row>
    <row r="1102" spans="1:7" x14ac:dyDescent="0.25">
      <c r="A1102" t="s">
        <v>32</v>
      </c>
      <c r="B1102" t="s">
        <v>28</v>
      </c>
      <c r="C1102" t="s">
        <v>83</v>
      </c>
      <c r="D1102">
        <v>10</v>
      </c>
      <c r="E1102">
        <v>20</v>
      </c>
      <c r="F1102">
        <v>0</v>
      </c>
      <c r="G11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46835.797824187524</v>
      </c>
    </row>
    <row r="1103" spans="1:7" x14ac:dyDescent="0.25">
      <c r="A1103" t="s">
        <v>32</v>
      </c>
      <c r="B1103" t="s">
        <v>32</v>
      </c>
      <c r="C1103" t="s">
        <v>83</v>
      </c>
      <c r="D1103">
        <v>2</v>
      </c>
      <c r="E1103">
        <v>28</v>
      </c>
      <c r="F1103">
        <v>0</v>
      </c>
      <c r="G11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46826.993627464435</v>
      </c>
    </row>
    <row r="1104" spans="1:7" x14ac:dyDescent="0.25">
      <c r="A1104" t="s">
        <v>28</v>
      </c>
      <c r="B1104" t="s">
        <v>28</v>
      </c>
      <c r="C1104" t="s">
        <v>83</v>
      </c>
      <c r="D1104">
        <v>9</v>
      </c>
      <c r="E1104">
        <v>14</v>
      </c>
      <c r="F1104">
        <v>7</v>
      </c>
      <c r="G11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43938.459580175077</v>
      </c>
    </row>
    <row r="1105" spans="1:7" x14ac:dyDescent="0.25">
      <c r="A1105" t="s">
        <v>32</v>
      </c>
      <c r="B1105" t="s">
        <v>28</v>
      </c>
      <c r="C1105" t="s">
        <v>83</v>
      </c>
      <c r="D1105">
        <v>1</v>
      </c>
      <c r="E1105">
        <v>22</v>
      </c>
      <c r="F1105">
        <v>7</v>
      </c>
      <c r="G11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43926.235021516128</v>
      </c>
    </row>
    <row r="1106" spans="1:7" x14ac:dyDescent="0.25">
      <c r="A1106" t="s">
        <v>28</v>
      </c>
      <c r="B1106" t="s">
        <v>28</v>
      </c>
      <c r="C1106" t="s">
        <v>83</v>
      </c>
      <c r="D1106">
        <v>13</v>
      </c>
      <c r="E1106">
        <v>14</v>
      </c>
      <c r="F1106">
        <v>3</v>
      </c>
      <c r="G11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45032.620197265533</v>
      </c>
    </row>
    <row r="1107" spans="1:7" x14ac:dyDescent="0.25">
      <c r="A1107" t="s">
        <v>32</v>
      </c>
      <c r="B1107" t="s">
        <v>28</v>
      </c>
      <c r="C1107" t="s">
        <v>83</v>
      </c>
      <c r="D1107">
        <v>5</v>
      </c>
      <c r="E1107">
        <v>22</v>
      </c>
      <c r="F1107">
        <v>3</v>
      </c>
      <c r="G11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45021.393451633907</v>
      </c>
    </row>
    <row r="1108" spans="1:7" x14ac:dyDescent="0.25">
      <c r="A1108" t="s">
        <v>28</v>
      </c>
      <c r="B1108" t="s">
        <v>28</v>
      </c>
      <c r="C1108" t="s">
        <v>83</v>
      </c>
      <c r="D1108">
        <v>6</v>
      </c>
      <c r="E1108">
        <v>13</v>
      </c>
      <c r="F1108">
        <v>11</v>
      </c>
      <c r="G11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42916.442215075265</v>
      </c>
    </row>
    <row r="1109" spans="1:7" x14ac:dyDescent="0.25">
      <c r="A1109" t="s">
        <v>28</v>
      </c>
      <c r="B1109" t="s">
        <v>28</v>
      </c>
      <c r="C1109" t="s">
        <v>83</v>
      </c>
      <c r="D1109">
        <v>16</v>
      </c>
      <c r="E1109">
        <v>13</v>
      </c>
      <c r="F1109">
        <v>1</v>
      </c>
      <c r="G11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46106.483711052788</v>
      </c>
    </row>
    <row r="1110" spans="1:7" x14ac:dyDescent="0.25">
      <c r="A1110" t="s">
        <v>32</v>
      </c>
      <c r="B1110" t="s">
        <v>28</v>
      </c>
      <c r="C1110" t="s">
        <v>83</v>
      </c>
      <c r="D1110">
        <v>8</v>
      </c>
      <c r="E1110">
        <v>21</v>
      </c>
      <c r="F1110">
        <v>1</v>
      </c>
      <c r="G11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46095.776290159978</v>
      </c>
    </row>
    <row r="1111" spans="1:7" x14ac:dyDescent="0.25">
      <c r="A1111" t="s">
        <v>32</v>
      </c>
      <c r="B1111" t="s">
        <v>32</v>
      </c>
      <c r="C1111" t="s">
        <v>83</v>
      </c>
      <c r="D1111">
        <v>0</v>
      </c>
      <c r="E1111">
        <v>29</v>
      </c>
      <c r="F1111">
        <v>1</v>
      </c>
      <c r="G11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46085.069629345307</v>
      </c>
    </row>
    <row r="1112" spans="1:7" x14ac:dyDescent="0.25">
      <c r="A1112" t="s">
        <v>28</v>
      </c>
      <c r="B1112" t="s">
        <v>28</v>
      </c>
      <c r="C1112" t="s">
        <v>83</v>
      </c>
      <c r="D1112">
        <v>8</v>
      </c>
      <c r="E1112">
        <v>14</v>
      </c>
      <c r="F1112">
        <v>8</v>
      </c>
      <c r="G11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43448.999858784198</v>
      </c>
    </row>
    <row r="1113" spans="1:7" x14ac:dyDescent="0.25">
      <c r="A1113" t="s">
        <v>32</v>
      </c>
      <c r="B1113" t="s">
        <v>28</v>
      </c>
      <c r="C1113" t="s">
        <v>83</v>
      </c>
      <c r="D1113">
        <v>0</v>
      </c>
      <c r="E1113">
        <v>22</v>
      </c>
      <c r="F1113">
        <v>8</v>
      </c>
      <c r="G11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43436.542936044461</v>
      </c>
    </row>
    <row r="1114" spans="1:7" x14ac:dyDescent="0.25">
      <c r="A1114" t="s">
        <v>28</v>
      </c>
      <c r="B1114" t="s">
        <v>28</v>
      </c>
      <c r="C1114" t="s">
        <v>83</v>
      </c>
      <c r="D1114">
        <v>1</v>
      </c>
      <c r="E1114">
        <v>8</v>
      </c>
      <c r="F1114">
        <v>21</v>
      </c>
      <c r="G11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40334.941703091768</v>
      </c>
    </row>
    <row r="1115" spans="1:7" x14ac:dyDescent="0.25">
      <c r="A1115" t="s">
        <v>28</v>
      </c>
      <c r="B1115" t="s">
        <v>28</v>
      </c>
      <c r="C1115" t="s">
        <v>83</v>
      </c>
      <c r="D1115">
        <v>0</v>
      </c>
      <c r="E1115">
        <v>6</v>
      </c>
      <c r="F1115">
        <v>24</v>
      </c>
      <c r="G11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39594.008400420498</v>
      </c>
    </row>
    <row r="1116" spans="1:7" x14ac:dyDescent="0.25">
      <c r="A1116" t="s">
        <v>28</v>
      </c>
      <c r="B1116" t="s">
        <v>28</v>
      </c>
      <c r="C1116" t="s">
        <v>83</v>
      </c>
      <c r="D1116">
        <v>3</v>
      </c>
      <c r="E1116">
        <v>11</v>
      </c>
      <c r="F1116">
        <v>16</v>
      </c>
      <c r="G11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41405.370420041283</v>
      </c>
    </row>
    <row r="1117" spans="1:7" x14ac:dyDescent="0.25">
      <c r="A1117" t="s">
        <v>28</v>
      </c>
      <c r="B1117" t="s">
        <v>28</v>
      </c>
      <c r="C1117" t="s">
        <v>83</v>
      </c>
      <c r="D1117">
        <v>4</v>
      </c>
      <c r="E1117">
        <v>12</v>
      </c>
      <c r="F1117">
        <v>14</v>
      </c>
      <c r="G11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41862.85405868489</v>
      </c>
    </row>
    <row r="1118" spans="1:7" x14ac:dyDescent="0.25">
      <c r="A1118" t="s">
        <v>28</v>
      </c>
      <c r="B1118" t="s">
        <v>28</v>
      </c>
      <c r="C1118" t="s">
        <v>83</v>
      </c>
      <c r="D1118">
        <v>14</v>
      </c>
      <c r="E1118">
        <v>14</v>
      </c>
      <c r="F1118">
        <v>2</v>
      </c>
      <c r="G11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45083.489588852899</v>
      </c>
    </row>
    <row r="1119" spans="1:7" x14ac:dyDescent="0.25">
      <c r="A1119" t="s">
        <v>32</v>
      </c>
      <c r="B1119" t="s">
        <v>28</v>
      </c>
      <c r="C1119" t="s">
        <v>83</v>
      </c>
      <c r="D1119">
        <v>6</v>
      </c>
      <c r="E1119">
        <v>22</v>
      </c>
      <c r="F1119">
        <v>2</v>
      </c>
      <c r="G11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45072.529482540907</v>
      </c>
    </row>
    <row r="1120" spans="1:7" x14ac:dyDescent="0.25">
      <c r="A1120" t="s">
        <v>28</v>
      </c>
      <c r="B1120" t="s">
        <v>28</v>
      </c>
      <c r="C1120" t="s">
        <v>83</v>
      </c>
      <c r="D1120">
        <v>2</v>
      </c>
      <c r="E1120">
        <v>10</v>
      </c>
      <c r="F1120">
        <v>18</v>
      </c>
      <c r="G11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40772.340738374493</v>
      </c>
    </row>
    <row r="1121" spans="1:7" x14ac:dyDescent="0.25">
      <c r="A1121" t="s">
        <v>28</v>
      </c>
      <c r="B1121" t="s">
        <v>28</v>
      </c>
      <c r="C1121" t="s">
        <v>83</v>
      </c>
      <c r="D1121">
        <v>7</v>
      </c>
      <c r="E1121">
        <v>14</v>
      </c>
      <c r="F1121">
        <v>9</v>
      </c>
      <c r="G11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42875.860379130005</v>
      </c>
    </row>
    <row r="1122" spans="1:7" x14ac:dyDescent="0.25">
      <c r="A1122" t="s">
        <v>28</v>
      </c>
      <c r="B1122" t="s">
        <v>28</v>
      </c>
      <c r="C1122" t="s">
        <v>83</v>
      </c>
      <c r="D1122">
        <v>5</v>
      </c>
      <c r="E1122">
        <v>13</v>
      </c>
      <c r="F1122">
        <v>12</v>
      </c>
      <c r="G11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42137.054638011054</v>
      </c>
    </row>
    <row r="1123" spans="1:7" x14ac:dyDescent="0.25">
      <c r="A1123" t="s">
        <v>28</v>
      </c>
      <c r="B1123" t="s">
        <v>28</v>
      </c>
      <c r="C1123" t="s">
        <v>83</v>
      </c>
      <c r="D1123">
        <v>17</v>
      </c>
      <c r="E1123">
        <v>13</v>
      </c>
      <c r="F1123">
        <v>0</v>
      </c>
      <c r="G11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45935.443597745689</v>
      </c>
    </row>
    <row r="1124" spans="1:7" x14ac:dyDescent="0.25">
      <c r="A1124" t="s">
        <v>32</v>
      </c>
      <c r="B1124" t="s">
        <v>28</v>
      </c>
      <c r="C1124" t="s">
        <v>83</v>
      </c>
      <c r="D1124">
        <v>9</v>
      </c>
      <c r="E1124">
        <v>21</v>
      </c>
      <c r="F1124">
        <v>0</v>
      </c>
      <c r="G11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45925.017128216961</v>
      </c>
    </row>
    <row r="1125" spans="1:7" x14ac:dyDescent="0.25">
      <c r="A1125" t="s">
        <v>32</v>
      </c>
      <c r="B1125" t="s">
        <v>32</v>
      </c>
      <c r="C1125" t="s">
        <v>83</v>
      </c>
      <c r="D1125">
        <v>1</v>
      </c>
      <c r="E1125">
        <v>29</v>
      </c>
      <c r="F1125">
        <v>0</v>
      </c>
      <c r="G11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45914.591392917566</v>
      </c>
    </row>
    <row r="1126" spans="1:7" x14ac:dyDescent="0.25">
      <c r="A1126" t="s">
        <v>28</v>
      </c>
      <c r="B1126" t="s">
        <v>28</v>
      </c>
      <c r="C1126" t="s">
        <v>83</v>
      </c>
      <c r="D1126">
        <v>0</v>
      </c>
      <c r="E1126">
        <v>7</v>
      </c>
      <c r="F1126">
        <v>23</v>
      </c>
      <c r="G11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39316.603573968547</v>
      </c>
    </row>
    <row r="1127" spans="1:7" x14ac:dyDescent="0.25">
      <c r="A1127" t="s">
        <v>28</v>
      </c>
      <c r="B1127" t="s">
        <v>28</v>
      </c>
      <c r="C1127" t="s">
        <v>83</v>
      </c>
      <c r="D1127">
        <v>1</v>
      </c>
      <c r="E1127">
        <v>9</v>
      </c>
      <c r="F1127">
        <v>20</v>
      </c>
      <c r="G11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39971.652900992573</v>
      </c>
    </row>
    <row r="1128" spans="1:7" x14ac:dyDescent="0.25">
      <c r="A1128" t="s">
        <v>28</v>
      </c>
      <c r="B1128" t="s">
        <v>28</v>
      </c>
      <c r="C1128" t="s">
        <v>83</v>
      </c>
      <c r="D1128">
        <v>15</v>
      </c>
      <c r="E1128">
        <v>14</v>
      </c>
      <c r="F1128">
        <v>1</v>
      </c>
      <c r="G11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45042.577929457737</v>
      </c>
    </row>
    <row r="1129" spans="1:7" x14ac:dyDescent="0.25">
      <c r="A1129" t="s">
        <v>32</v>
      </c>
      <c r="B1129" t="s">
        <v>28</v>
      </c>
      <c r="C1129" t="s">
        <v>83</v>
      </c>
      <c r="D1129">
        <v>7</v>
      </c>
      <c r="E1129">
        <v>22</v>
      </c>
      <c r="F1129">
        <v>1</v>
      </c>
      <c r="G112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45031.891375054023</v>
      </c>
    </row>
    <row r="1130" spans="1:7" x14ac:dyDescent="0.25">
      <c r="A1130" t="s">
        <v>28</v>
      </c>
      <c r="B1130" t="s">
        <v>28</v>
      </c>
      <c r="C1130" t="s">
        <v>83</v>
      </c>
      <c r="D1130">
        <v>11</v>
      </c>
      <c r="E1130">
        <v>15</v>
      </c>
      <c r="F1130">
        <v>4</v>
      </c>
      <c r="G113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43696.771069563518</v>
      </c>
    </row>
    <row r="1131" spans="1:7" x14ac:dyDescent="0.25">
      <c r="A1131" t="s">
        <v>32</v>
      </c>
      <c r="B1131" t="s">
        <v>28</v>
      </c>
      <c r="C1131" t="s">
        <v>83</v>
      </c>
      <c r="D1131">
        <v>3</v>
      </c>
      <c r="E1131">
        <v>23</v>
      </c>
      <c r="F1131">
        <v>4</v>
      </c>
      <c r="G113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43685.307587906609</v>
      </c>
    </row>
    <row r="1132" spans="1:7" x14ac:dyDescent="0.25">
      <c r="A1132" t="s">
        <v>28</v>
      </c>
      <c r="B1132" t="s">
        <v>28</v>
      </c>
      <c r="C1132" t="s">
        <v>83</v>
      </c>
      <c r="D1132">
        <v>10</v>
      </c>
      <c r="E1132">
        <v>15</v>
      </c>
      <c r="F1132">
        <v>5</v>
      </c>
      <c r="G113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43429.096041277167</v>
      </c>
    </row>
    <row r="1133" spans="1:7" x14ac:dyDescent="0.25">
      <c r="A1133" t="s">
        <v>32</v>
      </c>
      <c r="B1133" t="s">
        <v>28</v>
      </c>
      <c r="C1133" t="s">
        <v>83</v>
      </c>
      <c r="D1133">
        <v>2</v>
      </c>
      <c r="E1133">
        <v>23</v>
      </c>
      <c r="F1133">
        <v>5</v>
      </c>
      <c r="G113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43417.380113934283</v>
      </c>
    </row>
    <row r="1134" spans="1:7" x14ac:dyDescent="0.25">
      <c r="A1134" t="s">
        <v>28</v>
      </c>
      <c r="B1134" t="s">
        <v>28</v>
      </c>
      <c r="C1134" t="s">
        <v>83</v>
      </c>
      <c r="D1134">
        <v>12</v>
      </c>
      <c r="E1134">
        <v>15</v>
      </c>
      <c r="F1134">
        <v>3</v>
      </c>
      <c r="G113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43875.414824721258</v>
      </c>
    </row>
    <row r="1135" spans="1:7" x14ac:dyDescent="0.25">
      <c r="A1135" t="s">
        <v>32</v>
      </c>
      <c r="B1135" t="s">
        <v>28</v>
      </c>
      <c r="C1135" t="s">
        <v>83</v>
      </c>
      <c r="D1135">
        <v>4</v>
      </c>
      <c r="E1135">
        <v>23</v>
      </c>
      <c r="F1135">
        <v>3</v>
      </c>
      <c r="G113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43864.210644175735</v>
      </c>
    </row>
    <row r="1136" spans="1:7" x14ac:dyDescent="0.25">
      <c r="A1136" t="s">
        <v>28</v>
      </c>
      <c r="B1136" t="s">
        <v>28</v>
      </c>
      <c r="C1136" t="s">
        <v>83</v>
      </c>
      <c r="D1136">
        <v>6</v>
      </c>
      <c r="E1136">
        <v>14</v>
      </c>
      <c r="F1136">
        <v>10</v>
      </c>
      <c r="G113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42220.378898776988</v>
      </c>
    </row>
    <row r="1137" spans="1:7" x14ac:dyDescent="0.25">
      <c r="A1137" t="s">
        <v>28</v>
      </c>
      <c r="B1137" t="s">
        <v>28</v>
      </c>
      <c r="C1137" t="s">
        <v>83</v>
      </c>
      <c r="D1137">
        <v>9</v>
      </c>
      <c r="E1137">
        <v>15</v>
      </c>
      <c r="F1137">
        <v>6</v>
      </c>
      <c r="G113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43073.740228529095</v>
      </c>
    </row>
    <row r="1138" spans="1:7" x14ac:dyDescent="0.25">
      <c r="A1138" t="s">
        <v>32</v>
      </c>
      <c r="B1138" t="s">
        <v>28</v>
      </c>
      <c r="C1138" t="s">
        <v>83</v>
      </c>
      <c r="D1138">
        <v>1</v>
      </c>
      <c r="E1138">
        <v>23</v>
      </c>
      <c r="F1138">
        <v>6</v>
      </c>
      <c r="G113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43061.778691651372</v>
      </c>
    </row>
    <row r="1139" spans="1:7" x14ac:dyDescent="0.25">
      <c r="A1139" t="s">
        <v>28</v>
      </c>
      <c r="B1139" t="s">
        <v>28</v>
      </c>
      <c r="C1139" t="s">
        <v>83</v>
      </c>
      <c r="D1139">
        <v>3</v>
      </c>
      <c r="E1139">
        <v>12</v>
      </c>
      <c r="F1139">
        <v>15</v>
      </c>
      <c r="G113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40888.801111961831</v>
      </c>
    </row>
    <row r="1140" spans="1:7" x14ac:dyDescent="0.25">
      <c r="A1140" t="s">
        <v>28</v>
      </c>
      <c r="B1140" t="s">
        <v>28</v>
      </c>
      <c r="C1140" t="s">
        <v>83</v>
      </c>
      <c r="D1140">
        <v>4</v>
      </c>
      <c r="E1140">
        <v>13</v>
      </c>
      <c r="F1140">
        <v>13</v>
      </c>
      <c r="G114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41279.307041185137</v>
      </c>
    </row>
    <row r="1141" spans="1:7" x14ac:dyDescent="0.25">
      <c r="A1141" t="s">
        <v>28</v>
      </c>
      <c r="B1141" t="s">
        <v>28</v>
      </c>
      <c r="C1141" t="s">
        <v>83</v>
      </c>
      <c r="D1141">
        <v>2</v>
      </c>
      <c r="E1141">
        <v>11</v>
      </c>
      <c r="F1141">
        <v>17</v>
      </c>
      <c r="G114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40320.019514581283</v>
      </c>
    </row>
    <row r="1142" spans="1:7" x14ac:dyDescent="0.25">
      <c r="A1142" t="s">
        <v>28</v>
      </c>
      <c r="B1142" t="s">
        <v>28</v>
      </c>
      <c r="C1142" t="s">
        <v>83</v>
      </c>
      <c r="D1142">
        <v>8</v>
      </c>
      <c r="E1142">
        <v>15</v>
      </c>
      <c r="F1142">
        <v>7</v>
      </c>
      <c r="G114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42632.050608881451</v>
      </c>
    </row>
    <row r="1143" spans="1:7" x14ac:dyDescent="0.25">
      <c r="A1143" t="s">
        <v>32</v>
      </c>
      <c r="B1143" t="s">
        <v>28</v>
      </c>
      <c r="C1143" t="s">
        <v>83</v>
      </c>
      <c r="D1143">
        <v>0</v>
      </c>
      <c r="E1143">
        <v>23</v>
      </c>
      <c r="F1143">
        <v>7</v>
      </c>
      <c r="G114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42619.850279176972</v>
      </c>
    </row>
    <row r="1144" spans="1:7" x14ac:dyDescent="0.25">
      <c r="A1144" t="s">
        <v>28</v>
      </c>
      <c r="B1144" t="s">
        <v>28</v>
      </c>
      <c r="C1144" t="s">
        <v>83</v>
      </c>
      <c r="D1144">
        <v>13</v>
      </c>
      <c r="E1144">
        <v>15</v>
      </c>
      <c r="F1144">
        <v>2</v>
      </c>
      <c r="G114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43963.673331956947</v>
      </c>
    </row>
    <row r="1145" spans="1:7" x14ac:dyDescent="0.25">
      <c r="A1145" t="s">
        <v>32</v>
      </c>
      <c r="B1145" t="s">
        <v>28</v>
      </c>
      <c r="C1145" t="s">
        <v>83</v>
      </c>
      <c r="D1145">
        <v>5</v>
      </c>
      <c r="E1145">
        <v>23</v>
      </c>
      <c r="F1145">
        <v>2</v>
      </c>
      <c r="G114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43952.735327055321</v>
      </c>
    </row>
    <row r="1146" spans="1:7" x14ac:dyDescent="0.25">
      <c r="A1146" t="s">
        <v>28</v>
      </c>
      <c r="B1146" t="s">
        <v>28</v>
      </c>
      <c r="C1146" t="s">
        <v>83</v>
      </c>
      <c r="D1146">
        <v>0</v>
      </c>
      <c r="E1146">
        <v>8</v>
      </c>
      <c r="F1146">
        <v>22</v>
      </c>
      <c r="G114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39011.353206852553</v>
      </c>
    </row>
    <row r="1147" spans="1:7" x14ac:dyDescent="0.25">
      <c r="A1147" t="s">
        <v>28</v>
      </c>
      <c r="B1147" t="s">
        <v>28</v>
      </c>
      <c r="C1147" t="s">
        <v>83</v>
      </c>
      <c r="D1147">
        <v>16</v>
      </c>
      <c r="E1147">
        <v>14</v>
      </c>
      <c r="F1147">
        <v>0</v>
      </c>
      <c r="G114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44908.522782353437</v>
      </c>
    </row>
    <row r="1148" spans="1:7" x14ac:dyDescent="0.25">
      <c r="A1148" t="s">
        <v>32</v>
      </c>
      <c r="B1148" t="s">
        <v>28</v>
      </c>
      <c r="C1148" t="s">
        <v>83</v>
      </c>
      <c r="D1148">
        <v>8</v>
      </c>
      <c r="E1148">
        <v>22</v>
      </c>
      <c r="F1148">
        <v>0</v>
      </c>
      <c r="G114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44898.116711237293</v>
      </c>
    </row>
    <row r="1149" spans="1:7" x14ac:dyDescent="0.25">
      <c r="A1149" t="s">
        <v>32</v>
      </c>
      <c r="B1149" t="s">
        <v>32</v>
      </c>
      <c r="C1149" t="s">
        <v>83</v>
      </c>
      <c r="D1149">
        <v>0</v>
      </c>
      <c r="E1149">
        <v>30</v>
      </c>
      <c r="F1149">
        <v>0</v>
      </c>
      <c r="G114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44887.711371656762</v>
      </c>
    </row>
    <row r="1150" spans="1:7" x14ac:dyDescent="0.25">
      <c r="A1150" t="s">
        <v>28</v>
      </c>
      <c r="B1150" t="s">
        <v>28</v>
      </c>
      <c r="C1150" t="s">
        <v>83</v>
      </c>
      <c r="D1150">
        <v>5</v>
      </c>
      <c r="E1150">
        <v>14</v>
      </c>
      <c r="F1150">
        <v>11</v>
      </c>
      <c r="G115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41483.889546962702</v>
      </c>
    </row>
    <row r="1151" spans="1:7" x14ac:dyDescent="0.25">
      <c r="A1151" t="s">
        <v>28</v>
      </c>
      <c r="B1151" t="s">
        <v>28</v>
      </c>
      <c r="C1151" t="s">
        <v>83</v>
      </c>
      <c r="D1151">
        <v>1</v>
      </c>
      <c r="E1151">
        <v>10</v>
      </c>
      <c r="F1151">
        <v>19</v>
      </c>
      <c r="G115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39580.756117629106</v>
      </c>
    </row>
    <row r="1152" spans="1:7" x14ac:dyDescent="0.25">
      <c r="A1152" t="s">
        <v>28</v>
      </c>
      <c r="B1152" t="s">
        <v>28</v>
      </c>
      <c r="C1152" t="s">
        <v>83</v>
      </c>
      <c r="D1152">
        <v>7</v>
      </c>
      <c r="E1152">
        <v>15</v>
      </c>
      <c r="F1152">
        <v>8</v>
      </c>
      <c r="G115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42105.370623598625</v>
      </c>
    </row>
    <row r="1153" spans="1:7" x14ac:dyDescent="0.25">
      <c r="A1153" t="s">
        <v>28</v>
      </c>
      <c r="B1153" t="s">
        <v>28</v>
      </c>
      <c r="C1153" t="s">
        <v>83</v>
      </c>
      <c r="D1153">
        <v>14</v>
      </c>
      <c r="E1153">
        <v>15</v>
      </c>
      <c r="F1153">
        <v>1</v>
      </c>
      <c r="G115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43960.189155115826</v>
      </c>
    </row>
    <row r="1154" spans="1:7" x14ac:dyDescent="0.25">
      <c r="A1154" t="s">
        <v>32</v>
      </c>
      <c r="B1154" t="s">
        <v>28</v>
      </c>
      <c r="C1154" t="s">
        <v>83</v>
      </c>
      <c r="D1154">
        <v>6</v>
      </c>
      <c r="E1154">
        <v>23</v>
      </c>
      <c r="F1154">
        <v>1</v>
      </c>
      <c r="G115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43949.524219332074</v>
      </c>
    </row>
    <row r="1155" spans="1:7" x14ac:dyDescent="0.25">
      <c r="A1155" t="s">
        <v>28</v>
      </c>
      <c r="B1155" t="s">
        <v>28</v>
      </c>
      <c r="C1155" t="s">
        <v>83</v>
      </c>
      <c r="D1155">
        <v>3</v>
      </c>
      <c r="E1155">
        <v>13</v>
      </c>
      <c r="F1155">
        <v>14</v>
      </c>
      <c r="G115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40344.523993434799</v>
      </c>
    </row>
    <row r="1156" spans="1:7" x14ac:dyDescent="0.25">
      <c r="A1156" t="s">
        <v>28</v>
      </c>
      <c r="B1156" t="s">
        <v>28</v>
      </c>
      <c r="C1156" t="s">
        <v>83</v>
      </c>
      <c r="D1156">
        <v>6</v>
      </c>
      <c r="E1156">
        <v>15</v>
      </c>
      <c r="F1156">
        <v>9</v>
      </c>
      <c r="G115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41495.040152236623</v>
      </c>
    </row>
    <row r="1157" spans="1:7" x14ac:dyDescent="0.25">
      <c r="A1157" t="s">
        <v>28</v>
      </c>
      <c r="B1157" t="s">
        <v>28</v>
      </c>
      <c r="C1157" t="s">
        <v>83</v>
      </c>
      <c r="D1157">
        <v>2</v>
      </c>
      <c r="E1157">
        <v>12</v>
      </c>
      <c r="F1157">
        <v>16</v>
      </c>
      <c r="G115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39840.360113012532</v>
      </c>
    </row>
    <row r="1158" spans="1:7" x14ac:dyDescent="0.25">
      <c r="A1158" t="s">
        <v>28</v>
      </c>
      <c r="B1158" t="s">
        <v>28</v>
      </c>
      <c r="C1158" t="s">
        <v>83</v>
      </c>
      <c r="D1158">
        <v>0</v>
      </c>
      <c r="E1158">
        <v>9</v>
      </c>
      <c r="F1158">
        <v>21</v>
      </c>
      <c r="G115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38678.958144560827</v>
      </c>
    </row>
    <row r="1159" spans="1:7" x14ac:dyDescent="0.25">
      <c r="A1159" t="s">
        <v>28</v>
      </c>
      <c r="B1159" t="s">
        <v>28</v>
      </c>
      <c r="C1159" t="s">
        <v>83</v>
      </c>
      <c r="D1159">
        <v>4</v>
      </c>
      <c r="E1159">
        <v>14</v>
      </c>
      <c r="F1159">
        <v>12</v>
      </c>
      <c r="G115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40667.722798241528</v>
      </c>
    </row>
    <row r="1160" spans="1:7" x14ac:dyDescent="0.25">
      <c r="A1160" t="s">
        <v>28</v>
      </c>
      <c r="B1160" t="s">
        <v>28</v>
      </c>
      <c r="C1160" t="s">
        <v>83</v>
      </c>
      <c r="D1160">
        <v>10</v>
      </c>
      <c r="E1160">
        <v>16</v>
      </c>
      <c r="F1160">
        <v>4</v>
      </c>
      <c r="G116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42483.136479227425</v>
      </c>
    </row>
    <row r="1161" spans="1:7" x14ac:dyDescent="0.25">
      <c r="A1161" t="s">
        <v>32</v>
      </c>
      <c r="B1161" t="s">
        <v>28</v>
      </c>
      <c r="C1161" t="s">
        <v>83</v>
      </c>
      <c r="D1161">
        <v>2</v>
      </c>
      <c r="E1161">
        <v>24</v>
      </c>
      <c r="F1161">
        <v>4</v>
      </c>
      <c r="G116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42471.696860576943</v>
      </c>
    </row>
    <row r="1162" spans="1:7" x14ac:dyDescent="0.25">
      <c r="A1162" t="s">
        <v>28</v>
      </c>
      <c r="B1162" t="s">
        <v>28</v>
      </c>
      <c r="C1162" t="s">
        <v>83</v>
      </c>
      <c r="D1162">
        <v>11</v>
      </c>
      <c r="E1162">
        <v>16</v>
      </c>
      <c r="F1162">
        <v>3</v>
      </c>
      <c r="G116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42699.552985960283</v>
      </c>
    </row>
    <row r="1163" spans="1:7" x14ac:dyDescent="0.25">
      <c r="A1163" t="s">
        <v>32</v>
      </c>
      <c r="B1163" t="s">
        <v>28</v>
      </c>
      <c r="C1163" t="s">
        <v>83</v>
      </c>
      <c r="D1163">
        <v>3</v>
      </c>
      <c r="E1163">
        <v>24</v>
      </c>
      <c r="F1163">
        <v>3</v>
      </c>
      <c r="G116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42688.372188615671</v>
      </c>
    </row>
    <row r="1164" spans="1:7" x14ac:dyDescent="0.25">
      <c r="A1164" t="s">
        <v>28</v>
      </c>
      <c r="B1164" t="s">
        <v>28</v>
      </c>
      <c r="C1164" t="s">
        <v>83</v>
      </c>
      <c r="D1164">
        <v>1</v>
      </c>
      <c r="E1164">
        <v>11</v>
      </c>
      <c r="F1164">
        <v>18</v>
      </c>
      <c r="G116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39162.933730508805</v>
      </c>
    </row>
    <row r="1165" spans="1:7" x14ac:dyDescent="0.25">
      <c r="A1165" t="s">
        <v>28</v>
      </c>
      <c r="B1165" t="s">
        <v>28</v>
      </c>
      <c r="C1165" t="s">
        <v>83</v>
      </c>
      <c r="D1165">
        <v>9</v>
      </c>
      <c r="E1165">
        <v>16</v>
      </c>
      <c r="F1165">
        <v>5</v>
      </c>
      <c r="G116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42177.737234944958</v>
      </c>
    </row>
    <row r="1166" spans="1:7" x14ac:dyDescent="0.25">
      <c r="A1166" t="s">
        <v>32</v>
      </c>
      <c r="B1166" t="s">
        <v>28</v>
      </c>
      <c r="C1166" t="s">
        <v>83</v>
      </c>
      <c r="D1166">
        <v>1</v>
      </c>
      <c r="E1166">
        <v>24</v>
      </c>
      <c r="F1166">
        <v>5</v>
      </c>
      <c r="G116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42166.045631892383</v>
      </c>
    </row>
    <row r="1167" spans="1:7" x14ac:dyDescent="0.25">
      <c r="A1167" t="s">
        <v>28</v>
      </c>
      <c r="B1167" t="s">
        <v>28</v>
      </c>
      <c r="C1167" t="s">
        <v>83</v>
      </c>
      <c r="D1167">
        <v>12</v>
      </c>
      <c r="E1167">
        <v>16</v>
      </c>
      <c r="F1167">
        <v>2</v>
      </c>
      <c r="G116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42825.634241483793</v>
      </c>
    </row>
    <row r="1168" spans="1:7" x14ac:dyDescent="0.25">
      <c r="A1168" t="s">
        <v>32</v>
      </c>
      <c r="B1168" t="s">
        <v>28</v>
      </c>
      <c r="C1168" t="s">
        <v>83</v>
      </c>
      <c r="D1168">
        <v>4</v>
      </c>
      <c r="E1168">
        <v>24</v>
      </c>
      <c r="F1168">
        <v>2</v>
      </c>
      <c r="G116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42814.719121436596</v>
      </c>
    </row>
    <row r="1169" spans="1:7" x14ac:dyDescent="0.25">
      <c r="A1169" t="s">
        <v>28</v>
      </c>
      <c r="B1169" t="s">
        <v>28</v>
      </c>
      <c r="C1169" t="s">
        <v>83</v>
      </c>
      <c r="D1169">
        <v>15</v>
      </c>
      <c r="E1169">
        <v>15</v>
      </c>
      <c r="F1169">
        <v>0</v>
      </c>
      <c r="G116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43863.601421236119</v>
      </c>
    </row>
    <row r="1170" spans="1:7" x14ac:dyDescent="0.25">
      <c r="A1170" t="s">
        <v>32</v>
      </c>
      <c r="B1170" t="s">
        <v>28</v>
      </c>
      <c r="C1170" t="s">
        <v>83</v>
      </c>
      <c r="D1170">
        <v>7</v>
      </c>
      <c r="E1170">
        <v>23</v>
      </c>
      <c r="F1170">
        <v>0</v>
      </c>
      <c r="G117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43853.216466821767</v>
      </c>
    </row>
    <row r="1171" spans="1:7" x14ac:dyDescent="0.25">
      <c r="A1171" t="s">
        <v>28</v>
      </c>
      <c r="B1171" t="s">
        <v>28</v>
      </c>
      <c r="C1171" t="s">
        <v>83</v>
      </c>
      <c r="D1171">
        <v>8</v>
      </c>
      <c r="E1171">
        <v>16</v>
      </c>
      <c r="F1171">
        <v>6</v>
      </c>
      <c r="G117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41784.70429469079</v>
      </c>
    </row>
    <row r="1172" spans="1:7" x14ac:dyDescent="0.25">
      <c r="A1172" t="s">
        <v>32</v>
      </c>
      <c r="B1172" t="s">
        <v>28</v>
      </c>
      <c r="C1172" t="s">
        <v>83</v>
      </c>
      <c r="D1172">
        <v>0</v>
      </c>
      <c r="E1172">
        <v>24</v>
      </c>
      <c r="F1172">
        <v>6</v>
      </c>
      <c r="G117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41772.767524886411</v>
      </c>
    </row>
    <row r="1173" spans="1:7" x14ac:dyDescent="0.25">
      <c r="A1173" t="s">
        <v>28</v>
      </c>
      <c r="B1173" t="s">
        <v>28</v>
      </c>
      <c r="C1173" t="s">
        <v>83</v>
      </c>
      <c r="D1173">
        <v>5</v>
      </c>
      <c r="E1173">
        <v>15</v>
      </c>
      <c r="F1173">
        <v>10</v>
      </c>
      <c r="G117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40802.395487013331</v>
      </c>
    </row>
    <row r="1174" spans="1:7" x14ac:dyDescent="0.25">
      <c r="A1174" t="s">
        <v>28</v>
      </c>
      <c r="B1174" t="s">
        <v>28</v>
      </c>
      <c r="C1174" t="s">
        <v>83</v>
      </c>
      <c r="D1174">
        <v>0</v>
      </c>
      <c r="E1174">
        <v>10</v>
      </c>
      <c r="F1174">
        <v>20</v>
      </c>
      <c r="G117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38320.09590878465</v>
      </c>
    </row>
    <row r="1175" spans="1:7" x14ac:dyDescent="0.25">
      <c r="A1175" t="s">
        <v>28</v>
      </c>
      <c r="B1175" t="s">
        <v>28</v>
      </c>
      <c r="C1175" t="s">
        <v>83</v>
      </c>
      <c r="D1175">
        <v>7</v>
      </c>
      <c r="E1175">
        <v>16</v>
      </c>
      <c r="F1175">
        <v>7</v>
      </c>
      <c r="G117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41305.383203243458</v>
      </c>
    </row>
    <row r="1176" spans="1:7" x14ac:dyDescent="0.25">
      <c r="A1176" t="s">
        <v>28</v>
      </c>
      <c r="B1176" t="s">
        <v>28</v>
      </c>
      <c r="C1176" t="s">
        <v>83</v>
      </c>
      <c r="D1176">
        <v>13</v>
      </c>
      <c r="E1176">
        <v>16</v>
      </c>
      <c r="F1176">
        <v>1</v>
      </c>
      <c r="G117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42860.024284564883</v>
      </c>
    </row>
    <row r="1177" spans="1:7" x14ac:dyDescent="0.25">
      <c r="A1177" t="s">
        <v>32</v>
      </c>
      <c r="B1177" t="s">
        <v>28</v>
      </c>
      <c r="C1177" t="s">
        <v>83</v>
      </c>
      <c r="D1177">
        <v>5</v>
      </c>
      <c r="E1177">
        <v>24</v>
      </c>
      <c r="F1177">
        <v>1</v>
      </c>
      <c r="G117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42849.381716730204</v>
      </c>
    </row>
    <row r="1178" spans="1:7" x14ac:dyDescent="0.25">
      <c r="A1178" t="s">
        <v>28</v>
      </c>
      <c r="B1178" t="s">
        <v>28</v>
      </c>
      <c r="C1178" t="s">
        <v>83</v>
      </c>
      <c r="D1178">
        <v>2</v>
      </c>
      <c r="E1178">
        <v>13</v>
      </c>
      <c r="F1178">
        <v>15</v>
      </c>
      <c r="G117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39334.026312428796</v>
      </c>
    </row>
    <row r="1179" spans="1:7" x14ac:dyDescent="0.25">
      <c r="A1179" t="s">
        <v>28</v>
      </c>
      <c r="B1179" t="s">
        <v>28</v>
      </c>
      <c r="C1179" t="s">
        <v>83</v>
      </c>
      <c r="D1179">
        <v>3</v>
      </c>
      <c r="E1179">
        <v>14</v>
      </c>
      <c r="F1179">
        <v>13</v>
      </c>
      <c r="G117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39773.205445898391</v>
      </c>
    </row>
    <row r="1180" spans="1:7" x14ac:dyDescent="0.25">
      <c r="A1180" t="s">
        <v>28</v>
      </c>
      <c r="B1180" t="s">
        <v>28</v>
      </c>
      <c r="C1180" t="s">
        <v>83</v>
      </c>
      <c r="D1180">
        <v>1</v>
      </c>
      <c r="E1180">
        <v>12</v>
      </c>
      <c r="F1180">
        <v>17</v>
      </c>
      <c r="G118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38718.845812764761</v>
      </c>
    </row>
    <row r="1181" spans="1:7" x14ac:dyDescent="0.25">
      <c r="A1181" t="s">
        <v>28</v>
      </c>
      <c r="B1181" t="s">
        <v>28</v>
      </c>
      <c r="C1181" t="s">
        <v>83</v>
      </c>
      <c r="D1181">
        <v>6</v>
      </c>
      <c r="E1181">
        <v>16</v>
      </c>
      <c r="F1181">
        <v>8</v>
      </c>
      <c r="G118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40741.115983652715</v>
      </c>
    </row>
    <row r="1182" spans="1:7" x14ac:dyDescent="0.25">
      <c r="A1182" t="s">
        <v>28</v>
      </c>
      <c r="B1182" t="s">
        <v>28</v>
      </c>
      <c r="C1182" t="s">
        <v>83</v>
      </c>
      <c r="D1182">
        <v>4</v>
      </c>
      <c r="E1182">
        <v>15</v>
      </c>
      <c r="F1182">
        <v>11</v>
      </c>
      <c r="G118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40028.769306957001</v>
      </c>
    </row>
    <row r="1183" spans="1:7" x14ac:dyDescent="0.25">
      <c r="A1183" t="s">
        <v>28</v>
      </c>
      <c r="B1183" t="s">
        <v>28</v>
      </c>
      <c r="C1183" t="s">
        <v>83</v>
      </c>
      <c r="D1183">
        <v>14</v>
      </c>
      <c r="E1183">
        <v>16</v>
      </c>
      <c r="F1183">
        <v>0</v>
      </c>
      <c r="G118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42801.363730698184</v>
      </c>
    </row>
    <row r="1184" spans="1:7" x14ac:dyDescent="0.25">
      <c r="A1184" t="s">
        <v>32</v>
      </c>
      <c r="B1184" t="s">
        <v>28</v>
      </c>
      <c r="C1184" t="s">
        <v>83</v>
      </c>
      <c r="D1184">
        <v>6</v>
      </c>
      <c r="E1184">
        <v>24</v>
      </c>
      <c r="F1184">
        <v>0</v>
      </c>
      <c r="G118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42791.000608752016</v>
      </c>
    </row>
    <row r="1185" spans="1:7" x14ac:dyDescent="0.25">
      <c r="A1185" t="s">
        <v>28</v>
      </c>
      <c r="B1185" t="s">
        <v>28</v>
      </c>
      <c r="C1185" t="s">
        <v>83</v>
      </c>
      <c r="D1185">
        <v>0</v>
      </c>
      <c r="E1185">
        <v>11</v>
      </c>
      <c r="F1185">
        <v>19</v>
      </c>
      <c r="G118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37935.421659668231</v>
      </c>
    </row>
    <row r="1186" spans="1:7" x14ac:dyDescent="0.25">
      <c r="A1186" t="s">
        <v>28</v>
      </c>
      <c r="B1186" t="s">
        <v>28</v>
      </c>
      <c r="C1186" t="s">
        <v>83</v>
      </c>
      <c r="D1186">
        <v>5</v>
      </c>
      <c r="E1186">
        <v>16</v>
      </c>
      <c r="F1186">
        <v>9</v>
      </c>
      <c r="G118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40093.241112096897</v>
      </c>
    </row>
    <row r="1187" spans="1:7" x14ac:dyDescent="0.25">
      <c r="A1187" t="s">
        <v>28</v>
      </c>
      <c r="B1187" t="s">
        <v>28</v>
      </c>
      <c r="C1187" t="s">
        <v>83</v>
      </c>
      <c r="D1187">
        <v>10</v>
      </c>
      <c r="E1187">
        <v>17</v>
      </c>
      <c r="F1187">
        <v>3</v>
      </c>
      <c r="G118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41505.767292756966</v>
      </c>
    </row>
    <row r="1188" spans="1:7" x14ac:dyDescent="0.25">
      <c r="A1188" t="s">
        <v>28</v>
      </c>
      <c r="B1188" t="s">
        <v>28</v>
      </c>
      <c r="C1188" t="s">
        <v>83</v>
      </c>
      <c r="D1188">
        <v>9</v>
      </c>
      <c r="E1188">
        <v>17</v>
      </c>
      <c r="F1188">
        <v>4</v>
      </c>
      <c r="G118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41251.17910059866</v>
      </c>
    </row>
    <row r="1189" spans="1:7" x14ac:dyDescent="0.25">
      <c r="A1189" t="s">
        <v>28</v>
      </c>
      <c r="B1189" t="s">
        <v>28</v>
      </c>
      <c r="C1189" t="s">
        <v>83</v>
      </c>
      <c r="D1189">
        <v>11</v>
      </c>
      <c r="E1189">
        <v>17</v>
      </c>
      <c r="F1189">
        <v>2</v>
      </c>
      <c r="G118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41670.083220649911</v>
      </c>
    </row>
    <row r="1190" spans="1:7" x14ac:dyDescent="0.25">
      <c r="A1190" t="s">
        <v>28</v>
      </c>
      <c r="B1190" t="s">
        <v>28</v>
      </c>
      <c r="C1190" t="s">
        <v>83</v>
      </c>
      <c r="D1190">
        <v>2</v>
      </c>
      <c r="E1190">
        <v>14</v>
      </c>
      <c r="F1190">
        <v>14</v>
      </c>
      <c r="G119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38801.660575130132</v>
      </c>
    </row>
    <row r="1191" spans="1:7" x14ac:dyDescent="0.25">
      <c r="A1191" t="s">
        <v>28</v>
      </c>
      <c r="B1191" t="s">
        <v>28</v>
      </c>
      <c r="C1191" t="s">
        <v>83</v>
      </c>
      <c r="D1191">
        <v>8</v>
      </c>
      <c r="E1191">
        <v>17</v>
      </c>
      <c r="F1191">
        <v>5</v>
      </c>
      <c r="G119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40907.66977027087</v>
      </c>
    </row>
    <row r="1192" spans="1:7" x14ac:dyDescent="0.25">
      <c r="A1192" t="s">
        <v>28</v>
      </c>
      <c r="B1192" t="s">
        <v>28</v>
      </c>
      <c r="C1192" t="s">
        <v>83</v>
      </c>
      <c r="D1192">
        <v>1</v>
      </c>
      <c r="E1192">
        <v>13</v>
      </c>
      <c r="F1192">
        <v>16</v>
      </c>
      <c r="G119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38249.131037077728</v>
      </c>
    </row>
    <row r="1193" spans="1:7" x14ac:dyDescent="0.25">
      <c r="A1193" t="s">
        <v>28</v>
      </c>
      <c r="B1193" t="s">
        <v>28</v>
      </c>
      <c r="C1193" t="s">
        <v>83</v>
      </c>
      <c r="D1193">
        <v>3</v>
      </c>
      <c r="E1193">
        <v>15</v>
      </c>
      <c r="F1193">
        <v>12</v>
      </c>
      <c r="G119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39175.490651830871</v>
      </c>
    </row>
    <row r="1194" spans="1:7" x14ac:dyDescent="0.25">
      <c r="A1194" t="s">
        <v>28</v>
      </c>
      <c r="B1194" t="s">
        <v>28</v>
      </c>
      <c r="C1194" t="s">
        <v>83</v>
      </c>
      <c r="D1194">
        <v>12</v>
      </c>
      <c r="E1194">
        <v>17</v>
      </c>
      <c r="F1194">
        <v>1</v>
      </c>
      <c r="G119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41742.772324634519</v>
      </c>
    </row>
    <row r="1195" spans="1:7" x14ac:dyDescent="0.25">
      <c r="A1195" t="s">
        <v>28</v>
      </c>
      <c r="B1195" t="s">
        <v>28</v>
      </c>
      <c r="C1195" t="s">
        <v>83</v>
      </c>
      <c r="D1195">
        <v>7</v>
      </c>
      <c r="E1195">
        <v>17</v>
      </c>
      <c r="F1195">
        <v>6</v>
      </c>
      <c r="G119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40476.586970069402</v>
      </c>
    </row>
    <row r="1196" spans="1:7" x14ac:dyDescent="0.25">
      <c r="A1196" t="s">
        <v>28</v>
      </c>
      <c r="B1196" t="s">
        <v>28</v>
      </c>
      <c r="C1196" t="s">
        <v>83</v>
      </c>
      <c r="D1196">
        <v>0</v>
      </c>
      <c r="E1196">
        <v>12</v>
      </c>
      <c r="F1196">
        <v>18</v>
      </c>
      <c r="G119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37525.569110810102</v>
      </c>
    </row>
    <row r="1197" spans="1:7" x14ac:dyDescent="0.25">
      <c r="A1197" t="s">
        <v>28</v>
      </c>
      <c r="B1197" t="s">
        <v>28</v>
      </c>
      <c r="C1197" t="s">
        <v>83</v>
      </c>
      <c r="D1197">
        <v>4</v>
      </c>
      <c r="E1197">
        <v>16</v>
      </c>
      <c r="F1197">
        <v>10</v>
      </c>
      <c r="G119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39363.093492524378</v>
      </c>
    </row>
    <row r="1198" spans="1:7" x14ac:dyDescent="0.25">
      <c r="A1198" t="s">
        <v>28</v>
      </c>
      <c r="B1198" t="s">
        <v>28</v>
      </c>
      <c r="C1198" t="s">
        <v>83</v>
      </c>
      <c r="D1198">
        <v>6</v>
      </c>
      <c r="E1198">
        <v>17</v>
      </c>
      <c r="F1198">
        <v>7</v>
      </c>
      <c r="G119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39959.274886030769</v>
      </c>
    </row>
    <row r="1199" spans="1:7" x14ac:dyDescent="0.25">
      <c r="A1199" t="s">
        <v>28</v>
      </c>
      <c r="B1199" t="s">
        <v>28</v>
      </c>
      <c r="C1199" t="s">
        <v>83</v>
      </c>
      <c r="D1199">
        <v>13</v>
      </c>
      <c r="E1199">
        <v>17</v>
      </c>
      <c r="F1199">
        <v>0</v>
      </c>
      <c r="G119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41722.476635570049</v>
      </c>
    </row>
    <row r="1200" spans="1:7" x14ac:dyDescent="0.25">
      <c r="A1200" t="s">
        <v>28</v>
      </c>
      <c r="B1200" t="s">
        <v>28</v>
      </c>
      <c r="C1200" t="s">
        <v>83</v>
      </c>
      <c r="D1200">
        <v>2</v>
      </c>
      <c r="E1200">
        <v>15</v>
      </c>
      <c r="F1200">
        <v>13</v>
      </c>
      <c r="G120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38243.884895831732</v>
      </c>
    </row>
    <row r="1201" spans="1:7" x14ac:dyDescent="0.25">
      <c r="A1201" t="s">
        <v>28</v>
      </c>
      <c r="B1201" t="s">
        <v>28</v>
      </c>
      <c r="C1201" t="s">
        <v>83</v>
      </c>
      <c r="D1201">
        <v>1</v>
      </c>
      <c r="E1201">
        <v>14</v>
      </c>
      <c r="F1201">
        <v>15</v>
      </c>
      <c r="G120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37754.407535991988</v>
      </c>
    </row>
    <row r="1202" spans="1:7" x14ac:dyDescent="0.25">
      <c r="A1202" t="s">
        <v>28</v>
      </c>
      <c r="B1202" t="s">
        <v>28</v>
      </c>
      <c r="C1202" t="s">
        <v>83</v>
      </c>
      <c r="D1202">
        <v>5</v>
      </c>
      <c r="E1202">
        <v>17</v>
      </c>
      <c r="F1202">
        <v>8</v>
      </c>
      <c r="G120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39357.07419726548</v>
      </c>
    </row>
    <row r="1203" spans="1:7" x14ac:dyDescent="0.25">
      <c r="A1203" t="s">
        <v>28</v>
      </c>
      <c r="B1203" t="s">
        <v>28</v>
      </c>
      <c r="C1203" t="s">
        <v>83</v>
      </c>
      <c r="D1203">
        <v>3</v>
      </c>
      <c r="E1203">
        <v>16</v>
      </c>
      <c r="F1203">
        <v>11</v>
      </c>
      <c r="G120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38552.004431077228</v>
      </c>
    </row>
    <row r="1204" spans="1:7" x14ac:dyDescent="0.25">
      <c r="A1204" t="s">
        <v>28</v>
      </c>
      <c r="B1204" t="s">
        <v>28</v>
      </c>
      <c r="C1204" t="s">
        <v>83</v>
      </c>
      <c r="D1204">
        <v>0</v>
      </c>
      <c r="E1204">
        <v>13</v>
      </c>
      <c r="F1204">
        <v>17</v>
      </c>
      <c r="G120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37091.151399700575</v>
      </c>
    </row>
    <row r="1205" spans="1:7" x14ac:dyDescent="0.25">
      <c r="A1205" t="s">
        <v>28</v>
      </c>
      <c r="B1205" t="s">
        <v>28</v>
      </c>
      <c r="C1205" t="s">
        <v>83</v>
      </c>
      <c r="D1205">
        <v>9</v>
      </c>
      <c r="E1205">
        <v>18</v>
      </c>
      <c r="F1205">
        <v>3</v>
      </c>
      <c r="G120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40294.771881448221</v>
      </c>
    </row>
    <row r="1206" spans="1:7" x14ac:dyDescent="0.25">
      <c r="A1206" t="s">
        <v>28</v>
      </c>
      <c r="B1206" t="s">
        <v>28</v>
      </c>
      <c r="C1206" t="s">
        <v>83</v>
      </c>
      <c r="D1206">
        <v>10</v>
      </c>
      <c r="E1206">
        <v>18</v>
      </c>
      <c r="F1206">
        <v>2</v>
      </c>
      <c r="G120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40497.713269719854</v>
      </c>
    </row>
    <row r="1207" spans="1:7" x14ac:dyDescent="0.25">
      <c r="A1207" t="s">
        <v>28</v>
      </c>
      <c r="B1207" t="s">
        <v>28</v>
      </c>
      <c r="C1207" t="s">
        <v>83</v>
      </c>
      <c r="D1207">
        <v>8</v>
      </c>
      <c r="E1207">
        <v>18</v>
      </c>
      <c r="F1207">
        <v>4</v>
      </c>
      <c r="G120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40001.63401922027</v>
      </c>
    </row>
    <row r="1208" spans="1:7" x14ac:dyDescent="0.25">
      <c r="A1208" t="s">
        <v>28</v>
      </c>
      <c r="B1208" t="s">
        <v>28</v>
      </c>
      <c r="C1208" t="s">
        <v>83</v>
      </c>
      <c r="D1208">
        <v>11</v>
      </c>
      <c r="E1208">
        <v>18</v>
      </c>
      <c r="F1208">
        <v>1</v>
      </c>
      <c r="G120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40609.104954815368</v>
      </c>
    </row>
    <row r="1209" spans="1:7" x14ac:dyDescent="0.25">
      <c r="A1209" t="s">
        <v>28</v>
      </c>
      <c r="B1209" t="s">
        <v>28</v>
      </c>
      <c r="C1209" t="s">
        <v>83</v>
      </c>
      <c r="D1209">
        <v>7</v>
      </c>
      <c r="E1209">
        <v>18</v>
      </c>
      <c r="F1209">
        <v>5</v>
      </c>
      <c r="G120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39619.64949295688</v>
      </c>
    </row>
    <row r="1210" spans="1:7" x14ac:dyDescent="0.25">
      <c r="A1210" t="s">
        <v>28</v>
      </c>
      <c r="B1210" t="s">
        <v>28</v>
      </c>
      <c r="C1210" t="s">
        <v>83</v>
      </c>
      <c r="D1210">
        <v>4</v>
      </c>
      <c r="E1210">
        <v>17</v>
      </c>
      <c r="F1210">
        <v>9</v>
      </c>
      <c r="G121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38671.322051080955</v>
      </c>
    </row>
    <row r="1211" spans="1:7" x14ac:dyDescent="0.25">
      <c r="A1211" t="s">
        <v>28</v>
      </c>
      <c r="B1211" t="s">
        <v>28</v>
      </c>
      <c r="C1211" t="s">
        <v>83</v>
      </c>
      <c r="D1211">
        <v>12</v>
      </c>
      <c r="E1211">
        <v>18</v>
      </c>
      <c r="F1211">
        <v>0</v>
      </c>
      <c r="G121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40627.590312015018</v>
      </c>
    </row>
    <row r="1212" spans="1:7" x14ac:dyDescent="0.25">
      <c r="A1212" t="s">
        <v>28</v>
      </c>
      <c r="B1212" t="s">
        <v>28</v>
      </c>
      <c r="C1212" t="s">
        <v>83</v>
      </c>
      <c r="D1212">
        <v>6</v>
      </c>
      <c r="E1212">
        <v>18</v>
      </c>
      <c r="F1212">
        <v>6</v>
      </c>
      <c r="G121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39150.16466928029</v>
      </c>
    </row>
    <row r="1213" spans="1:7" x14ac:dyDescent="0.25">
      <c r="A1213" t="s">
        <v>28</v>
      </c>
      <c r="B1213" t="s">
        <v>28</v>
      </c>
      <c r="C1213" t="s">
        <v>83</v>
      </c>
      <c r="D1213">
        <v>1</v>
      </c>
      <c r="E1213">
        <v>15</v>
      </c>
      <c r="F1213">
        <v>14</v>
      </c>
      <c r="G121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37235.273721059857</v>
      </c>
    </row>
    <row r="1214" spans="1:7" x14ac:dyDescent="0.25">
      <c r="A1214" t="s">
        <v>28</v>
      </c>
      <c r="B1214" t="s">
        <v>28</v>
      </c>
      <c r="C1214" t="s">
        <v>83</v>
      </c>
      <c r="D1214">
        <v>2</v>
      </c>
      <c r="E1214">
        <v>16</v>
      </c>
      <c r="F1214">
        <v>12</v>
      </c>
      <c r="G121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37661.301610294824</v>
      </c>
    </row>
    <row r="1215" spans="1:7" x14ac:dyDescent="0.25">
      <c r="A1215" t="s">
        <v>28</v>
      </c>
      <c r="B1215" t="s">
        <v>28</v>
      </c>
      <c r="C1215" t="s">
        <v>83</v>
      </c>
      <c r="D1215">
        <v>0</v>
      </c>
      <c r="E1215">
        <v>14</v>
      </c>
      <c r="F1215">
        <v>16</v>
      </c>
      <c r="G121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36632.76191610704</v>
      </c>
    </row>
    <row r="1216" spans="1:7" x14ac:dyDescent="0.25">
      <c r="A1216" t="s">
        <v>28</v>
      </c>
      <c r="B1216" t="s">
        <v>28</v>
      </c>
      <c r="C1216" t="s">
        <v>83</v>
      </c>
      <c r="D1216">
        <v>3</v>
      </c>
      <c r="E1216">
        <v>17</v>
      </c>
      <c r="F1216">
        <v>10</v>
      </c>
      <c r="G121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37903.352037892764</v>
      </c>
    </row>
    <row r="1217" spans="1:7" x14ac:dyDescent="0.25">
      <c r="A1217" t="s">
        <v>28</v>
      </c>
      <c r="B1217" t="s">
        <v>28</v>
      </c>
      <c r="C1217" t="s">
        <v>83</v>
      </c>
      <c r="D1217">
        <v>5</v>
      </c>
      <c r="E1217">
        <v>18</v>
      </c>
      <c r="F1217">
        <v>7</v>
      </c>
      <c r="G121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38594.52244731212</v>
      </c>
    </row>
    <row r="1218" spans="1:7" x14ac:dyDescent="0.25">
      <c r="A1218" t="s">
        <v>28</v>
      </c>
      <c r="B1218" t="s">
        <v>28</v>
      </c>
      <c r="C1218" t="s">
        <v>83</v>
      </c>
      <c r="D1218">
        <v>4</v>
      </c>
      <c r="E1218">
        <v>18</v>
      </c>
      <c r="F1218">
        <v>8</v>
      </c>
      <c r="G121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37954.062234266981</v>
      </c>
    </row>
    <row r="1219" spans="1:7" x14ac:dyDescent="0.25">
      <c r="A1219" t="s">
        <v>28</v>
      </c>
      <c r="B1219" t="s">
        <v>28</v>
      </c>
      <c r="C1219" t="s">
        <v>83</v>
      </c>
      <c r="D1219">
        <v>1</v>
      </c>
      <c r="E1219">
        <v>16</v>
      </c>
      <c r="F1219">
        <v>13</v>
      </c>
      <c r="G1219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36692.309063095068</v>
      </c>
    </row>
    <row r="1220" spans="1:7" x14ac:dyDescent="0.25">
      <c r="A1220" t="s">
        <v>28</v>
      </c>
      <c r="B1220" t="s">
        <v>28</v>
      </c>
      <c r="C1220" t="s">
        <v>83</v>
      </c>
      <c r="D1220">
        <v>0</v>
      </c>
      <c r="E1220">
        <v>15</v>
      </c>
      <c r="F1220">
        <v>15</v>
      </c>
      <c r="G1220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36150.975090758497</v>
      </c>
    </row>
    <row r="1221" spans="1:7" x14ac:dyDescent="0.25">
      <c r="A1221" t="s">
        <v>28</v>
      </c>
      <c r="B1221" t="s">
        <v>28</v>
      </c>
      <c r="C1221" t="s">
        <v>83</v>
      </c>
      <c r="D1221">
        <v>2</v>
      </c>
      <c r="E1221">
        <v>17</v>
      </c>
      <c r="F1221">
        <v>11</v>
      </c>
      <c r="G1221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37054.494165921336</v>
      </c>
    </row>
    <row r="1222" spans="1:7" x14ac:dyDescent="0.25">
      <c r="A1222" t="s">
        <v>28</v>
      </c>
      <c r="B1222" t="s">
        <v>28</v>
      </c>
      <c r="C1222" t="s">
        <v>83</v>
      </c>
      <c r="D1222">
        <v>3</v>
      </c>
      <c r="E1222">
        <v>18</v>
      </c>
      <c r="F1222">
        <v>9</v>
      </c>
      <c r="G1222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37230.119920839592</v>
      </c>
    </row>
    <row r="1223" spans="1:7" x14ac:dyDescent="0.25">
      <c r="A1223" t="s">
        <v>28</v>
      </c>
      <c r="B1223" t="s">
        <v>28</v>
      </c>
      <c r="C1223" t="s">
        <v>83</v>
      </c>
      <c r="D1223">
        <v>1</v>
      </c>
      <c r="E1223">
        <v>17</v>
      </c>
      <c r="F1223">
        <v>12</v>
      </c>
      <c r="G1223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36126.074835672625</v>
      </c>
    </row>
    <row r="1224" spans="1:7" x14ac:dyDescent="0.25">
      <c r="A1224" t="s">
        <v>28</v>
      </c>
      <c r="B1224" t="s">
        <v>28</v>
      </c>
      <c r="C1224" t="s">
        <v>83</v>
      </c>
      <c r="D1224">
        <v>0</v>
      </c>
      <c r="E1224">
        <v>16</v>
      </c>
      <c r="F1224">
        <v>14</v>
      </c>
      <c r="G1224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35646.34714653132</v>
      </c>
    </row>
    <row r="1225" spans="1:7" x14ac:dyDescent="0.25">
      <c r="A1225" t="s">
        <v>28</v>
      </c>
      <c r="B1225" t="s">
        <v>28</v>
      </c>
      <c r="C1225" t="s">
        <v>83</v>
      </c>
      <c r="D1225">
        <v>2</v>
      </c>
      <c r="E1225">
        <v>18</v>
      </c>
      <c r="F1225">
        <v>10</v>
      </c>
      <c r="G1225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36424.027856383458</v>
      </c>
    </row>
    <row r="1226" spans="1:7" x14ac:dyDescent="0.25">
      <c r="A1226" t="s">
        <v>28</v>
      </c>
      <c r="B1226" t="s">
        <v>28</v>
      </c>
      <c r="C1226" t="s">
        <v>83</v>
      </c>
      <c r="D1226">
        <v>0</v>
      </c>
      <c r="E1226">
        <v>17</v>
      </c>
      <c r="F1226">
        <v>13</v>
      </c>
      <c r="G1226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35119.416814200187</v>
      </c>
    </row>
    <row r="1227" spans="1:7" x14ac:dyDescent="0.25">
      <c r="A1227" t="s">
        <v>28</v>
      </c>
      <c r="B1227" t="s">
        <v>28</v>
      </c>
      <c r="C1227" t="s">
        <v>83</v>
      </c>
      <c r="D1227">
        <v>1</v>
      </c>
      <c r="E1227">
        <v>18</v>
      </c>
      <c r="F1227">
        <v>11</v>
      </c>
      <c r="G1227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35537.114823878954</v>
      </c>
    </row>
    <row r="1228" spans="1:7" x14ac:dyDescent="0.25">
      <c r="A1228" t="s">
        <v>28</v>
      </c>
      <c r="B1228" t="s">
        <v>28</v>
      </c>
      <c r="C1228" t="s">
        <v>83</v>
      </c>
      <c r="D1228">
        <v>0</v>
      </c>
      <c r="E1228">
        <v>18</v>
      </c>
      <c r="F1228">
        <v>12</v>
      </c>
      <c r="G1228" s="45">
        <f>_xlfn.LET(
_xlpm.BaseATK, Calculator!$B$26,
_xlpm.MainStats, 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 _xlpm.EM_Sub+_xlpm.EM_Main),
_xlpm.ATK,(_xlpm.BaseATK*(1 +_xlpm.ATK_Sub+_xlpm.ATK_Main +Calculator!$B$31) +Calculator!$B$36),
_xlpm.CRIT_DMG,(Calculator!$B$48+ _xlpm.CRIT_DMG_Sub+_xlpm.CRIT_DMG_Main),
_xlpm.BaseReactionCoefficient, Calculator!$C$62,
_xlpm.Ability,Calculator!$C$63,
_xlpm.BaseDMG_Multiplier, Calculator!$C$65,
_xlpm.StellarReactionBase,Calculator!$C$66   +MIN(_xlpm.ATK/100*0.7%,14%),
_xlpm.Reaction_Bonus,Calculator!$C$68,
_xlpm.EM_Bonus,
(6/(1+2000/(_xlpm.EM+MIN(_xlpm.ATK/100*8,160)))),
_xlpm.Reaction_AdditiveBaseDMGBonus,Calculator!$C$70,
_xlpm.Elevation_Multiplier,Calculator!$C$72,
_xlpm.RES_Multiplier, Calculator!$C$73,
_xlpm.BaseDamage,
PRODUCT(
    _xlpm.BaseReactionCoefficient, _xlpm.Ability, _xlpm.ATK, _xlpm.BaseDMG_Multiplier, (1 +_xlpm.StellarReactionBase), (1 +_xlpm.EM_Bonus + _xlpm.Reaction_Bonus)
) +_xlpm.Reaction_AdditiveBaseDMGBonus,
_xlpm.FinalDamage,PRODUCT(
    _xlpm.BaseDamage, (1 +_xlpm.Elevation_Multiplier), _xlpm.RES_Multiplier, (1 +_xlpm.CRIT_DMG)
),
_xlpm.FinalDamage
)</f>
        <v>34570.706014688898</v>
      </c>
    </row>
  </sheetData>
  <sheetProtection sheet="1" objects="1" scenarios="1" autoFilter="0"/>
  <mergeCells count="1">
    <mergeCell ref="R1:R10"/>
  </mergeCells>
  <phoneticPr fontId="5" type="noConversion"/>
  <dataValidations disablePrompts="1" count="1">
    <dataValidation type="list" allowBlank="1" showInputMessage="1" showErrorMessage="1" sqref="J1" xr:uid="{BB9DC1F4-1306-4FC3-9C70-C9C760D9DD2E}">
      <formula1>$I:$I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9CBFF-C1D3-45E6-8475-110A7EE9B58D}">
  <dimension ref="B2:L9"/>
  <sheetViews>
    <sheetView zoomScale="235" zoomScaleNormal="235" workbookViewId="0">
      <selection activeCell="C18" sqref="C18"/>
    </sheetView>
  </sheetViews>
  <sheetFormatPr defaultRowHeight="15" x14ac:dyDescent="0.25"/>
  <cols>
    <col min="1" max="1" width="9.140625" style="21"/>
    <col min="2" max="2" width="27.42578125" style="80" bestFit="1" customWidth="1"/>
    <col min="3" max="3" width="10.42578125" style="21" bestFit="1" customWidth="1"/>
    <col min="4" max="4" width="24.5703125" style="21" bestFit="1" customWidth="1"/>
    <col min="5" max="5" width="9.28515625" style="21" bestFit="1" customWidth="1"/>
    <col min="6" max="7" width="9.28515625" style="21" customWidth="1"/>
    <col min="8" max="8" width="11.5703125" style="21" bestFit="1" customWidth="1"/>
    <col min="9" max="16384" width="9.140625" style="21"/>
  </cols>
  <sheetData>
    <row r="2" spans="2:12" ht="15.75" thickBot="1" x14ac:dyDescent="0.3">
      <c r="B2" s="79" t="s">
        <v>136</v>
      </c>
      <c r="C2" s="73" t="s">
        <v>137</v>
      </c>
      <c r="D2" s="73" t="s">
        <v>138</v>
      </c>
      <c r="E2" s="95" t="s">
        <v>84</v>
      </c>
      <c r="F2" s="78" t="s">
        <v>139</v>
      </c>
      <c r="G2" s="78" t="s">
        <v>139</v>
      </c>
      <c r="H2" s="78" t="s">
        <v>142</v>
      </c>
      <c r="I2" s="74"/>
      <c r="J2" s="74"/>
      <c r="K2" s="74"/>
      <c r="L2" s="74"/>
    </row>
    <row r="3" spans="2:12" ht="15.75" thickTop="1" x14ac:dyDescent="0.25">
      <c r="B3" s="58" t="s">
        <v>140</v>
      </c>
      <c r="C3" s="76" t="b">
        <v>1</v>
      </c>
      <c r="D3" s="75" t="str">
        <f t="shared" ref="D3" si="0">IF($C3, $B3,"")</f>
        <v>Please Choose a weapon</v>
      </c>
      <c r="E3" s="34" t="s">
        <v>141</v>
      </c>
      <c r="F3" s="77" t="s">
        <v>141</v>
      </c>
      <c r="G3" s="77" t="s">
        <v>141</v>
      </c>
    </row>
    <row r="4" spans="2:12" x14ac:dyDescent="0.25">
      <c r="B4" s="80" t="s">
        <v>143</v>
      </c>
      <c r="C4" s="76" t="b">
        <v>1</v>
      </c>
      <c r="D4" s="80" t="str">
        <f>IF(C4, B4,"")</f>
        <v>Teaspoon of Transcendence</v>
      </c>
      <c r="E4" s="21">
        <v>674</v>
      </c>
      <c r="H4" s="81"/>
    </row>
    <row r="5" spans="2:12" x14ac:dyDescent="0.25">
      <c r="B5" s="80" t="s">
        <v>132</v>
      </c>
      <c r="C5" s="76" t="b">
        <v>1</v>
      </c>
      <c r="D5" s="80" t="str">
        <f t="shared" ref="D5:D9" si="1">IF(C5, B5,"")</f>
        <v>A Thousand Blazing Suns</v>
      </c>
      <c r="E5" s="21">
        <v>741</v>
      </c>
    </row>
    <row r="6" spans="2:12" x14ac:dyDescent="0.25">
      <c r="B6" s="80" t="s">
        <v>133</v>
      </c>
      <c r="C6" s="76" t="b">
        <v>1</v>
      </c>
      <c r="D6" s="80" t="str">
        <f t="shared" si="1"/>
        <v>Redhorn Stonethresher</v>
      </c>
      <c r="E6" s="21">
        <v>542</v>
      </c>
    </row>
    <row r="7" spans="2:12" x14ac:dyDescent="0.25">
      <c r="B7" s="80" t="s">
        <v>134</v>
      </c>
      <c r="C7" s="76" t="b">
        <v>1</v>
      </c>
      <c r="D7" s="80" t="str">
        <f t="shared" si="1"/>
        <v>Verdict</v>
      </c>
      <c r="E7" s="21">
        <v>674</v>
      </c>
    </row>
    <row r="8" spans="2:12" x14ac:dyDescent="0.25">
      <c r="B8" s="80" t="s">
        <v>44</v>
      </c>
      <c r="C8" s="76" t="b">
        <v>1</v>
      </c>
      <c r="D8" s="80" t="str">
        <f t="shared" si="1"/>
        <v>Mailed Flower</v>
      </c>
      <c r="E8" s="21">
        <v>565</v>
      </c>
    </row>
    <row r="9" spans="2:12" x14ac:dyDescent="0.25">
      <c r="B9" s="80" t="s">
        <v>135</v>
      </c>
      <c r="C9" s="76" t="b">
        <v>1</v>
      </c>
      <c r="D9" s="80" t="str">
        <f t="shared" si="1"/>
        <v>Tidal Shadow</v>
      </c>
      <c r="E9" s="21">
        <v>510</v>
      </c>
    </row>
  </sheetData>
  <sheetProtection sheet="1" objects="1" scenarios="1"/>
  <conditionalFormatting sqref="C3:C9">
    <cfRule type="expression" dxfId="1" priority="2">
      <formula>TRUE</formula>
    </cfRule>
  </conditionalFormatting>
  <conditionalFormatting sqref="E3:G3">
    <cfRule type="expression" dxfId="0" priority="1">
      <formula>$E3="None"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D7737-478C-460D-8430-60336AD138B5}">
  <sheetPr codeName="Sheet3"/>
  <dimension ref="B1:Y40"/>
  <sheetViews>
    <sheetView zoomScale="115" zoomScaleNormal="115" workbookViewId="0">
      <selection activeCell="L34" sqref="L34"/>
    </sheetView>
  </sheetViews>
  <sheetFormatPr defaultRowHeight="15" x14ac:dyDescent="0.25"/>
  <cols>
    <col min="1" max="1" width="5.85546875" style="1" customWidth="1"/>
    <col min="2" max="2" width="22.140625" style="1" customWidth="1"/>
    <col min="3" max="3" width="9.5703125" style="1" bestFit="1" customWidth="1"/>
    <col min="4" max="4" width="12.42578125" style="1" customWidth="1"/>
    <col min="5" max="5" width="9.140625" style="1" customWidth="1"/>
    <col min="6" max="6" width="9.7109375" style="1" customWidth="1"/>
    <col min="7" max="7" width="12.140625" style="1" bestFit="1" customWidth="1"/>
    <col min="8" max="15" width="5.85546875" style="1" bestFit="1" customWidth="1"/>
    <col min="16" max="19" width="9.140625" style="1"/>
    <col min="20" max="20" width="21.7109375" style="55" bestFit="1" customWidth="1"/>
    <col min="21" max="21" width="10.42578125" style="58" customWidth="1"/>
    <col min="22" max="22" width="21" style="54" bestFit="1" customWidth="1"/>
    <col min="23" max="16384" width="9.140625" style="1"/>
  </cols>
  <sheetData>
    <row r="1" spans="2:25" ht="15.75" thickBot="1" x14ac:dyDescent="0.3">
      <c r="T1" s="53" t="s">
        <v>121</v>
      </c>
      <c r="U1" s="60" t="s">
        <v>123</v>
      </c>
      <c r="V1" s="62" t="s">
        <v>122</v>
      </c>
    </row>
    <row r="2" spans="2:25" ht="16.5" customHeight="1" thickBot="1" x14ac:dyDescent="0.3">
      <c r="B2" s="12" t="s">
        <v>48</v>
      </c>
      <c r="C2" s="13">
        <v>0</v>
      </c>
      <c r="D2" s="13">
        <v>1</v>
      </c>
      <c r="E2" s="13">
        <v>2</v>
      </c>
      <c r="F2" s="13">
        <v>3</v>
      </c>
      <c r="G2" s="13">
        <v>4</v>
      </c>
      <c r="H2" s="13">
        <v>5</v>
      </c>
      <c r="I2" s="13">
        <v>6</v>
      </c>
      <c r="J2" s="13">
        <v>7</v>
      </c>
      <c r="K2" s="13">
        <v>8</v>
      </c>
      <c r="L2" s="13">
        <v>9</v>
      </c>
      <c r="M2" s="13">
        <v>10</v>
      </c>
      <c r="N2" s="13">
        <v>11</v>
      </c>
      <c r="O2" s="13">
        <v>12</v>
      </c>
      <c r="T2" s="52" t="s">
        <v>115</v>
      </c>
      <c r="U2" s="51" t="s">
        <v>61</v>
      </c>
      <c r="V2" s="63" t="str" cm="1">
        <f t="array" ref="V2:V12">IF(
  COUNTIF(Interface!E10:H10,"Sandrone"),
  _xlfn._xlws.FILTER(
    T2:T101,
    (T2:T101&lt;&gt;"") *
    ISNA(MATCH(T2:T101, Interface!E10:H10, 0))
  ),
  {"Must have Sandrone first";"Sandrone"}
)</f>
        <v>QiQi</v>
      </c>
      <c r="X2" s="1" t="s">
        <v>235</v>
      </c>
      <c r="Y2" s="1" t="str" cm="1">
        <f t="array" aca="1" ref="Y2" ca="1">LEFT(CELL("filename",A1),FIND("[",CELL("filename",A1))-1)</f>
        <v>D:\Stellar Conduct Calculator\</v>
      </c>
    </row>
    <row r="3" spans="2:25" ht="17.25" customHeight="1" thickBot="1" x14ac:dyDescent="0.3">
      <c r="B3" s="12" t="s">
        <v>0</v>
      </c>
      <c r="C3" s="14">
        <v>1</v>
      </c>
      <c r="D3" s="14">
        <v>1.45</v>
      </c>
      <c r="E3" s="14">
        <v>1.5</v>
      </c>
      <c r="F3" s="14">
        <v>1.55</v>
      </c>
      <c r="G3" s="14">
        <v>1.6</v>
      </c>
      <c r="H3" s="14">
        <v>1.65</v>
      </c>
      <c r="I3" s="14">
        <v>1.7</v>
      </c>
      <c r="J3" s="14">
        <v>1.75</v>
      </c>
      <c r="K3" s="14">
        <v>1.8</v>
      </c>
      <c r="L3" s="14">
        <v>1.85</v>
      </c>
      <c r="M3" s="14">
        <v>1.9</v>
      </c>
      <c r="N3" s="14">
        <v>1.95</v>
      </c>
      <c r="O3" s="14">
        <v>2</v>
      </c>
      <c r="T3" s="55" t="s">
        <v>16</v>
      </c>
      <c r="V3" s="54" t="str">
        <v>Yae Miko</v>
      </c>
    </row>
    <row r="4" spans="2:25" ht="17.25" customHeight="1" thickBot="1" x14ac:dyDescent="0.3">
      <c r="B4" s="15" t="s">
        <v>49</v>
      </c>
      <c r="C4" s="16">
        <v>0.2</v>
      </c>
      <c r="D4" s="16">
        <v>0.28999999999999998</v>
      </c>
      <c r="E4" s="16">
        <v>0.3</v>
      </c>
      <c r="F4" s="16">
        <v>0.31</v>
      </c>
      <c r="G4" s="16">
        <v>0.32</v>
      </c>
      <c r="H4" s="16">
        <v>0.33</v>
      </c>
      <c r="I4" s="16">
        <v>0.34</v>
      </c>
      <c r="J4" s="16">
        <v>0.35</v>
      </c>
      <c r="K4" s="16">
        <v>0.36</v>
      </c>
      <c r="L4" s="16">
        <v>0.37</v>
      </c>
      <c r="M4" s="16">
        <v>0.38</v>
      </c>
      <c r="N4" s="16">
        <v>0.39</v>
      </c>
      <c r="O4" s="16">
        <v>0.4</v>
      </c>
      <c r="T4" s="56" t="s">
        <v>14</v>
      </c>
      <c r="V4" s="54" t="str">
        <v>Bennett</v>
      </c>
    </row>
    <row r="5" spans="2:25" ht="12.75" customHeight="1" thickBot="1" x14ac:dyDescent="0.3">
      <c r="B5" s="12" t="s">
        <v>50</v>
      </c>
      <c r="C5" s="250">
        <v>0.4</v>
      </c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2"/>
      <c r="T5" s="55" t="s">
        <v>15</v>
      </c>
      <c r="U5" s="59"/>
      <c r="V5" s="54" t="str">
        <v>Beidou</v>
      </c>
    </row>
    <row r="6" spans="2:25" x14ac:dyDescent="0.25">
      <c r="T6" s="55" t="s">
        <v>117</v>
      </c>
      <c r="V6" s="54" t="str">
        <v>Diona</v>
      </c>
    </row>
    <row r="7" spans="2:25" x14ac:dyDescent="0.25">
      <c r="T7" s="55" t="s">
        <v>232</v>
      </c>
      <c r="V7" s="54" t="str">
        <v>Escoffier</v>
      </c>
    </row>
    <row r="8" spans="2:25" ht="16.5" thickBot="1" x14ac:dyDescent="0.3">
      <c r="B8" s="253" t="s">
        <v>74</v>
      </c>
      <c r="C8" s="253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T8" s="55" t="s">
        <v>233</v>
      </c>
      <c r="V8" s="54" t="str">
        <v>Nicole</v>
      </c>
    </row>
    <row r="9" spans="2:25" ht="15.75" thickTop="1" x14ac:dyDescent="0.25">
      <c r="B9" s="30" t="s">
        <v>67</v>
      </c>
      <c r="C9" s="21">
        <v>298.75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T9" s="55" t="s">
        <v>17</v>
      </c>
      <c r="V9" s="54" t="str">
        <v>Xilonen</v>
      </c>
    </row>
    <row r="10" spans="2:25" x14ac:dyDescent="0.25">
      <c r="B10" s="30" t="s">
        <v>19</v>
      </c>
      <c r="C10" s="21">
        <v>19.45</v>
      </c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T10" s="55" t="s">
        <v>129</v>
      </c>
      <c r="V10" s="54" t="str">
        <v>Zhongli</v>
      </c>
    </row>
    <row r="11" spans="2:25" x14ac:dyDescent="0.25">
      <c r="B11" s="30" t="s">
        <v>68</v>
      </c>
      <c r="C11" s="27">
        <v>23.15</v>
      </c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T11" s="55" t="s">
        <v>118</v>
      </c>
      <c r="V11" s="54" t="str">
        <v>Furina</v>
      </c>
    </row>
    <row r="12" spans="2:25" x14ac:dyDescent="0.25">
      <c r="B12" s="30" t="s">
        <v>69</v>
      </c>
      <c r="C12" s="28">
        <v>5.8299999999999998E-2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T12" s="55" t="s">
        <v>120</v>
      </c>
      <c r="V12" s="54" t="str">
        <v>Kazuha</v>
      </c>
    </row>
    <row r="13" spans="2:25" x14ac:dyDescent="0.25">
      <c r="B13" s="30" t="s">
        <v>32</v>
      </c>
      <c r="C13" s="28">
        <v>5.8299999999999998E-2</v>
      </c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T13" s="57" t="s">
        <v>119</v>
      </c>
    </row>
    <row r="14" spans="2:25" x14ac:dyDescent="0.25">
      <c r="B14" s="30" t="s">
        <v>70</v>
      </c>
      <c r="C14" s="28">
        <v>7.2900000000000006E-2</v>
      </c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T14" s="56" t="s">
        <v>116</v>
      </c>
    </row>
    <row r="15" spans="2:25" x14ac:dyDescent="0.25">
      <c r="B15" s="30" t="s">
        <v>28</v>
      </c>
      <c r="C15" s="27">
        <v>23.31</v>
      </c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</row>
    <row r="16" spans="2:25" x14ac:dyDescent="0.25">
      <c r="B16" s="30" t="s">
        <v>71</v>
      </c>
      <c r="C16" s="29">
        <v>6.4799999999999996E-2</v>
      </c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</row>
    <row r="17" spans="2:18" x14ac:dyDescent="0.25">
      <c r="B17" s="30" t="s">
        <v>72</v>
      </c>
      <c r="C17" s="29">
        <v>3.8899999999999997E-2</v>
      </c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</row>
    <row r="18" spans="2:18" x14ac:dyDescent="0.25">
      <c r="B18" s="30" t="s">
        <v>73</v>
      </c>
      <c r="C18" s="29">
        <v>7.7700000000000005E-2</v>
      </c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</row>
    <row r="19" spans="2:18" ht="15.75" thickBot="1" x14ac:dyDescent="0.3"/>
    <row r="20" spans="2:18" ht="21.75" thickBot="1" x14ac:dyDescent="0.4">
      <c r="B20" s="243" t="s">
        <v>16</v>
      </c>
      <c r="C20" s="244"/>
      <c r="D20" s="244"/>
      <c r="E20" s="244"/>
      <c r="F20" s="244"/>
      <c r="G20" s="245"/>
    </row>
    <row r="21" spans="2:18" ht="15.75" x14ac:dyDescent="0.25">
      <c r="B21" s="89" t="s">
        <v>144</v>
      </c>
      <c r="C21" s="254" t="s">
        <v>146</v>
      </c>
      <c r="D21" s="90" t="s">
        <v>45</v>
      </c>
      <c r="E21" s="90" t="s">
        <v>147</v>
      </c>
      <c r="F21" s="90" t="s">
        <v>45</v>
      </c>
      <c r="G21" s="256" t="s">
        <v>149</v>
      </c>
    </row>
    <row r="22" spans="2:18" ht="15.75" x14ac:dyDescent="0.25">
      <c r="B22" s="91" t="s">
        <v>145</v>
      </c>
      <c r="C22" s="255"/>
      <c r="D22" s="83" t="s">
        <v>67</v>
      </c>
      <c r="E22" s="83" t="s">
        <v>148</v>
      </c>
      <c r="F22" s="83" t="s">
        <v>68</v>
      </c>
      <c r="G22" s="257"/>
    </row>
    <row r="23" spans="2:18" x14ac:dyDescent="0.25">
      <c r="B23" s="240" t="s">
        <v>150</v>
      </c>
      <c r="C23" s="84">
        <v>1</v>
      </c>
      <c r="D23" s="85">
        <v>1029.5899999999999</v>
      </c>
      <c r="E23" s="84">
        <v>26.63</v>
      </c>
      <c r="F23" s="84">
        <v>58.57</v>
      </c>
      <c r="G23" s="248" t="s">
        <v>151</v>
      </c>
    </row>
    <row r="24" spans="2:18" x14ac:dyDescent="0.25">
      <c r="B24" s="240"/>
      <c r="C24" s="84" t="s">
        <v>152</v>
      </c>
      <c r="D24" s="85">
        <v>2670.75</v>
      </c>
      <c r="E24" s="84">
        <v>69.069999999999993</v>
      </c>
      <c r="F24" s="84">
        <v>151.94</v>
      </c>
      <c r="G24" s="248"/>
    </row>
    <row r="25" spans="2:18" x14ac:dyDescent="0.25">
      <c r="B25" s="246" t="s">
        <v>153</v>
      </c>
      <c r="C25" s="86" t="s">
        <v>154</v>
      </c>
      <c r="D25" s="87">
        <v>3553.52</v>
      </c>
      <c r="E25" s="86">
        <v>91.9</v>
      </c>
      <c r="F25" s="86">
        <v>202.16</v>
      </c>
      <c r="G25" s="249" t="s">
        <v>151</v>
      </c>
    </row>
    <row r="26" spans="2:18" x14ac:dyDescent="0.25">
      <c r="B26" s="246"/>
      <c r="C26" s="86" t="s">
        <v>155</v>
      </c>
      <c r="D26" s="87">
        <v>5317.2</v>
      </c>
      <c r="E26" s="86">
        <v>137.51</v>
      </c>
      <c r="F26" s="86">
        <v>302.5</v>
      </c>
      <c r="G26" s="249"/>
    </row>
    <row r="27" spans="2:18" x14ac:dyDescent="0.25">
      <c r="B27" s="240" t="s">
        <v>156</v>
      </c>
      <c r="C27" s="84" t="s">
        <v>157</v>
      </c>
      <c r="D27" s="85">
        <v>5944.44</v>
      </c>
      <c r="E27" s="84">
        <v>153.72999999999999</v>
      </c>
      <c r="F27" s="84">
        <v>338.18</v>
      </c>
      <c r="G27" s="238">
        <v>4.8000000000000001E-2</v>
      </c>
    </row>
    <row r="28" spans="2:18" x14ac:dyDescent="0.25">
      <c r="B28" s="240"/>
      <c r="C28" s="84" t="s">
        <v>158</v>
      </c>
      <c r="D28" s="85">
        <v>6839.15</v>
      </c>
      <c r="E28" s="84">
        <v>176.87</v>
      </c>
      <c r="F28" s="84">
        <v>389.08</v>
      </c>
      <c r="G28" s="238"/>
    </row>
    <row r="29" spans="2:18" x14ac:dyDescent="0.25">
      <c r="B29" s="246" t="s">
        <v>159</v>
      </c>
      <c r="C29" s="86" t="s">
        <v>160</v>
      </c>
      <c r="D29" s="87">
        <v>7675.46</v>
      </c>
      <c r="E29" s="86">
        <v>198.49</v>
      </c>
      <c r="F29" s="86">
        <v>436.66</v>
      </c>
      <c r="G29" s="247">
        <v>9.6000000000000002E-2</v>
      </c>
    </row>
    <row r="30" spans="2:18" x14ac:dyDescent="0.25">
      <c r="B30" s="246"/>
      <c r="C30" s="86" t="s">
        <v>161</v>
      </c>
      <c r="D30" s="87">
        <v>8579.44</v>
      </c>
      <c r="E30" s="86">
        <v>221.87</v>
      </c>
      <c r="F30" s="86">
        <v>488.09</v>
      </c>
      <c r="G30" s="247"/>
    </row>
    <row r="31" spans="2:18" x14ac:dyDescent="0.25">
      <c r="B31" s="240" t="s">
        <v>162</v>
      </c>
      <c r="C31" s="84" t="s">
        <v>163</v>
      </c>
      <c r="D31" s="85">
        <v>9206.67</v>
      </c>
      <c r="E31" s="84">
        <v>238.09</v>
      </c>
      <c r="F31" s="84">
        <v>523.78</v>
      </c>
      <c r="G31" s="238">
        <v>9.6000000000000002E-2</v>
      </c>
    </row>
    <row r="32" spans="2:18" x14ac:dyDescent="0.25">
      <c r="B32" s="240"/>
      <c r="C32" s="84" t="s">
        <v>164</v>
      </c>
      <c r="D32" s="85">
        <v>10118.89</v>
      </c>
      <c r="E32" s="84">
        <v>261.68</v>
      </c>
      <c r="F32" s="84">
        <v>575.66999999999996</v>
      </c>
      <c r="G32" s="238"/>
    </row>
    <row r="33" spans="2:7" x14ac:dyDescent="0.25">
      <c r="B33" s="246" t="s">
        <v>165</v>
      </c>
      <c r="C33" s="86" t="s">
        <v>166</v>
      </c>
      <c r="D33" s="87">
        <v>10746.12</v>
      </c>
      <c r="E33" s="86">
        <v>277.89999999999998</v>
      </c>
      <c r="F33" s="86">
        <v>611.36</v>
      </c>
      <c r="G33" s="247">
        <v>0.14399999999999999</v>
      </c>
    </row>
    <row r="34" spans="2:7" x14ac:dyDescent="0.25">
      <c r="B34" s="246"/>
      <c r="C34" s="86" t="s">
        <v>167</v>
      </c>
      <c r="D34" s="87">
        <v>11668.63</v>
      </c>
      <c r="E34" s="86">
        <v>301.76</v>
      </c>
      <c r="F34" s="86">
        <v>663.84</v>
      </c>
      <c r="G34" s="247"/>
    </row>
    <row r="35" spans="2:7" x14ac:dyDescent="0.25">
      <c r="B35" s="240" t="s">
        <v>168</v>
      </c>
      <c r="C35" s="84" t="s">
        <v>169</v>
      </c>
      <c r="D35" s="85">
        <v>12295.87</v>
      </c>
      <c r="E35" s="84">
        <v>317.98</v>
      </c>
      <c r="F35" s="84">
        <v>699.52</v>
      </c>
      <c r="G35" s="238">
        <v>0.192</v>
      </c>
    </row>
    <row r="36" spans="2:7" x14ac:dyDescent="0.25">
      <c r="B36" s="240"/>
      <c r="C36" s="84" t="s">
        <v>170</v>
      </c>
      <c r="D36" s="85">
        <v>13225.58</v>
      </c>
      <c r="E36" s="84">
        <v>342.03</v>
      </c>
      <c r="F36" s="84">
        <v>752.41</v>
      </c>
      <c r="G36" s="238"/>
    </row>
    <row r="37" spans="2:7" x14ac:dyDescent="0.25">
      <c r="B37" s="241" t="s">
        <v>172</v>
      </c>
      <c r="C37" s="88" t="s">
        <v>173</v>
      </c>
      <c r="D37" s="85">
        <v>13695.07</v>
      </c>
      <c r="E37" s="84">
        <v>380.5</v>
      </c>
      <c r="F37" s="84">
        <v>779.12</v>
      </c>
      <c r="G37" s="238"/>
    </row>
    <row r="38" spans="2:7" ht="15.75" thickBot="1" x14ac:dyDescent="0.3">
      <c r="B38" s="242"/>
      <c r="C38" s="92" t="s">
        <v>171</v>
      </c>
      <c r="D38" s="93">
        <v>14165.6</v>
      </c>
      <c r="E38" s="94">
        <v>418.98</v>
      </c>
      <c r="F38" s="94">
        <v>805.89</v>
      </c>
      <c r="G38" s="239"/>
    </row>
    <row r="39" spans="2:7" x14ac:dyDescent="0.25">
      <c r="B39" s="50"/>
      <c r="C39" s="50"/>
      <c r="D39" s="50"/>
      <c r="E39" s="50"/>
      <c r="F39" s="50"/>
      <c r="G39" s="50"/>
    </row>
    <row r="40" spans="2:7" ht="15.75" x14ac:dyDescent="0.25">
      <c r="B40" s="82"/>
      <c r="C40" s="50"/>
      <c r="D40" s="50"/>
      <c r="E40" s="50"/>
      <c r="F40" s="50"/>
      <c r="G40" s="50"/>
    </row>
  </sheetData>
  <sheetProtection sheet="1" objects="1" scenarios="1"/>
  <dataConsolidate/>
  <mergeCells count="20">
    <mergeCell ref="C5:O5"/>
    <mergeCell ref="B8:C8"/>
    <mergeCell ref="C21:C22"/>
    <mergeCell ref="G21:G22"/>
    <mergeCell ref="G35:G38"/>
    <mergeCell ref="B35:B36"/>
    <mergeCell ref="B37:B38"/>
    <mergeCell ref="B20:G20"/>
    <mergeCell ref="B29:B30"/>
    <mergeCell ref="G29:G30"/>
    <mergeCell ref="B31:B32"/>
    <mergeCell ref="G31:G32"/>
    <mergeCell ref="B33:B34"/>
    <mergeCell ref="G33:G34"/>
    <mergeCell ref="B23:B24"/>
    <mergeCell ref="G23:G24"/>
    <mergeCell ref="B25:B26"/>
    <mergeCell ref="G25:G26"/>
    <mergeCell ref="B27:B28"/>
    <mergeCell ref="G27:G2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C280-6F19-4F03-85D8-0A9F649CEAB7}">
  <dimension ref="A2:W26"/>
  <sheetViews>
    <sheetView zoomScale="175" zoomScaleNormal="175" workbookViewId="0">
      <selection activeCell="H23" sqref="H23"/>
    </sheetView>
  </sheetViews>
  <sheetFormatPr defaultRowHeight="15" x14ac:dyDescent="0.25"/>
  <sheetData>
    <row r="2" spans="2:15" x14ac:dyDescent="0.25">
      <c r="B2" t="str" cm="1">
        <f t="array" ref="B2:D14">_xlfn.LET(
_xlpm.a,{"%ATK","EM"},
_xlpm.b,{"%ATK","EM"},
_xlpm.c,{"%ATK","EM","%CRIT_DMG"},
_xlfn.VSTACK(
{"Sands","Goblet","Circlet"},
_xlfn.MAKEARRAY(12,3,_xlfn.LAMBDA(_xlpm.r,_xlpm.col,
CHOOSE(_xlpm.col,
INDEX(_xlpm.a,MOD(_xlpm.r-1,2)+1),
INDEX(_xlpm.b,MOD(INT((_xlpm.r-1)/2),2)+1),
INDEX(_xlpm.c,MOD(INT((_xlpm.r-1)/4),3)+1)
)))
)
)</f>
        <v>Sands</v>
      </c>
      <c r="C2" t="str">
        <v>Goblet</v>
      </c>
      <c r="D2" t="str">
        <v>Circlet</v>
      </c>
      <c r="J2" t="str" cm="1">
        <f t="array" ref="J2:J13">_xlfn.LET(
_xlpm.a,{"%ATK","EM"},
_xlpm.b,{"%ATK","EM"},
_xlpm.c,{"%ATK","EM","%CRIT_DMG"},
_xlfn.MAKEARRAY(12,1,_xlfn.LAMBDA(_xlpm.r,_xlpm.col,
INDEX(_xlpm.a,MOD(_xlpm.r-1,2)+1)&amp;"/"&amp;
INDEX(_xlpm.b,MOD(INT((_xlpm.r-1)/2),2)+1)&amp;"/"&amp;
INDEX(_xlpm.c,MOD(INT((_xlpm.r-1)/4),3)+1)
))
)</f>
        <v>%ATK/%ATK/%ATK</v>
      </c>
      <c r="M2" t="str" cm="1">
        <f t="array" ref="M2:O13">_xlfn.LET(
_xlpm.a,{"%ATK","EM"},
_xlpm.b,{"%ATK","EM"},
_xlpm.c,{"%ATK","EM","%CRIT_DMG"},
_xlfn.MAKEARRAY(12,3,_xlfn.LAMBDA(_xlpm.r,_xlpm.col,
CHOOSE(_xlpm.col,
INDEX(_xlpm.a,MOD(_xlpm.r-1,2)+1),
INDEX(_xlpm.b,MOD(INT((_xlpm.r-1)/2),2)+1),
INDEX(_xlpm.c,MOD(INT((_xlpm.r-1)/4),3)+1)
)))
)</f>
        <v>%ATK</v>
      </c>
      <c r="N2" t="str">
        <v>%ATK</v>
      </c>
      <c r="O2" t="str">
        <v>%ATK</v>
      </c>
    </row>
    <row r="3" spans="2:15" x14ac:dyDescent="0.25">
      <c r="B3" t="str">
        <v>%ATK</v>
      </c>
      <c r="C3" t="str">
        <v>%ATK</v>
      </c>
      <c r="D3" t="str">
        <v>%ATK</v>
      </c>
      <c r="J3" t="str">
        <v>EM/%ATK/%ATK</v>
      </c>
      <c r="M3" t="str">
        <v>EM</v>
      </c>
      <c r="N3" t="str">
        <v>%ATK</v>
      </c>
      <c r="O3" t="str">
        <v>%ATK</v>
      </c>
    </row>
    <row r="4" spans="2:15" x14ac:dyDescent="0.25">
      <c r="B4" t="str">
        <v>EM</v>
      </c>
      <c r="C4" t="str">
        <v>%ATK</v>
      </c>
      <c r="D4" t="str">
        <v>%ATK</v>
      </c>
      <c r="J4" t="str">
        <v>%ATK/EM/%ATK</v>
      </c>
      <c r="M4" t="str">
        <v>%ATK</v>
      </c>
      <c r="N4" t="str">
        <v>EM</v>
      </c>
      <c r="O4" t="str">
        <v>%ATK</v>
      </c>
    </row>
    <row r="5" spans="2:15" x14ac:dyDescent="0.25">
      <c r="B5" t="str">
        <v>%ATK</v>
      </c>
      <c r="C5" t="str">
        <v>EM</v>
      </c>
      <c r="D5" t="str">
        <v>%ATK</v>
      </c>
      <c r="J5" t="str">
        <v>EM/EM/%ATK</v>
      </c>
      <c r="M5" t="str">
        <v>EM</v>
      </c>
      <c r="N5" t="str">
        <v>EM</v>
      </c>
      <c r="O5" t="str">
        <v>%ATK</v>
      </c>
    </row>
    <row r="6" spans="2:15" x14ac:dyDescent="0.25">
      <c r="B6" t="str">
        <v>EM</v>
      </c>
      <c r="C6" t="str">
        <v>EM</v>
      </c>
      <c r="D6" t="str">
        <v>%ATK</v>
      </c>
      <c r="J6" t="str">
        <v>%ATK/%ATK/EM</v>
      </c>
      <c r="M6" t="str">
        <v>%ATK</v>
      </c>
      <c r="N6" t="str">
        <v>%ATK</v>
      </c>
      <c r="O6" t="str">
        <v>EM</v>
      </c>
    </row>
    <row r="7" spans="2:15" x14ac:dyDescent="0.25">
      <c r="B7" t="str">
        <v>%ATK</v>
      </c>
      <c r="C7" t="str">
        <v>%ATK</v>
      </c>
      <c r="D7" t="str">
        <v>EM</v>
      </c>
      <c r="J7" t="str">
        <v>EM/%ATK/EM</v>
      </c>
      <c r="M7" t="str">
        <v>EM</v>
      </c>
      <c r="N7" t="str">
        <v>%ATK</v>
      </c>
      <c r="O7" t="str">
        <v>EM</v>
      </c>
    </row>
    <row r="8" spans="2:15" x14ac:dyDescent="0.25">
      <c r="B8" t="str">
        <v>EM</v>
      </c>
      <c r="C8" t="str">
        <v>%ATK</v>
      </c>
      <c r="D8" t="str">
        <v>EM</v>
      </c>
      <c r="J8" t="str">
        <v>%ATK/EM/EM</v>
      </c>
      <c r="M8" t="str">
        <v>%ATK</v>
      </c>
      <c r="N8" t="str">
        <v>EM</v>
      </c>
      <c r="O8" t="str">
        <v>EM</v>
      </c>
    </row>
    <row r="9" spans="2:15" x14ac:dyDescent="0.25">
      <c r="B9" t="str">
        <v>%ATK</v>
      </c>
      <c r="C9" t="str">
        <v>EM</v>
      </c>
      <c r="D9" t="str">
        <v>EM</v>
      </c>
      <c r="J9" t="str">
        <v>EM/EM/EM</v>
      </c>
      <c r="M9" t="str">
        <v>EM</v>
      </c>
      <c r="N9" t="str">
        <v>EM</v>
      </c>
      <c r="O9" t="str">
        <v>EM</v>
      </c>
    </row>
    <row r="10" spans="2:15" x14ac:dyDescent="0.25">
      <c r="B10" t="str">
        <v>EM</v>
      </c>
      <c r="C10" t="str">
        <v>EM</v>
      </c>
      <c r="D10" t="str">
        <v>EM</v>
      </c>
      <c r="J10" t="str">
        <v>%ATK/%ATK/%CRIT_DMG</v>
      </c>
      <c r="M10" t="str">
        <v>%ATK</v>
      </c>
      <c r="N10" t="str">
        <v>%ATK</v>
      </c>
      <c r="O10" t="str">
        <v>%CRIT_DMG</v>
      </c>
    </row>
    <row r="11" spans="2:15" x14ac:dyDescent="0.25">
      <c r="B11" t="str">
        <v>%ATK</v>
      </c>
      <c r="C11" t="str">
        <v>%ATK</v>
      </c>
      <c r="D11" t="str">
        <v>%CRIT_DMG</v>
      </c>
      <c r="J11" t="str">
        <v>EM/%ATK/%CRIT_DMG</v>
      </c>
      <c r="M11" t="str">
        <v>EM</v>
      </c>
      <c r="N11" t="str">
        <v>%ATK</v>
      </c>
      <c r="O11" t="str">
        <v>%CRIT_DMG</v>
      </c>
    </row>
    <row r="12" spans="2:15" x14ac:dyDescent="0.25">
      <c r="B12" t="str">
        <v>EM</v>
      </c>
      <c r="C12" t="str">
        <v>%ATK</v>
      </c>
      <c r="D12" t="str">
        <v>%CRIT_DMG</v>
      </c>
      <c r="J12" t="str">
        <v>%ATK/EM/%CRIT_DMG</v>
      </c>
      <c r="M12" t="str">
        <v>%ATK</v>
      </c>
      <c r="N12" t="str">
        <v>EM</v>
      </c>
      <c r="O12" t="str">
        <v>%CRIT_DMG</v>
      </c>
    </row>
    <row r="13" spans="2:15" x14ac:dyDescent="0.25">
      <c r="B13" t="str">
        <v>%ATK</v>
      </c>
      <c r="C13" t="str">
        <v>EM</v>
      </c>
      <c r="D13" t="str">
        <v>%CRIT_DMG</v>
      </c>
      <c r="J13" t="str">
        <v>EM/EM/%CRIT_DMG</v>
      </c>
      <c r="M13" t="str">
        <v>EM</v>
      </c>
      <c r="N13" t="str">
        <v>EM</v>
      </c>
      <c r="O13" t="str">
        <v>%CRIT_DMG</v>
      </c>
    </row>
    <row r="14" spans="2:15" x14ac:dyDescent="0.25">
      <c r="B14" t="str">
        <v>EM</v>
      </c>
      <c r="C14" t="str">
        <v>EM</v>
      </c>
      <c r="D14" t="str">
        <v>%CRIT_DMG</v>
      </c>
    </row>
    <row r="15" spans="2:15" x14ac:dyDescent="0.25">
      <c r="J15" t="e" cm="1" vm="1">
        <f t="array" aca="1" ref="J15" ca="1">_xlfn.LET(
_xlpm.sands,{"%ATK","EM","%DEF","%HP","%ER"},
_xlpm.globet,{"%ATK","EM","%DEF","%HP","%Elemental_Bonus","%Physical_Bonus"},
_xlpm.circlet,{"%ATK","EM","%CRIT_DMG","%DEF","%HP"},
_xlfn.VSTACK(
{"Sands","Globet","Circlet"},
_xlfn.MAKEARRAY(150,3,_xlfn.LAMBDA(_xlpm.r,_xlpm.col,
CHOOSE(_xlpm.col,
INDEX(_xlpm.sands,MOD(_xlpm.r-1,5)+1),
INDEX(_xlpm.globet,MOD(INT((_xlpm.r-1)/5),6)+1),
INDEX(_xlpm.circlet,MOD(INT((_xlpm.r-1)/(5*6)),5)+1)
)))
)
)</f>
        <v>#VALUE!</v>
      </c>
    </row>
    <row r="17" spans="1:23" x14ac:dyDescent="0.25">
      <c r="B17" t="e" cm="1" vm="2">
        <f t="array" aca="1" ref="B17" ca="1">_xlfn.LET(
_xlpm.Data,A2:G1000000,
_xlpm.Headers,A1:G1,
_xlpm.BestRow,MATCH(MAX(INDEX(_xlpm.Data,,7)),INDEX(_xlpm.Data,,7),0),
_xlfn.VSTACK(
_xlpm.Headers,
INDEX(_xlpm.Data,_xlpm.BestRow,0)
)
)</f>
        <v>#VALUE!</v>
      </c>
      <c r="C17" t="s">
        <v>108</v>
      </c>
    </row>
    <row r="18" spans="1:23" x14ac:dyDescent="0.25">
      <c r="B18" t="e" cm="1" vm="3">
        <f t="array" aca="1" ref="B18" ca="1">_xlfn.LET(
_xlpm.MainStats,A4:C4,
_xlpm.ATK_Main,COUNTIF(_xlpm.MainStats,"%ATK")*46.6%,
_xlpm.EM_Main,COUNTIF(_xlpm.MainStats,"EM")*186.5,
_xlpm.CRIT_DMG_Main,COUNTIF(_xlpm.MainStats,"%CRIT_DMG")*62.2%,
_xlfn.HSTACK(_xlpm.ATK_Main,_xlpm.EM_Main,_xlpm.CRIT_DMG_Main)
)</f>
        <v>#VALUE!</v>
      </c>
      <c r="C18" t="s">
        <v>109</v>
      </c>
    </row>
    <row r="19" spans="1:23" x14ac:dyDescent="0.25">
      <c r="B19" t="e" cm="1" vm="3">
        <f t="array" aca="1" ref="B19" ca="1">_xlfn.LET(
_xlpm.ATK_Sub,artifact_substat_cases[[#This Row],[%ATK]]*5.83%,
_xlpm.EM_Sub,artifact_substat_cases[[#This Row],[EM]]*23.31,
_xlpm.CRIT_DMG_Sub,artifact_substat_cases[[#This Row],[%CRIT_DMG]]*7.77%,
_xlfn.HSTACK(_xlpm.ATK_Sub,_xlpm.EM_Sub,_xlpm.CRIT_DMG_Sub)
)</f>
        <v>#VALUE!</v>
      </c>
      <c r="C19" t="s">
        <v>110</v>
      </c>
      <c r="J19" t="s">
        <v>112</v>
      </c>
    </row>
    <row r="20" spans="1:23" x14ac:dyDescent="0.25">
      <c r="B20" t="e" cm="1" vm="4">
        <f t="array" aca="1" ref="B20" ca="1">TRANSPOSE(LARGE(_xlfn.UNIQUE(G2:G1000000),{1,2,3,4,5,6,7,8,9,10}))</f>
        <v>#VALUE!</v>
      </c>
      <c r="C20" t="s">
        <v>111</v>
      </c>
    </row>
    <row r="21" spans="1:23" x14ac:dyDescent="0.25">
      <c r="C21" t="s">
        <v>113</v>
      </c>
    </row>
    <row r="22" spans="1:23" x14ac:dyDescent="0.25">
      <c r="B22" cm="1">
        <f t="array" ref="B22:W22">_xlfn.LET(
_xlpm.BaseATK,Calculator!$B$26,
_xlpm.MainStats,artifact_substat_cases[[#This Row],[Sands_Main]:[Circlet_Main]],
_xlpm.ATK_Main,COUNTIF(_xlpm.MainStats,"%ATK")*46.6%,
_xlpm.EM_Main,COUNTIF(_xlpm.MainStats,"EM")*186.5,
_xlpm.CRIT_DMG_Main,COUNTIF(_xlpm.MainStats,"%CRIT_DMG")*62.2%,
_xlpm.ATK_Sub,artifact_substat_cases[[#This Row],[%ATK]]*5.83%,
_xlpm.EM_Sub,artifact_substat_cases[[#This Row],[EM]]*23.31,
_xlpm.CRIT_DMG_Sub,artifact_substat_cases[[#This Row],[%CRIT_DMG]]*7.77%,
_xlpm.EM,(Calculator!$B$47+_xlpm.EM_Sub+_xlpm.EM_Main),
_xlpm.ATK,(_xlpm.BaseATK*(1+_xlpm.ATK_Sub+_xlpm.ATK_Main)),
_xlpm.CRIT_DMG,(Calculator!$B$48+_xlpm.CRIT_DMG_Sub+_xlpm.CRIT_DMG_Main),
_xlpm.BaseReactionCoefficient,Calculator!$C$62,
_xlpm.Ability,Calculator!$C$63,
_xlpm.BaseDMG_Multiplier,Calculator!$C$65,
_xlpm.StellarReactionBase,Calculator!$C$66+MIN(_xlpm.ATK/100*0.7%,14%),
_xlpm.Reaction_Bonus,Calculator!$C$68,
_xlpm.EM_Bonus,(6/(1+2000/(_xlpm.EM+MIN(_xlpm.ATK/100*8,160)))),
_xlpm.Reaction_AdditiveBaseDMGBonus,Calculator!$C$70,
_xlpm.Elevation_Multiplier,Calculator!$C$72,
_xlpm.RES_Multiplier,Calculator!$C$73,
_xlpm.BaseDamage,
PRODUCT(
_xlpm.BaseReactionCoefficient,
_xlpm.Ability,
_xlpm.ATK,
_xlpm.BaseDMG_Multiplier,
(1+_xlpm.StellarReactionBase),
(1+_xlpm.EM_Bonus+_xlpm.Reaction_Bonus)
)+_xlpm.Reaction_AdditiveBaseDMGBonus,
_xlpm.FinalDamage,
PRODUCT(
_xlpm.BaseDamage,
(1+_xlpm.Elevation_Multiplier),
_xlpm.RES_Multiplier,
(1+_xlpm.CRIT_DMG)
),
TRANSPOSE(_xlfn.VSTACK(
_xlpm.BaseATK,
_xlpm.BaseDamage,
_xlpm.FinalDamage,
_xlfn.TEXTJOIN(", ",TRUE,_xlpm.MainStats),
_xlpm.ATK_Main,
_xlpm.EM_Main,
_xlpm.CRIT_DMG_Main,
_xlpm.ATK_Sub,
_xlpm.EM_Sub,
_xlpm.CRIT_DMG_Sub,
_xlpm.EM,
_xlpm.ATK,
_xlpm.CRIT_DMG,
_xlpm.BaseReactionCoefficient,
_xlpm.Ability,
_xlpm.BaseDMG_Multiplier,
_xlpm.StellarReactionBase,
_xlpm.Reaction_Bonus,
_xlpm.EM_Bonus,
_xlpm.Reaction_AdditiveBaseDMGBonus,
_xlpm.Elevation_Multiplier,
_xlpm.RES_Multiplier
)
))</f>
        <v>907.03</v>
      </c>
      <c r="C22">
        <v>18988.8885972645</v>
      </c>
      <c r="D22">
        <v>58839.160096369757</v>
      </c>
      <c r="E22" t="str">
        <v>%ATK, %ATK, %CRIT_DMG</v>
      </c>
      <c r="F22">
        <v>0.93200000000000005</v>
      </c>
      <c r="G22">
        <v>0</v>
      </c>
      <c r="H22">
        <v>0.622</v>
      </c>
      <c r="I22">
        <v>0.75790000000000002</v>
      </c>
      <c r="J22">
        <v>0</v>
      </c>
      <c r="K22">
        <v>1.3209</v>
      </c>
      <c r="L22">
        <v>110</v>
      </c>
      <c r="M22">
        <v>2439.8199970000001</v>
      </c>
      <c r="N22">
        <v>2.4428999999999998</v>
      </c>
      <c r="O22">
        <v>2</v>
      </c>
      <c r="P22">
        <v>1.615</v>
      </c>
      <c r="Q22">
        <v>1</v>
      </c>
      <c r="R22">
        <v>0.14000000000000001</v>
      </c>
      <c r="S22">
        <v>0.4</v>
      </c>
      <c r="T22">
        <v>0.71365638766519812</v>
      </c>
      <c r="U22">
        <v>0</v>
      </c>
      <c r="V22">
        <v>0</v>
      </c>
      <c r="W22">
        <v>0.9</v>
      </c>
    </row>
    <row r="26" spans="1:23" x14ac:dyDescent="0.25">
      <c r="A26" t="s">
        <v>225</v>
      </c>
      <c r="B26" t="str" cm="1">
        <f t="array" aca="1" ref="B26" ca="1">LEFT(CELL("filename",A1),FIND("[",CELL("filename",A1))-1)</f>
        <v>D:\Stellar Conduct Calculator\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F43C-124F-4CB6-B617-DE932A498876}">
  <dimension ref="C1:U157"/>
  <sheetViews>
    <sheetView topLeftCell="A3" zoomScale="115" zoomScaleNormal="115" workbookViewId="0">
      <selection activeCell="H43" sqref="H43"/>
    </sheetView>
  </sheetViews>
  <sheetFormatPr defaultRowHeight="15" x14ac:dyDescent="0.25"/>
  <cols>
    <col min="1" max="1" width="9.140625" style="21"/>
    <col min="2" max="2" width="6.7109375" style="21" bestFit="1" customWidth="1"/>
    <col min="3" max="3" width="11.5703125" style="21" bestFit="1" customWidth="1"/>
    <col min="4" max="4" width="21" style="21" customWidth="1"/>
    <col min="5" max="5" width="12.28515625" style="21" bestFit="1" customWidth="1"/>
    <col min="6" max="6" width="15.28515625" style="34" bestFit="1" customWidth="1"/>
    <col min="7" max="7" width="17.28515625" style="34" bestFit="1" customWidth="1"/>
    <col min="8" max="8" width="16.5703125" style="34" customWidth="1"/>
    <col min="9" max="9" width="13" style="34" customWidth="1"/>
    <col min="10" max="10" width="15.28515625" style="34" bestFit="1" customWidth="1"/>
    <col min="11" max="11" width="12.28515625" style="34" customWidth="1"/>
    <col min="12" max="12" width="12.7109375" style="34" customWidth="1"/>
    <col min="13" max="16384" width="9.140625" style="21"/>
  </cols>
  <sheetData>
    <row r="1" spans="3:21" ht="15.75" thickBot="1" x14ac:dyDescent="0.3"/>
    <row r="2" spans="3:21" ht="15.75" thickBot="1" x14ac:dyDescent="0.3">
      <c r="C2" s="259" t="s">
        <v>79</v>
      </c>
      <c r="D2" s="260"/>
      <c r="E2" s="40">
        <f>COUNTA({"%ATK","EM","%DEF","%HP","%ER"})*
COUNTA({"%ATK","EM","%DEF","%HP","%Elemental_Bonus","%Physical_Bonus"})*
COUNTA({"%ATK","EM","%CRIT_DMG","%DEF","%HP"})</f>
        <v>150</v>
      </c>
    </row>
    <row r="3" spans="3:21" ht="15.75" thickBot="1" x14ac:dyDescent="0.3">
      <c r="C3" s="38"/>
      <c r="D3" s="39"/>
      <c r="E3" s="41"/>
    </row>
    <row r="4" spans="3:21" ht="15.75" thickBot="1" x14ac:dyDescent="0.3">
      <c r="C4" s="262" t="s">
        <v>75</v>
      </c>
      <c r="D4" s="263"/>
      <c r="E4" s="263"/>
      <c r="F4" s="263"/>
      <c r="G4" s="263"/>
      <c r="H4" s="263"/>
      <c r="I4" s="263"/>
      <c r="J4" s="263"/>
      <c r="K4" s="263"/>
      <c r="L4" s="264"/>
    </row>
    <row r="5" spans="3:21" ht="15.75" thickBot="1" x14ac:dyDescent="0.3"/>
    <row r="6" spans="3:21" ht="17.25" customHeight="1" x14ac:dyDescent="0.25">
      <c r="C6" s="258" t="s">
        <v>77</v>
      </c>
      <c r="D6" s="258"/>
      <c r="E6" s="258"/>
      <c r="F6" s="37" t="s">
        <v>76</v>
      </c>
      <c r="G6" s="261" t="s">
        <v>78</v>
      </c>
      <c r="H6" s="261"/>
      <c r="I6" s="261"/>
      <c r="J6" s="261"/>
      <c r="K6" s="261"/>
      <c r="L6" s="261"/>
    </row>
    <row r="7" spans="3:21" ht="17.25" customHeight="1" x14ac:dyDescent="0.25">
      <c r="C7" s="21" t="str" cm="1">
        <f t="array" ref="C7:E157">_xlfn.LET(
_xlpm.sands,{"%ATK","EM","%DEF","%HP","%ER"},
_xlpm.globet,{"%ATK","EM","%DEF","%HP","%Elemental_Bonus","%Physical_Bonus"},
_xlpm.circlet,{"%ATK","EM","%CRIT_DMG","%DEF","%HP"},
_xlfn.VSTACK(
{"Sands","Globet","Circlet"},
_xlfn.MAKEARRAY(150,3,_xlfn.LAMBDA(_xlpm.r,_xlpm.col,
CHOOSE(_xlpm.col,
INDEX(_xlpm.sands,MOD(_xlpm.r-1,5)+1),
INDEX(_xlpm.globet,MOD(INT((_xlpm.r-1)/5),6)+1),
INDEX(_xlpm.circlet,MOD(INT((_xlpm.r-1)/(5*6)),5)+1)
)))
)
)</f>
        <v>Sands</v>
      </c>
      <c r="D7" s="21" t="str">
        <v>Globet</v>
      </c>
      <c r="E7" s="21" t="str">
        <v>Circlet</v>
      </c>
      <c r="F7" s="34">
        <v>30</v>
      </c>
      <c r="G7" s="34" t="str" cm="1">
        <f t="array" ref="G7:L157">_xlfn.LET(
_xlpm.sands,{"%ATK","EM","%DEF","%HP","%ER"},
_xlpm.globet,{"%ATK","EM","%DEF","%HP","%Elemental_Bonus","%Physical_Bonus"},
_xlpm.circlet,{"%ATK","EM","%CRIT_DMG","%DEF","%HP"},
_xlpm.subs,{"%HP","%ATK","%DEF","EM","%ER","%CRIT_DMG"},
_xlfn.VSTACK(
_xlpm.subs,
_xlfn.MAKEARRAY(150,6,_xlfn.LAMBDA(_xlpm.r,_xlpm.col,
_xlfn.LET(
_xlpm.s,INDEX(_xlpm.sands,MOD(_xlpm.r-1,5)+1),
_xlpm.g,INDEX(_xlpm.globet,MOD(INT((_xlpm.r-1)/5),6)+1),
_xlpm.c,INDEX(_xlpm.circlet,MOD(INT((_xlpm.r-1)/(5*6)),5)+1),
_xlpm.stat,INDEX(_xlpm.subs,_xlpm.col),
(5-((_xlpm.s=_xlpm.stat)+(_xlpm.g=_xlpm.stat)+(_xlpm.c=_xlpm.stat)))*6
)
))
)
)</f>
        <v>%HP</v>
      </c>
      <c r="H7" s="34" t="str">
        <v>%ATK</v>
      </c>
      <c r="I7" s="34" t="str">
        <v>%DEF</v>
      </c>
      <c r="J7" s="34" t="str">
        <v>EM</v>
      </c>
      <c r="K7" s="34" t="str">
        <v>%ER</v>
      </c>
      <c r="L7" s="34" t="str">
        <v>%CRIT_DMG</v>
      </c>
    </row>
    <row r="8" spans="3:21" x14ac:dyDescent="0.25">
      <c r="C8" s="21" t="str">
        <v>%ATK</v>
      </c>
      <c r="D8" s="21" t="str">
        <v>%ATK</v>
      </c>
      <c r="E8" s="21" t="str">
        <v>%ATK</v>
      </c>
      <c r="G8" s="34">
        <v>30</v>
      </c>
      <c r="H8" s="34">
        <v>12</v>
      </c>
      <c r="I8" s="34">
        <v>30</v>
      </c>
      <c r="J8" s="34">
        <v>30</v>
      </c>
      <c r="K8" s="34">
        <v>30</v>
      </c>
      <c r="L8" s="34">
        <v>30</v>
      </c>
    </row>
    <row r="9" spans="3:21" x14ac:dyDescent="0.25">
      <c r="C9" s="21" t="str">
        <v>EM</v>
      </c>
      <c r="D9" s="21" t="str">
        <v>%ATK</v>
      </c>
      <c r="E9" s="21" t="str">
        <v>%ATK</v>
      </c>
      <c r="G9" s="34">
        <v>30</v>
      </c>
      <c r="H9" s="34">
        <v>18</v>
      </c>
      <c r="I9" s="34">
        <v>30</v>
      </c>
      <c r="J9" s="34">
        <v>24</v>
      </c>
      <c r="K9" s="34">
        <v>30</v>
      </c>
      <c r="L9" s="34">
        <v>30</v>
      </c>
    </row>
    <row r="10" spans="3:21" x14ac:dyDescent="0.25">
      <c r="C10" s="21" t="str">
        <v>%DEF</v>
      </c>
      <c r="D10" s="21" t="str">
        <v>%ATK</v>
      </c>
      <c r="E10" s="21" t="str">
        <v>%ATK</v>
      </c>
      <c r="G10" s="34">
        <v>30</v>
      </c>
      <c r="H10" s="34">
        <v>18</v>
      </c>
      <c r="I10" s="34">
        <v>24</v>
      </c>
      <c r="J10" s="34">
        <v>30</v>
      </c>
      <c r="K10" s="34">
        <v>30</v>
      </c>
      <c r="L10" s="34">
        <v>30</v>
      </c>
    </row>
    <row r="11" spans="3:21" x14ac:dyDescent="0.25">
      <c r="C11" s="21" t="str">
        <v>%HP</v>
      </c>
      <c r="D11" s="21" t="str">
        <v>%ATK</v>
      </c>
      <c r="E11" s="21" t="str">
        <v>%ATK</v>
      </c>
      <c r="G11" s="34">
        <v>24</v>
      </c>
      <c r="H11" s="34">
        <v>18</v>
      </c>
      <c r="I11" s="34">
        <v>30</v>
      </c>
      <c r="J11" s="34">
        <v>30</v>
      </c>
      <c r="K11" s="34">
        <v>30</v>
      </c>
      <c r="L11" s="34">
        <v>30</v>
      </c>
    </row>
    <row r="12" spans="3:21" x14ac:dyDescent="0.25">
      <c r="C12" s="21" t="str">
        <v>%ER</v>
      </c>
      <c r="D12" s="21" t="str">
        <v>%ATK</v>
      </c>
      <c r="E12" s="21" t="str">
        <v>%ATK</v>
      </c>
      <c r="G12" s="34">
        <v>30</v>
      </c>
      <c r="H12" s="34">
        <v>18</v>
      </c>
      <c r="I12" s="34">
        <v>30</v>
      </c>
      <c r="J12" s="34">
        <v>30</v>
      </c>
      <c r="K12" s="34">
        <v>24</v>
      </c>
      <c r="L12" s="34">
        <v>30</v>
      </c>
      <c r="P12" s="30" t="str" cm="1">
        <f t="array" ref="P12:U12">_xlfn.LET(
_xlpm.stats,{"%HP","%ATK","%DEF","EM","%ER","%CRIT_DMG"},
_xlfn._xlws.FILTER(_xlpm.stats,_xlpm.stats&lt;&gt;C7)
)</f>
        <v>%HP</v>
      </c>
      <c r="Q12" s="21" t="str">
        <v>%ATK</v>
      </c>
      <c r="R12" s="21" t="str">
        <v>%DEF</v>
      </c>
      <c r="S12" s="21" t="str">
        <v>EM</v>
      </c>
      <c r="T12" s="21" t="str">
        <v>%ER</v>
      </c>
      <c r="U12" s="21" t="str">
        <v>%CRIT_DMG</v>
      </c>
    </row>
    <row r="13" spans="3:21" x14ac:dyDescent="0.25">
      <c r="C13" s="21" t="str">
        <v>%ATK</v>
      </c>
      <c r="D13" s="21" t="str">
        <v>EM</v>
      </c>
      <c r="E13" s="21" t="str">
        <v>%ATK</v>
      </c>
      <c r="G13" s="34">
        <v>30</v>
      </c>
      <c r="H13" s="34">
        <v>18</v>
      </c>
      <c r="I13" s="34">
        <v>30</v>
      </c>
      <c r="J13" s="34">
        <v>24</v>
      </c>
      <c r="K13" s="34">
        <v>30</v>
      </c>
      <c r="L13" s="34">
        <v>30</v>
      </c>
    </row>
    <row r="14" spans="3:21" x14ac:dyDescent="0.25">
      <c r="C14" s="21" t="str">
        <v>EM</v>
      </c>
      <c r="D14" s="21" t="str">
        <v>EM</v>
      </c>
      <c r="E14" s="21" t="str">
        <v>%ATK</v>
      </c>
      <c r="G14" s="34">
        <v>30</v>
      </c>
      <c r="H14" s="34">
        <v>24</v>
      </c>
      <c r="I14" s="34">
        <v>30</v>
      </c>
      <c r="J14" s="34">
        <v>18</v>
      </c>
      <c r="K14" s="34">
        <v>30</v>
      </c>
      <c r="L14" s="34">
        <v>30</v>
      </c>
    </row>
    <row r="15" spans="3:21" x14ac:dyDescent="0.25">
      <c r="C15" s="21" t="str">
        <v>%DEF</v>
      </c>
      <c r="D15" s="21" t="str">
        <v>EM</v>
      </c>
      <c r="E15" s="21" t="str">
        <v>%ATK</v>
      </c>
      <c r="G15" s="34">
        <v>30</v>
      </c>
      <c r="H15" s="34">
        <v>24</v>
      </c>
      <c r="I15" s="34">
        <v>24</v>
      </c>
      <c r="J15" s="34">
        <v>24</v>
      </c>
      <c r="K15" s="34">
        <v>30</v>
      </c>
      <c r="L15" s="34">
        <v>30</v>
      </c>
    </row>
    <row r="16" spans="3:21" x14ac:dyDescent="0.25">
      <c r="C16" s="21" t="str">
        <v>%HP</v>
      </c>
      <c r="D16" s="21" t="str">
        <v>EM</v>
      </c>
      <c r="E16" s="21" t="str">
        <v>%ATK</v>
      </c>
      <c r="G16" s="34">
        <v>24</v>
      </c>
      <c r="H16" s="34">
        <v>24</v>
      </c>
      <c r="I16" s="34">
        <v>30</v>
      </c>
      <c r="J16" s="34">
        <v>24</v>
      </c>
      <c r="K16" s="34">
        <v>30</v>
      </c>
      <c r="L16" s="34">
        <v>30</v>
      </c>
    </row>
    <row r="17" spans="3:17" x14ac:dyDescent="0.25">
      <c r="C17" s="21" t="str">
        <v>%ER</v>
      </c>
      <c r="D17" s="21" t="str">
        <v>EM</v>
      </c>
      <c r="E17" s="21" t="str">
        <v>%ATK</v>
      </c>
      <c r="G17" s="34">
        <v>30</v>
      </c>
      <c r="H17" s="34">
        <v>24</v>
      </c>
      <c r="I17" s="34">
        <v>30</v>
      </c>
      <c r="J17" s="34">
        <v>24</v>
      </c>
      <c r="K17" s="34">
        <v>24</v>
      </c>
      <c r="L17" s="34">
        <v>30</v>
      </c>
    </row>
    <row r="18" spans="3:17" x14ac:dyDescent="0.25">
      <c r="C18" s="21" t="str">
        <v>%ATK</v>
      </c>
      <c r="D18" s="21" t="str">
        <v>%DEF</v>
      </c>
      <c r="E18" s="21" t="str">
        <v>%ATK</v>
      </c>
      <c r="G18" s="34">
        <v>30</v>
      </c>
      <c r="H18" s="34">
        <v>18</v>
      </c>
      <c r="I18" s="34">
        <v>24</v>
      </c>
      <c r="J18" s="34">
        <v>30</v>
      </c>
      <c r="K18" s="34">
        <v>30</v>
      </c>
      <c r="L18" s="34">
        <v>30</v>
      </c>
    </row>
    <row r="19" spans="3:17" x14ac:dyDescent="0.25">
      <c r="C19" s="21" t="str">
        <v>EM</v>
      </c>
      <c r="D19" s="21" t="str">
        <v>%DEF</v>
      </c>
      <c r="E19" s="21" t="str">
        <v>%ATK</v>
      </c>
      <c r="G19" s="34">
        <v>30</v>
      </c>
      <c r="H19" s="34">
        <v>24</v>
      </c>
      <c r="I19" s="34">
        <v>24</v>
      </c>
      <c r="J19" s="34">
        <v>24</v>
      </c>
      <c r="K19" s="34">
        <v>30</v>
      </c>
      <c r="L19" s="34">
        <v>30</v>
      </c>
    </row>
    <row r="20" spans="3:17" x14ac:dyDescent="0.25">
      <c r="C20" s="21" t="str">
        <v>%DEF</v>
      </c>
      <c r="D20" s="21" t="str">
        <v>%DEF</v>
      </c>
      <c r="E20" s="21" t="str">
        <v>%ATK</v>
      </c>
      <c r="G20" s="34">
        <v>30</v>
      </c>
      <c r="H20" s="34">
        <v>24</v>
      </c>
      <c r="I20" s="34">
        <v>18</v>
      </c>
      <c r="J20" s="34">
        <v>30</v>
      </c>
      <c r="K20" s="34">
        <v>30</v>
      </c>
      <c r="L20" s="34">
        <v>30</v>
      </c>
      <c r="Q20" s="35"/>
    </row>
    <row r="21" spans="3:17" x14ac:dyDescent="0.25">
      <c r="C21" s="21" t="str">
        <v>%HP</v>
      </c>
      <c r="D21" s="21" t="str">
        <v>%DEF</v>
      </c>
      <c r="E21" s="21" t="str">
        <v>%ATK</v>
      </c>
      <c r="G21" s="34">
        <v>24</v>
      </c>
      <c r="H21" s="34">
        <v>24</v>
      </c>
      <c r="I21" s="34">
        <v>24</v>
      </c>
      <c r="J21" s="34">
        <v>30</v>
      </c>
      <c r="K21" s="34">
        <v>30</v>
      </c>
      <c r="L21" s="34">
        <v>30</v>
      </c>
      <c r="Q21" s="34"/>
    </row>
    <row r="22" spans="3:17" x14ac:dyDescent="0.25">
      <c r="C22" s="21" t="str">
        <v>%ER</v>
      </c>
      <c r="D22" s="21" t="str">
        <v>%DEF</v>
      </c>
      <c r="E22" s="21" t="str">
        <v>%ATK</v>
      </c>
      <c r="G22" s="34">
        <v>30</v>
      </c>
      <c r="H22" s="34">
        <v>24</v>
      </c>
      <c r="I22" s="34">
        <v>24</v>
      </c>
      <c r="J22" s="34">
        <v>30</v>
      </c>
      <c r="K22" s="34">
        <v>24</v>
      </c>
      <c r="L22" s="34">
        <v>30</v>
      </c>
      <c r="Q22" s="35"/>
    </row>
    <row r="23" spans="3:17" x14ac:dyDescent="0.25">
      <c r="C23" s="21" t="str">
        <v>%ATK</v>
      </c>
      <c r="D23" s="21" t="str">
        <v>%HP</v>
      </c>
      <c r="E23" s="21" t="str">
        <v>%ATK</v>
      </c>
      <c r="G23" s="34">
        <v>24</v>
      </c>
      <c r="H23" s="34">
        <v>18</v>
      </c>
      <c r="I23" s="34">
        <v>30</v>
      </c>
      <c r="J23" s="34">
        <v>30</v>
      </c>
      <c r="K23" s="34">
        <v>30</v>
      </c>
      <c r="L23" s="34">
        <v>30</v>
      </c>
      <c r="Q23" s="34"/>
    </row>
    <row r="24" spans="3:17" x14ac:dyDescent="0.25">
      <c r="C24" s="21" t="str">
        <v>EM</v>
      </c>
      <c r="D24" s="21" t="str">
        <v>%HP</v>
      </c>
      <c r="E24" s="21" t="str">
        <v>%ATK</v>
      </c>
      <c r="G24" s="34">
        <v>24</v>
      </c>
      <c r="H24" s="34">
        <v>24</v>
      </c>
      <c r="I24" s="34">
        <v>30</v>
      </c>
      <c r="J24" s="34">
        <v>24</v>
      </c>
      <c r="K24" s="34">
        <v>30</v>
      </c>
      <c r="L24" s="34">
        <v>30</v>
      </c>
      <c r="Q24" s="34"/>
    </row>
    <row r="25" spans="3:17" x14ac:dyDescent="0.25">
      <c r="C25" s="21" t="str">
        <v>%DEF</v>
      </c>
      <c r="D25" s="21" t="str">
        <v>%HP</v>
      </c>
      <c r="E25" s="21" t="str">
        <v>%ATK</v>
      </c>
      <c r="G25" s="34">
        <v>24</v>
      </c>
      <c r="H25" s="34">
        <v>24</v>
      </c>
      <c r="I25" s="34">
        <v>24</v>
      </c>
      <c r="J25" s="34">
        <v>30</v>
      </c>
      <c r="K25" s="34">
        <v>30</v>
      </c>
      <c r="L25" s="34">
        <v>30</v>
      </c>
      <c r="Q25" s="34"/>
    </row>
    <row r="26" spans="3:17" x14ac:dyDescent="0.25">
      <c r="C26" s="21" t="str">
        <v>%HP</v>
      </c>
      <c r="D26" s="21" t="str">
        <v>%HP</v>
      </c>
      <c r="E26" s="21" t="str">
        <v>%ATK</v>
      </c>
      <c r="G26" s="34">
        <v>18</v>
      </c>
      <c r="H26" s="34">
        <v>24</v>
      </c>
      <c r="I26" s="34">
        <v>30</v>
      </c>
      <c r="J26" s="34">
        <v>30</v>
      </c>
      <c r="K26" s="34">
        <v>30</v>
      </c>
      <c r="L26" s="34">
        <v>30</v>
      </c>
      <c r="Q26" s="34"/>
    </row>
    <row r="27" spans="3:17" x14ac:dyDescent="0.25">
      <c r="C27" s="21" t="str">
        <v>%ER</v>
      </c>
      <c r="D27" s="21" t="str">
        <v>%HP</v>
      </c>
      <c r="E27" s="21" t="str">
        <v>%ATK</v>
      </c>
      <c r="G27" s="34">
        <v>24</v>
      </c>
      <c r="H27" s="34">
        <v>24</v>
      </c>
      <c r="I27" s="34">
        <v>30</v>
      </c>
      <c r="J27" s="34">
        <v>30</v>
      </c>
      <c r="K27" s="34">
        <v>24</v>
      </c>
      <c r="L27" s="34">
        <v>30</v>
      </c>
      <c r="Q27" s="34"/>
    </row>
    <row r="28" spans="3:17" x14ac:dyDescent="0.25">
      <c r="C28" s="21" t="str">
        <v>%ATK</v>
      </c>
      <c r="D28" s="21" t="str">
        <v>%Elemental_Bonus</v>
      </c>
      <c r="E28" s="21" t="str">
        <v>%ATK</v>
      </c>
      <c r="G28" s="34">
        <v>30</v>
      </c>
      <c r="H28" s="34">
        <v>18</v>
      </c>
      <c r="I28" s="34">
        <v>30</v>
      </c>
      <c r="J28" s="34">
        <v>30</v>
      </c>
      <c r="K28" s="34">
        <v>30</v>
      </c>
      <c r="L28" s="34">
        <v>30</v>
      </c>
      <c r="Q28" s="34"/>
    </row>
    <row r="29" spans="3:17" x14ac:dyDescent="0.25">
      <c r="C29" s="21" t="str">
        <v>EM</v>
      </c>
      <c r="D29" s="21" t="str">
        <v>%Elemental_Bonus</v>
      </c>
      <c r="E29" s="21" t="str">
        <v>%ATK</v>
      </c>
      <c r="G29" s="34">
        <v>30</v>
      </c>
      <c r="H29" s="34">
        <v>24</v>
      </c>
      <c r="I29" s="34">
        <v>30</v>
      </c>
      <c r="J29" s="34">
        <v>24</v>
      </c>
      <c r="K29" s="34">
        <v>30</v>
      </c>
      <c r="L29" s="34">
        <v>30</v>
      </c>
      <c r="Q29" s="35"/>
    </row>
    <row r="30" spans="3:17" x14ac:dyDescent="0.25">
      <c r="C30" s="21" t="str">
        <v>%DEF</v>
      </c>
      <c r="D30" s="21" t="str">
        <v>%Elemental_Bonus</v>
      </c>
      <c r="E30" s="21" t="str">
        <v>%ATK</v>
      </c>
      <c r="G30" s="34">
        <v>30</v>
      </c>
      <c r="H30" s="34">
        <v>24</v>
      </c>
      <c r="I30" s="34">
        <v>24</v>
      </c>
      <c r="J30" s="34">
        <v>30</v>
      </c>
      <c r="K30" s="34">
        <v>30</v>
      </c>
      <c r="L30" s="34">
        <v>30</v>
      </c>
      <c r="Q30" s="34"/>
    </row>
    <row r="31" spans="3:17" x14ac:dyDescent="0.25">
      <c r="C31" s="21" t="str">
        <v>%HP</v>
      </c>
      <c r="D31" s="21" t="str">
        <v>%Elemental_Bonus</v>
      </c>
      <c r="E31" s="21" t="str">
        <v>%ATK</v>
      </c>
      <c r="G31" s="34">
        <v>24</v>
      </c>
      <c r="H31" s="34">
        <v>24</v>
      </c>
      <c r="I31" s="34">
        <v>30</v>
      </c>
      <c r="J31" s="34">
        <v>30</v>
      </c>
      <c r="K31" s="34">
        <v>30</v>
      </c>
      <c r="L31" s="34">
        <v>30</v>
      </c>
      <c r="Q31" s="34"/>
    </row>
    <row r="32" spans="3:17" x14ac:dyDescent="0.25">
      <c r="C32" s="21" t="str">
        <v>%ER</v>
      </c>
      <c r="D32" s="21" t="str">
        <v>%Elemental_Bonus</v>
      </c>
      <c r="E32" s="21" t="str">
        <v>%ATK</v>
      </c>
      <c r="G32" s="34">
        <v>30</v>
      </c>
      <c r="H32" s="34">
        <v>24</v>
      </c>
      <c r="I32" s="34">
        <v>30</v>
      </c>
      <c r="J32" s="34">
        <v>30</v>
      </c>
      <c r="K32" s="34">
        <v>24</v>
      </c>
      <c r="L32" s="34">
        <v>30</v>
      </c>
      <c r="O32" s="34" cm="1">
        <f t="array" ref="O32">_xlfn.LET(
_xlpm.x,_xlfn.SEQUENCE(10),
_xlpm.y,_xlfn.SEQUENCE(25),
_xlpm.z,_xlfn.SEQUENCE(25),
_xlpm.comb,_xlfn.MAKEARRAY(6250,3,_xlfn.LAMBDA(_xlpm.r,_xlpm.c,
CHOOSE(_xlpm.c,
MOD(_xlpm.r-1,10)+1,
MOD(INT((_xlpm.r-1)/10),25)+1,
MOD(INT((_xlpm.r-1)/250),25)+1))),
_xlpm.xx,INDEX(_xlpm.comb,,1),
_xlpm.yy,INDEX(_xlpm.comb,,2),
_xlpm.zz,INDEX(_xlpm.comb,,3),
_xlpm.first,100*(1+_xlpm.xx*0.0583),
_xlpm.bonus,IF(INT(_xlpm.first/100)*8&gt;160,160,INT(_xlpm.first/100)*8),
_xlpm.result,_xlpm.first*(1+6/(1+2000/(_xlpm.yy+_xlpm.bonus)))*(1+_xlpm.zz*0.0777),
MAX(_xlfn._xlws.FILTER(_xlpm.result,_xlpm.xx+_xlpm.yy+_xlpm.zz&lt;=25))
)</f>
        <v>339.38223027376802</v>
      </c>
      <c r="Q32" s="36" t="e">
        <f>PRODUCT(
PRODUCT(
(
1+(6/(1+2000/Q22)) +N("%EM Bonus")
+$D$65 +N("%Reaction Bonus")
) +N("%EM Bonus + %Reaction Bonus"),
$D$60 +N("Base Reaction Coefficient (12 by default)"),
$D$61 +N("&amp;Ability"),
Q20 +N("ATK"),
1+$D$63 +N("Stellar Reaction Base DMG Bonus"),
)
+$D$67 +N("Reaction Additive Base DMG Bonus"),
(1+$D$69) +N("Elevation Multiplier"),
(_xlfn.LET(_xlpm.r,$D$70,IF(_xlpm.r&lt;0,1-_xlpm.r/2,IF(_xlpm.r&lt;0.75,1-_xlpm.r,1/(4*_xlpm.r+1)))) +N("RES Multiplier")),
(1+Q29 +N("CRIT Multiplier"))
)</f>
        <v>#DIV/0!</v>
      </c>
    </row>
    <row r="33" spans="3:18" x14ac:dyDescent="0.25">
      <c r="C33" s="21" t="str">
        <v>%ATK</v>
      </c>
      <c r="D33" s="21" t="str">
        <v>%Physical_Bonus</v>
      </c>
      <c r="E33" s="21" t="str">
        <v>%ATK</v>
      </c>
      <c r="G33" s="34">
        <v>30</v>
      </c>
      <c r="H33" s="34">
        <v>18</v>
      </c>
      <c r="I33" s="34">
        <v>30</v>
      </c>
      <c r="J33" s="34">
        <v>30</v>
      </c>
      <c r="K33" s="34">
        <v>30</v>
      </c>
      <c r="L33" s="34">
        <v>30</v>
      </c>
    </row>
    <row r="34" spans="3:18" x14ac:dyDescent="0.25">
      <c r="C34" s="21" t="str">
        <v>EM</v>
      </c>
      <c r="D34" s="21" t="str">
        <v>%Physical_Bonus</v>
      </c>
      <c r="E34" s="21" t="str">
        <v>%ATK</v>
      </c>
      <c r="G34" s="34">
        <v>30</v>
      </c>
      <c r="H34" s="34">
        <v>24</v>
      </c>
      <c r="I34" s="34">
        <v>30</v>
      </c>
      <c r="J34" s="34">
        <v>24</v>
      </c>
      <c r="K34" s="34">
        <v>30</v>
      </c>
      <c r="L34" s="34">
        <v>30</v>
      </c>
    </row>
    <row r="35" spans="3:18" x14ac:dyDescent="0.25">
      <c r="C35" s="21" t="str">
        <v>%DEF</v>
      </c>
      <c r="D35" s="21" t="str">
        <v>%Physical_Bonus</v>
      </c>
      <c r="E35" s="21" t="str">
        <v>%ATK</v>
      </c>
      <c r="G35" s="34">
        <v>30</v>
      </c>
      <c r="H35" s="34">
        <v>24</v>
      </c>
      <c r="I35" s="34">
        <v>24</v>
      </c>
      <c r="J35" s="34">
        <v>30</v>
      </c>
      <c r="K35" s="34">
        <v>30</v>
      </c>
      <c r="L35" s="34">
        <v>30</v>
      </c>
      <c r="O35" s="21" cm="1">
        <f t="array" ref="O35:R35">_xlfn.LET(
_xlpm.comb,_xlfn.MAKEARRAY(6250,3,_xlfn.LAMBDA(_xlpm.r,_xlpm.c,
CHOOSE(_xlpm.c,
MOD(_xlpm.r-1,10)+1,
MOD(INT((_xlpm.r-1)/10),25)+1,
MOD(INT((_xlpm.r-1)/250),25)+1))),
_xlpm.x,INDEX(_xlpm.comb,,1),
_xlpm.y,INDEX(_xlpm.comb,,2),
_xlpm.z,INDEX(_xlpm.comb,,3),
_xlpm.first,100*(1+_xlpm.x*5.83%),
_xlpm.bonus,IF(INT(_xlpm.first/100)*8&gt;160,160,INT(_xlpm.first/100)*8),
_xlpm.result,_xlpm.first*(1+6/(1+2000/(_xlpm.y+_xlpm.bonus)))*(1+_xlpm.z*7.77%),
_xlpm.best,MAX(_xlfn._xlws.FILTER(_xlpm.result,_xlpm.x+_xlpm.y+_xlpm.z&lt;=25)),
_xlfn._xlws.FILTER(_xlfn.HSTACK(_xlpm.x,_xlpm.y,_xlpm.z,_xlpm.result),_xlpm.result=_xlpm.best)
)</f>
        <v>10</v>
      </c>
      <c r="P35" s="21">
        <v>1</v>
      </c>
      <c r="Q35" s="21">
        <v>14</v>
      </c>
      <c r="R35" s="21">
        <v>339.38223027376796</v>
      </c>
    </row>
    <row r="36" spans="3:18" x14ac:dyDescent="0.25">
      <c r="C36" s="21" t="str">
        <v>%HP</v>
      </c>
      <c r="D36" s="21" t="str">
        <v>%Physical_Bonus</v>
      </c>
      <c r="E36" s="21" t="str">
        <v>%ATK</v>
      </c>
      <c r="G36" s="34">
        <v>24</v>
      </c>
      <c r="H36" s="34">
        <v>24</v>
      </c>
      <c r="I36" s="34">
        <v>30</v>
      </c>
      <c r="J36" s="34">
        <v>30</v>
      </c>
      <c r="K36" s="34">
        <v>30</v>
      </c>
      <c r="L36" s="34">
        <v>30</v>
      </c>
    </row>
    <row r="37" spans="3:18" x14ac:dyDescent="0.25">
      <c r="C37" s="21" t="str">
        <v>%ER</v>
      </c>
      <c r="D37" s="21" t="str">
        <v>%Physical_Bonus</v>
      </c>
      <c r="E37" s="21" t="str">
        <v>%ATK</v>
      </c>
      <c r="G37" s="34">
        <v>30</v>
      </c>
      <c r="H37" s="34">
        <v>24</v>
      </c>
      <c r="I37" s="34">
        <v>30</v>
      </c>
      <c r="J37" s="34">
        <v>30</v>
      </c>
      <c r="K37" s="34">
        <v>24</v>
      </c>
      <c r="L37" s="34">
        <v>30</v>
      </c>
    </row>
    <row r="38" spans="3:18" x14ac:dyDescent="0.25">
      <c r="C38" s="21" t="str">
        <v>%ATK</v>
      </c>
      <c r="D38" s="21" t="str">
        <v>%ATK</v>
      </c>
      <c r="E38" s="21" t="str">
        <v>EM</v>
      </c>
      <c r="G38" s="34">
        <v>30</v>
      </c>
      <c r="H38" s="34">
        <v>18</v>
      </c>
      <c r="I38" s="34">
        <v>30</v>
      </c>
      <c r="J38" s="34">
        <v>24</v>
      </c>
      <c r="K38" s="34">
        <v>30</v>
      </c>
      <c r="L38" s="34">
        <v>30</v>
      </c>
    </row>
    <row r="39" spans="3:18" x14ac:dyDescent="0.25">
      <c r="C39" s="21" t="str">
        <v>EM</v>
      </c>
      <c r="D39" s="21" t="str">
        <v>%ATK</v>
      </c>
      <c r="E39" s="21" t="str">
        <v>EM</v>
      </c>
      <c r="G39" s="34">
        <v>30</v>
      </c>
      <c r="H39" s="34">
        <v>24</v>
      </c>
      <c r="I39" s="34">
        <v>30</v>
      </c>
      <c r="J39" s="34">
        <v>18</v>
      </c>
      <c r="K39" s="34">
        <v>30</v>
      </c>
      <c r="L39" s="34">
        <v>30</v>
      </c>
      <c r="M39" s="34"/>
    </row>
    <row r="40" spans="3:18" x14ac:dyDescent="0.25">
      <c r="C40" s="21" t="str">
        <v>%DEF</v>
      </c>
      <c r="D40" s="21" t="str">
        <v>%ATK</v>
      </c>
      <c r="E40" s="21" t="str">
        <v>EM</v>
      </c>
      <c r="G40" s="34">
        <v>30</v>
      </c>
      <c r="H40" s="34">
        <v>24</v>
      </c>
      <c r="I40" s="34">
        <v>24</v>
      </c>
      <c r="J40" s="34">
        <v>24</v>
      </c>
      <c r="K40" s="34">
        <v>30</v>
      </c>
      <c r="L40" s="34">
        <v>30</v>
      </c>
    </row>
    <row r="41" spans="3:18" x14ac:dyDescent="0.25">
      <c r="C41" s="21" t="str">
        <v>%HP</v>
      </c>
      <c r="D41" s="21" t="str">
        <v>%ATK</v>
      </c>
      <c r="E41" s="21" t="str">
        <v>EM</v>
      </c>
      <c r="G41" s="34">
        <v>24</v>
      </c>
      <c r="H41" s="34">
        <v>24</v>
      </c>
      <c r="I41" s="34">
        <v>30</v>
      </c>
      <c r="J41" s="34">
        <v>24</v>
      </c>
      <c r="K41" s="34">
        <v>30</v>
      </c>
      <c r="L41" s="34">
        <v>30</v>
      </c>
    </row>
    <row r="42" spans="3:18" x14ac:dyDescent="0.25">
      <c r="C42" s="21" t="str">
        <v>%ER</v>
      </c>
      <c r="D42" s="21" t="str">
        <v>%ATK</v>
      </c>
      <c r="E42" s="21" t="str">
        <v>EM</v>
      </c>
      <c r="G42" s="34">
        <v>30</v>
      </c>
      <c r="H42" s="34">
        <v>24</v>
      </c>
      <c r="I42" s="34">
        <v>30</v>
      </c>
      <c r="J42" s="34">
        <v>24</v>
      </c>
      <c r="K42" s="34">
        <v>24</v>
      </c>
      <c r="L42" s="34">
        <v>30</v>
      </c>
    </row>
    <row r="43" spans="3:18" x14ac:dyDescent="0.25">
      <c r="C43" s="21" t="str">
        <v>%ATK</v>
      </c>
      <c r="D43" s="21" t="str">
        <v>EM</v>
      </c>
      <c r="E43" s="21" t="str">
        <v>EM</v>
      </c>
      <c r="G43" s="34">
        <v>30</v>
      </c>
      <c r="H43" s="34">
        <v>24</v>
      </c>
      <c r="I43" s="34">
        <v>30</v>
      </c>
      <c r="J43" s="34">
        <v>18</v>
      </c>
      <c r="K43" s="34">
        <v>30</v>
      </c>
      <c r="L43" s="34">
        <v>30</v>
      </c>
    </row>
    <row r="44" spans="3:18" x14ac:dyDescent="0.25">
      <c r="C44" s="21" t="str">
        <v>EM</v>
      </c>
      <c r="D44" s="21" t="str">
        <v>EM</v>
      </c>
      <c r="E44" s="21" t="str">
        <v>EM</v>
      </c>
      <c r="G44" s="34">
        <v>30</v>
      </c>
      <c r="H44" s="34">
        <v>30</v>
      </c>
      <c r="I44" s="34">
        <v>30</v>
      </c>
      <c r="J44" s="34">
        <v>12</v>
      </c>
      <c r="K44" s="34">
        <v>30</v>
      </c>
      <c r="L44" s="34">
        <v>30</v>
      </c>
    </row>
    <row r="45" spans="3:18" x14ac:dyDescent="0.25">
      <c r="C45" s="21" t="str">
        <v>%DEF</v>
      </c>
      <c r="D45" s="21" t="str">
        <v>EM</v>
      </c>
      <c r="E45" s="21" t="str">
        <v>EM</v>
      </c>
      <c r="G45" s="34">
        <v>30</v>
      </c>
      <c r="H45" s="34">
        <v>30</v>
      </c>
      <c r="I45" s="34">
        <v>24</v>
      </c>
      <c r="J45" s="34">
        <v>18</v>
      </c>
      <c r="K45" s="34">
        <v>30</v>
      </c>
      <c r="L45" s="34">
        <v>30</v>
      </c>
    </row>
    <row r="46" spans="3:18" x14ac:dyDescent="0.25">
      <c r="C46" s="21" t="str">
        <v>%HP</v>
      </c>
      <c r="D46" s="21" t="str">
        <v>EM</v>
      </c>
      <c r="E46" s="21" t="str">
        <v>EM</v>
      </c>
      <c r="G46" s="34">
        <v>24</v>
      </c>
      <c r="H46" s="34">
        <v>30</v>
      </c>
      <c r="I46" s="34">
        <v>30</v>
      </c>
      <c r="J46" s="34">
        <v>18</v>
      </c>
      <c r="K46" s="34">
        <v>30</v>
      </c>
      <c r="L46" s="34">
        <v>30</v>
      </c>
    </row>
    <row r="47" spans="3:18" x14ac:dyDescent="0.25">
      <c r="C47" s="21" t="str">
        <v>%ER</v>
      </c>
      <c r="D47" s="21" t="str">
        <v>EM</v>
      </c>
      <c r="E47" s="21" t="str">
        <v>EM</v>
      </c>
      <c r="G47" s="34">
        <v>30</v>
      </c>
      <c r="H47" s="34">
        <v>30</v>
      </c>
      <c r="I47" s="34">
        <v>30</v>
      </c>
      <c r="J47" s="34">
        <v>18</v>
      </c>
      <c r="K47" s="34">
        <v>24</v>
      </c>
      <c r="L47" s="34">
        <v>30</v>
      </c>
    </row>
    <row r="48" spans="3:18" x14ac:dyDescent="0.25">
      <c r="C48" s="21" t="str">
        <v>%ATK</v>
      </c>
      <c r="D48" s="21" t="str">
        <v>%DEF</v>
      </c>
      <c r="E48" s="21" t="str">
        <v>EM</v>
      </c>
      <c r="G48" s="34">
        <v>30</v>
      </c>
      <c r="H48" s="34">
        <v>24</v>
      </c>
      <c r="I48" s="34">
        <v>24</v>
      </c>
      <c r="J48" s="34">
        <v>24</v>
      </c>
      <c r="K48" s="34">
        <v>30</v>
      </c>
      <c r="L48" s="34">
        <v>30</v>
      </c>
    </row>
    <row r="49" spans="3:12" x14ac:dyDescent="0.25">
      <c r="C49" s="21" t="str">
        <v>EM</v>
      </c>
      <c r="D49" s="21" t="str">
        <v>%DEF</v>
      </c>
      <c r="E49" s="21" t="str">
        <v>EM</v>
      </c>
      <c r="G49" s="34">
        <v>30</v>
      </c>
      <c r="H49" s="34">
        <v>30</v>
      </c>
      <c r="I49" s="34">
        <v>24</v>
      </c>
      <c r="J49" s="34">
        <v>18</v>
      </c>
      <c r="K49" s="34">
        <v>30</v>
      </c>
      <c r="L49" s="34">
        <v>30</v>
      </c>
    </row>
    <row r="50" spans="3:12" x14ac:dyDescent="0.25">
      <c r="C50" s="21" t="str">
        <v>%DEF</v>
      </c>
      <c r="D50" s="21" t="str">
        <v>%DEF</v>
      </c>
      <c r="E50" s="21" t="str">
        <v>EM</v>
      </c>
      <c r="G50" s="34">
        <v>30</v>
      </c>
      <c r="H50" s="34">
        <v>30</v>
      </c>
      <c r="I50" s="34">
        <v>18</v>
      </c>
      <c r="J50" s="34">
        <v>24</v>
      </c>
      <c r="K50" s="34">
        <v>30</v>
      </c>
      <c r="L50" s="34">
        <v>30</v>
      </c>
    </row>
    <row r="51" spans="3:12" x14ac:dyDescent="0.25">
      <c r="C51" s="21" t="str">
        <v>%HP</v>
      </c>
      <c r="D51" s="21" t="str">
        <v>%DEF</v>
      </c>
      <c r="E51" s="21" t="str">
        <v>EM</v>
      </c>
      <c r="G51" s="34">
        <v>24</v>
      </c>
      <c r="H51" s="34">
        <v>30</v>
      </c>
      <c r="I51" s="34">
        <v>24</v>
      </c>
      <c r="J51" s="34">
        <v>24</v>
      </c>
      <c r="K51" s="34">
        <v>30</v>
      </c>
      <c r="L51" s="34">
        <v>30</v>
      </c>
    </row>
    <row r="52" spans="3:12" x14ac:dyDescent="0.25">
      <c r="C52" s="21" t="str">
        <v>%ER</v>
      </c>
      <c r="D52" s="21" t="str">
        <v>%DEF</v>
      </c>
      <c r="E52" s="21" t="str">
        <v>EM</v>
      </c>
      <c r="G52" s="34">
        <v>30</v>
      </c>
      <c r="H52" s="34">
        <v>30</v>
      </c>
      <c r="I52" s="34">
        <v>24</v>
      </c>
      <c r="J52" s="34">
        <v>24</v>
      </c>
      <c r="K52" s="34">
        <v>24</v>
      </c>
      <c r="L52" s="34">
        <v>30</v>
      </c>
    </row>
    <row r="53" spans="3:12" x14ac:dyDescent="0.25">
      <c r="C53" s="21" t="str">
        <v>%ATK</v>
      </c>
      <c r="D53" s="21" t="str">
        <v>%HP</v>
      </c>
      <c r="E53" s="21" t="str">
        <v>EM</v>
      </c>
      <c r="G53" s="34">
        <v>24</v>
      </c>
      <c r="H53" s="34">
        <v>24</v>
      </c>
      <c r="I53" s="34">
        <v>30</v>
      </c>
      <c r="J53" s="34">
        <v>24</v>
      </c>
      <c r="K53" s="34">
        <v>30</v>
      </c>
      <c r="L53" s="34">
        <v>30</v>
      </c>
    </row>
    <row r="54" spans="3:12" x14ac:dyDescent="0.25">
      <c r="C54" s="21" t="str">
        <v>EM</v>
      </c>
      <c r="D54" s="21" t="str">
        <v>%HP</v>
      </c>
      <c r="E54" s="21" t="str">
        <v>EM</v>
      </c>
      <c r="G54" s="34">
        <v>24</v>
      </c>
      <c r="H54" s="34">
        <v>30</v>
      </c>
      <c r="I54" s="34">
        <v>30</v>
      </c>
      <c r="J54" s="34">
        <v>18</v>
      </c>
      <c r="K54" s="34">
        <v>30</v>
      </c>
      <c r="L54" s="34">
        <v>30</v>
      </c>
    </row>
    <row r="55" spans="3:12" x14ac:dyDescent="0.25">
      <c r="C55" s="21" t="str">
        <v>%DEF</v>
      </c>
      <c r="D55" s="21" t="str">
        <v>%HP</v>
      </c>
      <c r="E55" s="21" t="str">
        <v>EM</v>
      </c>
      <c r="G55" s="34">
        <v>24</v>
      </c>
      <c r="H55" s="34">
        <v>30</v>
      </c>
      <c r="I55" s="34">
        <v>24</v>
      </c>
      <c r="J55" s="34">
        <v>24</v>
      </c>
      <c r="K55" s="34">
        <v>30</v>
      </c>
      <c r="L55" s="34">
        <v>30</v>
      </c>
    </row>
    <row r="56" spans="3:12" x14ac:dyDescent="0.25">
      <c r="C56" s="21" t="str">
        <v>%HP</v>
      </c>
      <c r="D56" s="21" t="str">
        <v>%HP</v>
      </c>
      <c r="E56" s="21" t="str">
        <v>EM</v>
      </c>
      <c r="G56" s="34">
        <v>18</v>
      </c>
      <c r="H56" s="34">
        <v>30</v>
      </c>
      <c r="I56" s="34">
        <v>30</v>
      </c>
      <c r="J56" s="34">
        <v>24</v>
      </c>
      <c r="K56" s="34">
        <v>30</v>
      </c>
      <c r="L56" s="34">
        <v>30</v>
      </c>
    </row>
    <row r="57" spans="3:12" x14ac:dyDescent="0.25">
      <c r="C57" s="21" t="str">
        <v>%ER</v>
      </c>
      <c r="D57" s="21" t="str">
        <v>%HP</v>
      </c>
      <c r="E57" s="21" t="str">
        <v>EM</v>
      </c>
      <c r="G57" s="34">
        <v>24</v>
      </c>
      <c r="H57" s="34">
        <v>30</v>
      </c>
      <c r="I57" s="34">
        <v>30</v>
      </c>
      <c r="J57" s="34">
        <v>24</v>
      </c>
      <c r="K57" s="34">
        <v>24</v>
      </c>
      <c r="L57" s="34">
        <v>30</v>
      </c>
    </row>
    <row r="58" spans="3:12" x14ac:dyDescent="0.25">
      <c r="C58" s="21" t="str">
        <v>%ATK</v>
      </c>
      <c r="D58" s="21" t="str">
        <v>%Elemental_Bonus</v>
      </c>
      <c r="E58" s="21" t="str">
        <v>EM</v>
      </c>
      <c r="G58" s="34">
        <v>30</v>
      </c>
      <c r="H58" s="34">
        <v>24</v>
      </c>
      <c r="I58" s="34">
        <v>30</v>
      </c>
      <c r="J58" s="34">
        <v>24</v>
      </c>
      <c r="K58" s="34">
        <v>30</v>
      </c>
      <c r="L58" s="34">
        <v>30</v>
      </c>
    </row>
    <row r="59" spans="3:12" x14ac:dyDescent="0.25">
      <c r="C59" s="21" t="str">
        <v>EM</v>
      </c>
      <c r="D59" s="21" t="str">
        <v>%Elemental_Bonus</v>
      </c>
      <c r="E59" s="21" t="str">
        <v>EM</v>
      </c>
      <c r="G59" s="34">
        <v>30</v>
      </c>
      <c r="H59" s="34">
        <v>30</v>
      </c>
      <c r="I59" s="34">
        <v>30</v>
      </c>
      <c r="J59" s="34">
        <v>18</v>
      </c>
      <c r="K59" s="34">
        <v>30</v>
      </c>
      <c r="L59" s="34">
        <v>30</v>
      </c>
    </row>
    <row r="60" spans="3:12" x14ac:dyDescent="0.25">
      <c r="C60" s="21" t="str">
        <v>%DEF</v>
      </c>
      <c r="D60" s="21" t="str">
        <v>%Elemental_Bonus</v>
      </c>
      <c r="E60" s="21" t="str">
        <v>EM</v>
      </c>
      <c r="G60" s="34">
        <v>30</v>
      </c>
      <c r="H60" s="34">
        <v>30</v>
      </c>
      <c r="I60" s="34">
        <v>24</v>
      </c>
      <c r="J60" s="34">
        <v>24</v>
      </c>
      <c r="K60" s="34">
        <v>30</v>
      </c>
      <c r="L60" s="34">
        <v>30</v>
      </c>
    </row>
    <row r="61" spans="3:12" x14ac:dyDescent="0.25">
      <c r="C61" s="21" t="str">
        <v>%HP</v>
      </c>
      <c r="D61" s="21" t="str">
        <v>%Elemental_Bonus</v>
      </c>
      <c r="E61" s="21" t="str">
        <v>EM</v>
      </c>
      <c r="G61" s="34">
        <v>24</v>
      </c>
      <c r="H61" s="34">
        <v>30</v>
      </c>
      <c r="I61" s="34">
        <v>30</v>
      </c>
      <c r="J61" s="34">
        <v>24</v>
      </c>
      <c r="K61" s="34">
        <v>30</v>
      </c>
      <c r="L61" s="34">
        <v>30</v>
      </c>
    </row>
    <row r="62" spans="3:12" x14ac:dyDescent="0.25">
      <c r="C62" s="21" t="str">
        <v>%ER</v>
      </c>
      <c r="D62" s="21" t="str">
        <v>%Elemental_Bonus</v>
      </c>
      <c r="E62" s="21" t="str">
        <v>EM</v>
      </c>
      <c r="G62" s="34">
        <v>30</v>
      </c>
      <c r="H62" s="34">
        <v>30</v>
      </c>
      <c r="I62" s="34">
        <v>30</v>
      </c>
      <c r="J62" s="34">
        <v>24</v>
      </c>
      <c r="K62" s="34">
        <v>24</v>
      </c>
      <c r="L62" s="34">
        <v>30</v>
      </c>
    </row>
    <row r="63" spans="3:12" x14ac:dyDescent="0.25">
      <c r="C63" s="21" t="str">
        <v>%ATK</v>
      </c>
      <c r="D63" s="21" t="str">
        <v>%Physical_Bonus</v>
      </c>
      <c r="E63" s="21" t="str">
        <v>EM</v>
      </c>
      <c r="G63" s="34">
        <v>30</v>
      </c>
      <c r="H63" s="34">
        <v>24</v>
      </c>
      <c r="I63" s="34">
        <v>30</v>
      </c>
      <c r="J63" s="34">
        <v>24</v>
      </c>
      <c r="K63" s="34">
        <v>30</v>
      </c>
      <c r="L63" s="34">
        <v>30</v>
      </c>
    </row>
    <row r="64" spans="3:12" x14ac:dyDescent="0.25">
      <c r="C64" s="21" t="str">
        <v>EM</v>
      </c>
      <c r="D64" s="21" t="str">
        <v>%Physical_Bonus</v>
      </c>
      <c r="E64" s="21" t="str">
        <v>EM</v>
      </c>
      <c r="G64" s="34">
        <v>30</v>
      </c>
      <c r="H64" s="34">
        <v>30</v>
      </c>
      <c r="I64" s="34">
        <v>30</v>
      </c>
      <c r="J64" s="34">
        <v>18</v>
      </c>
      <c r="K64" s="34">
        <v>30</v>
      </c>
      <c r="L64" s="34">
        <v>30</v>
      </c>
    </row>
    <row r="65" spans="3:12" x14ac:dyDescent="0.25">
      <c r="C65" s="21" t="str">
        <v>%DEF</v>
      </c>
      <c r="D65" s="21" t="str">
        <v>%Physical_Bonus</v>
      </c>
      <c r="E65" s="21" t="str">
        <v>EM</v>
      </c>
      <c r="G65" s="34">
        <v>30</v>
      </c>
      <c r="H65" s="34">
        <v>30</v>
      </c>
      <c r="I65" s="34">
        <v>24</v>
      </c>
      <c r="J65" s="34">
        <v>24</v>
      </c>
      <c r="K65" s="34">
        <v>30</v>
      </c>
      <c r="L65" s="34">
        <v>30</v>
      </c>
    </row>
    <row r="66" spans="3:12" x14ac:dyDescent="0.25">
      <c r="C66" s="21" t="str">
        <v>%HP</v>
      </c>
      <c r="D66" s="21" t="str">
        <v>%Physical_Bonus</v>
      </c>
      <c r="E66" s="21" t="str">
        <v>EM</v>
      </c>
      <c r="G66" s="34">
        <v>24</v>
      </c>
      <c r="H66" s="34">
        <v>30</v>
      </c>
      <c r="I66" s="34">
        <v>30</v>
      </c>
      <c r="J66" s="34">
        <v>24</v>
      </c>
      <c r="K66" s="34">
        <v>30</v>
      </c>
      <c r="L66" s="34">
        <v>30</v>
      </c>
    </row>
    <row r="67" spans="3:12" x14ac:dyDescent="0.25">
      <c r="C67" s="21" t="str">
        <v>%ER</v>
      </c>
      <c r="D67" s="21" t="str">
        <v>%Physical_Bonus</v>
      </c>
      <c r="E67" s="21" t="str">
        <v>EM</v>
      </c>
      <c r="G67" s="34">
        <v>30</v>
      </c>
      <c r="H67" s="34">
        <v>30</v>
      </c>
      <c r="I67" s="34">
        <v>30</v>
      </c>
      <c r="J67" s="34">
        <v>24</v>
      </c>
      <c r="K67" s="34">
        <v>24</v>
      </c>
      <c r="L67" s="34">
        <v>30</v>
      </c>
    </row>
    <row r="68" spans="3:12" x14ac:dyDescent="0.25">
      <c r="C68" s="21" t="str">
        <v>%ATK</v>
      </c>
      <c r="D68" s="21" t="str">
        <v>%ATK</v>
      </c>
      <c r="E68" s="21" t="str">
        <v>%CRIT_DMG</v>
      </c>
      <c r="G68" s="34">
        <v>30</v>
      </c>
      <c r="H68" s="34">
        <v>18</v>
      </c>
      <c r="I68" s="34">
        <v>30</v>
      </c>
      <c r="J68" s="34">
        <v>30</v>
      </c>
      <c r="K68" s="34">
        <v>30</v>
      </c>
      <c r="L68" s="34">
        <v>24</v>
      </c>
    </row>
    <row r="69" spans="3:12" x14ac:dyDescent="0.25">
      <c r="C69" s="21" t="str">
        <v>EM</v>
      </c>
      <c r="D69" s="21" t="str">
        <v>%ATK</v>
      </c>
      <c r="E69" s="21" t="str">
        <v>%CRIT_DMG</v>
      </c>
      <c r="G69" s="34">
        <v>30</v>
      </c>
      <c r="H69" s="34">
        <v>24</v>
      </c>
      <c r="I69" s="34">
        <v>30</v>
      </c>
      <c r="J69" s="34">
        <v>24</v>
      </c>
      <c r="K69" s="34">
        <v>30</v>
      </c>
      <c r="L69" s="34">
        <v>24</v>
      </c>
    </row>
    <row r="70" spans="3:12" x14ac:dyDescent="0.25">
      <c r="C70" s="21" t="str">
        <v>%DEF</v>
      </c>
      <c r="D70" s="21" t="str">
        <v>%ATK</v>
      </c>
      <c r="E70" s="21" t="str">
        <v>%CRIT_DMG</v>
      </c>
      <c r="G70" s="34">
        <v>30</v>
      </c>
      <c r="H70" s="34">
        <v>24</v>
      </c>
      <c r="I70" s="34">
        <v>24</v>
      </c>
      <c r="J70" s="34">
        <v>30</v>
      </c>
      <c r="K70" s="34">
        <v>30</v>
      </c>
      <c r="L70" s="34">
        <v>24</v>
      </c>
    </row>
    <row r="71" spans="3:12" x14ac:dyDescent="0.25">
      <c r="C71" s="21" t="str">
        <v>%HP</v>
      </c>
      <c r="D71" s="21" t="str">
        <v>%ATK</v>
      </c>
      <c r="E71" s="21" t="str">
        <v>%CRIT_DMG</v>
      </c>
      <c r="G71" s="34">
        <v>24</v>
      </c>
      <c r="H71" s="34">
        <v>24</v>
      </c>
      <c r="I71" s="34">
        <v>30</v>
      </c>
      <c r="J71" s="34">
        <v>30</v>
      </c>
      <c r="K71" s="34">
        <v>30</v>
      </c>
      <c r="L71" s="34">
        <v>24</v>
      </c>
    </row>
    <row r="72" spans="3:12" x14ac:dyDescent="0.25">
      <c r="C72" s="21" t="str">
        <v>%ER</v>
      </c>
      <c r="D72" s="21" t="str">
        <v>%ATK</v>
      </c>
      <c r="E72" s="21" t="str">
        <v>%CRIT_DMG</v>
      </c>
      <c r="G72" s="34">
        <v>30</v>
      </c>
      <c r="H72" s="34">
        <v>24</v>
      </c>
      <c r="I72" s="34">
        <v>30</v>
      </c>
      <c r="J72" s="34">
        <v>30</v>
      </c>
      <c r="K72" s="34">
        <v>24</v>
      </c>
      <c r="L72" s="34">
        <v>24</v>
      </c>
    </row>
    <row r="73" spans="3:12" x14ac:dyDescent="0.25">
      <c r="C73" s="21" t="str">
        <v>%ATK</v>
      </c>
      <c r="D73" s="21" t="str">
        <v>EM</v>
      </c>
      <c r="E73" s="21" t="str">
        <v>%CRIT_DMG</v>
      </c>
      <c r="G73" s="34">
        <v>30</v>
      </c>
      <c r="H73" s="34">
        <v>24</v>
      </c>
      <c r="I73" s="34">
        <v>30</v>
      </c>
      <c r="J73" s="34">
        <v>24</v>
      </c>
      <c r="K73" s="34">
        <v>30</v>
      </c>
      <c r="L73" s="34">
        <v>24</v>
      </c>
    </row>
    <row r="74" spans="3:12" x14ac:dyDescent="0.25">
      <c r="C74" s="21" t="str">
        <v>EM</v>
      </c>
      <c r="D74" s="21" t="str">
        <v>EM</v>
      </c>
      <c r="E74" s="21" t="str">
        <v>%CRIT_DMG</v>
      </c>
      <c r="G74" s="34">
        <v>30</v>
      </c>
      <c r="H74" s="34">
        <v>30</v>
      </c>
      <c r="I74" s="34">
        <v>30</v>
      </c>
      <c r="J74" s="34">
        <v>18</v>
      </c>
      <c r="K74" s="34">
        <v>30</v>
      </c>
      <c r="L74" s="34">
        <v>24</v>
      </c>
    </row>
    <row r="75" spans="3:12" x14ac:dyDescent="0.25">
      <c r="C75" s="21" t="str">
        <v>%DEF</v>
      </c>
      <c r="D75" s="21" t="str">
        <v>EM</v>
      </c>
      <c r="E75" s="21" t="str">
        <v>%CRIT_DMG</v>
      </c>
      <c r="G75" s="34">
        <v>30</v>
      </c>
      <c r="H75" s="34">
        <v>30</v>
      </c>
      <c r="I75" s="34">
        <v>24</v>
      </c>
      <c r="J75" s="34">
        <v>24</v>
      </c>
      <c r="K75" s="34">
        <v>30</v>
      </c>
      <c r="L75" s="34">
        <v>24</v>
      </c>
    </row>
    <row r="76" spans="3:12" x14ac:dyDescent="0.25">
      <c r="C76" s="21" t="str">
        <v>%HP</v>
      </c>
      <c r="D76" s="21" t="str">
        <v>EM</v>
      </c>
      <c r="E76" s="21" t="str">
        <v>%CRIT_DMG</v>
      </c>
      <c r="G76" s="34">
        <v>24</v>
      </c>
      <c r="H76" s="34">
        <v>30</v>
      </c>
      <c r="I76" s="34">
        <v>30</v>
      </c>
      <c r="J76" s="34">
        <v>24</v>
      </c>
      <c r="K76" s="34">
        <v>30</v>
      </c>
      <c r="L76" s="34">
        <v>24</v>
      </c>
    </row>
    <row r="77" spans="3:12" x14ac:dyDescent="0.25">
      <c r="C77" s="21" t="str">
        <v>%ER</v>
      </c>
      <c r="D77" s="21" t="str">
        <v>EM</v>
      </c>
      <c r="E77" s="21" t="str">
        <v>%CRIT_DMG</v>
      </c>
      <c r="G77" s="34">
        <v>30</v>
      </c>
      <c r="H77" s="34">
        <v>30</v>
      </c>
      <c r="I77" s="34">
        <v>30</v>
      </c>
      <c r="J77" s="34">
        <v>24</v>
      </c>
      <c r="K77" s="34">
        <v>24</v>
      </c>
      <c r="L77" s="34">
        <v>24</v>
      </c>
    </row>
    <row r="78" spans="3:12" x14ac:dyDescent="0.25">
      <c r="C78" s="21" t="str">
        <v>%ATK</v>
      </c>
      <c r="D78" s="21" t="str">
        <v>%DEF</v>
      </c>
      <c r="E78" s="21" t="str">
        <v>%CRIT_DMG</v>
      </c>
      <c r="G78" s="34">
        <v>30</v>
      </c>
      <c r="H78" s="34">
        <v>24</v>
      </c>
      <c r="I78" s="34">
        <v>24</v>
      </c>
      <c r="J78" s="34">
        <v>30</v>
      </c>
      <c r="K78" s="34">
        <v>30</v>
      </c>
      <c r="L78" s="34">
        <v>24</v>
      </c>
    </row>
    <row r="79" spans="3:12" x14ac:dyDescent="0.25">
      <c r="C79" s="21" t="str">
        <v>EM</v>
      </c>
      <c r="D79" s="21" t="str">
        <v>%DEF</v>
      </c>
      <c r="E79" s="21" t="str">
        <v>%CRIT_DMG</v>
      </c>
      <c r="G79" s="34">
        <v>30</v>
      </c>
      <c r="H79" s="34">
        <v>30</v>
      </c>
      <c r="I79" s="34">
        <v>24</v>
      </c>
      <c r="J79" s="34">
        <v>24</v>
      </c>
      <c r="K79" s="34">
        <v>30</v>
      </c>
      <c r="L79" s="34">
        <v>24</v>
      </c>
    </row>
    <row r="80" spans="3:12" x14ac:dyDescent="0.25">
      <c r="C80" s="21" t="str">
        <v>%DEF</v>
      </c>
      <c r="D80" s="21" t="str">
        <v>%DEF</v>
      </c>
      <c r="E80" s="21" t="str">
        <v>%CRIT_DMG</v>
      </c>
      <c r="G80" s="34">
        <v>30</v>
      </c>
      <c r="H80" s="34">
        <v>30</v>
      </c>
      <c r="I80" s="34">
        <v>18</v>
      </c>
      <c r="J80" s="34">
        <v>30</v>
      </c>
      <c r="K80" s="34">
        <v>30</v>
      </c>
      <c r="L80" s="34">
        <v>24</v>
      </c>
    </row>
    <row r="81" spans="3:12" x14ac:dyDescent="0.25">
      <c r="C81" s="21" t="str">
        <v>%HP</v>
      </c>
      <c r="D81" s="21" t="str">
        <v>%DEF</v>
      </c>
      <c r="E81" s="21" t="str">
        <v>%CRIT_DMG</v>
      </c>
      <c r="G81" s="34">
        <v>24</v>
      </c>
      <c r="H81" s="34">
        <v>30</v>
      </c>
      <c r="I81" s="34">
        <v>24</v>
      </c>
      <c r="J81" s="34">
        <v>30</v>
      </c>
      <c r="K81" s="34">
        <v>30</v>
      </c>
      <c r="L81" s="34">
        <v>24</v>
      </c>
    </row>
    <row r="82" spans="3:12" x14ac:dyDescent="0.25">
      <c r="C82" s="21" t="str">
        <v>%ER</v>
      </c>
      <c r="D82" s="21" t="str">
        <v>%DEF</v>
      </c>
      <c r="E82" s="21" t="str">
        <v>%CRIT_DMG</v>
      </c>
      <c r="G82" s="34">
        <v>30</v>
      </c>
      <c r="H82" s="34">
        <v>30</v>
      </c>
      <c r="I82" s="34">
        <v>24</v>
      </c>
      <c r="J82" s="34">
        <v>30</v>
      </c>
      <c r="K82" s="34">
        <v>24</v>
      </c>
      <c r="L82" s="34">
        <v>24</v>
      </c>
    </row>
    <row r="83" spans="3:12" x14ac:dyDescent="0.25">
      <c r="C83" s="21" t="str">
        <v>%ATK</v>
      </c>
      <c r="D83" s="21" t="str">
        <v>%HP</v>
      </c>
      <c r="E83" s="21" t="str">
        <v>%CRIT_DMG</v>
      </c>
      <c r="G83" s="34">
        <v>24</v>
      </c>
      <c r="H83" s="34">
        <v>24</v>
      </c>
      <c r="I83" s="34">
        <v>30</v>
      </c>
      <c r="J83" s="34">
        <v>30</v>
      </c>
      <c r="K83" s="34">
        <v>30</v>
      </c>
      <c r="L83" s="34">
        <v>24</v>
      </c>
    </row>
    <row r="84" spans="3:12" x14ac:dyDescent="0.25">
      <c r="C84" s="21" t="str">
        <v>EM</v>
      </c>
      <c r="D84" s="21" t="str">
        <v>%HP</v>
      </c>
      <c r="E84" s="21" t="str">
        <v>%CRIT_DMG</v>
      </c>
      <c r="G84" s="34">
        <v>24</v>
      </c>
      <c r="H84" s="34">
        <v>30</v>
      </c>
      <c r="I84" s="34">
        <v>30</v>
      </c>
      <c r="J84" s="34">
        <v>24</v>
      </c>
      <c r="K84" s="34">
        <v>30</v>
      </c>
      <c r="L84" s="34">
        <v>24</v>
      </c>
    </row>
    <row r="85" spans="3:12" x14ac:dyDescent="0.25">
      <c r="C85" s="21" t="str">
        <v>%DEF</v>
      </c>
      <c r="D85" s="21" t="str">
        <v>%HP</v>
      </c>
      <c r="E85" s="21" t="str">
        <v>%CRIT_DMG</v>
      </c>
      <c r="G85" s="34">
        <v>24</v>
      </c>
      <c r="H85" s="34">
        <v>30</v>
      </c>
      <c r="I85" s="34">
        <v>24</v>
      </c>
      <c r="J85" s="34">
        <v>30</v>
      </c>
      <c r="K85" s="34">
        <v>30</v>
      </c>
      <c r="L85" s="34">
        <v>24</v>
      </c>
    </row>
    <row r="86" spans="3:12" x14ac:dyDescent="0.25">
      <c r="C86" s="21" t="str">
        <v>%HP</v>
      </c>
      <c r="D86" s="21" t="str">
        <v>%HP</v>
      </c>
      <c r="E86" s="21" t="str">
        <v>%CRIT_DMG</v>
      </c>
      <c r="G86" s="34">
        <v>18</v>
      </c>
      <c r="H86" s="34">
        <v>30</v>
      </c>
      <c r="I86" s="34">
        <v>30</v>
      </c>
      <c r="J86" s="34">
        <v>30</v>
      </c>
      <c r="K86" s="34">
        <v>30</v>
      </c>
      <c r="L86" s="34">
        <v>24</v>
      </c>
    </row>
    <row r="87" spans="3:12" x14ac:dyDescent="0.25">
      <c r="C87" s="21" t="str">
        <v>%ER</v>
      </c>
      <c r="D87" s="21" t="str">
        <v>%HP</v>
      </c>
      <c r="E87" s="21" t="str">
        <v>%CRIT_DMG</v>
      </c>
      <c r="G87" s="34">
        <v>24</v>
      </c>
      <c r="H87" s="34">
        <v>30</v>
      </c>
      <c r="I87" s="34">
        <v>30</v>
      </c>
      <c r="J87" s="34">
        <v>30</v>
      </c>
      <c r="K87" s="34">
        <v>24</v>
      </c>
      <c r="L87" s="34">
        <v>24</v>
      </c>
    </row>
    <row r="88" spans="3:12" x14ac:dyDescent="0.25">
      <c r="C88" s="21" t="str">
        <v>%ATK</v>
      </c>
      <c r="D88" s="21" t="str">
        <v>%Elemental_Bonus</v>
      </c>
      <c r="E88" s="21" t="str">
        <v>%CRIT_DMG</v>
      </c>
      <c r="G88" s="34">
        <v>30</v>
      </c>
      <c r="H88" s="34">
        <v>24</v>
      </c>
      <c r="I88" s="34">
        <v>30</v>
      </c>
      <c r="J88" s="34">
        <v>30</v>
      </c>
      <c r="K88" s="34">
        <v>30</v>
      </c>
      <c r="L88" s="34">
        <v>24</v>
      </c>
    </row>
    <row r="89" spans="3:12" x14ac:dyDescent="0.25">
      <c r="C89" s="21" t="str">
        <v>EM</v>
      </c>
      <c r="D89" s="21" t="str">
        <v>%Elemental_Bonus</v>
      </c>
      <c r="E89" s="21" t="str">
        <v>%CRIT_DMG</v>
      </c>
      <c r="G89" s="34">
        <v>30</v>
      </c>
      <c r="H89" s="34">
        <v>30</v>
      </c>
      <c r="I89" s="34">
        <v>30</v>
      </c>
      <c r="J89" s="34">
        <v>24</v>
      </c>
      <c r="K89" s="34">
        <v>30</v>
      </c>
      <c r="L89" s="34">
        <v>24</v>
      </c>
    </row>
    <row r="90" spans="3:12" x14ac:dyDescent="0.25">
      <c r="C90" s="21" t="str">
        <v>%DEF</v>
      </c>
      <c r="D90" s="21" t="str">
        <v>%Elemental_Bonus</v>
      </c>
      <c r="E90" s="21" t="str">
        <v>%CRIT_DMG</v>
      </c>
      <c r="G90" s="34">
        <v>30</v>
      </c>
      <c r="H90" s="34">
        <v>30</v>
      </c>
      <c r="I90" s="34">
        <v>24</v>
      </c>
      <c r="J90" s="34">
        <v>30</v>
      </c>
      <c r="K90" s="34">
        <v>30</v>
      </c>
      <c r="L90" s="34">
        <v>24</v>
      </c>
    </row>
    <row r="91" spans="3:12" x14ac:dyDescent="0.25">
      <c r="C91" s="21" t="str">
        <v>%HP</v>
      </c>
      <c r="D91" s="21" t="str">
        <v>%Elemental_Bonus</v>
      </c>
      <c r="E91" s="21" t="str">
        <v>%CRIT_DMG</v>
      </c>
      <c r="G91" s="34">
        <v>24</v>
      </c>
      <c r="H91" s="34">
        <v>30</v>
      </c>
      <c r="I91" s="34">
        <v>30</v>
      </c>
      <c r="J91" s="34">
        <v>30</v>
      </c>
      <c r="K91" s="34">
        <v>30</v>
      </c>
      <c r="L91" s="34">
        <v>24</v>
      </c>
    </row>
    <row r="92" spans="3:12" x14ac:dyDescent="0.25">
      <c r="C92" s="21" t="str">
        <v>%ER</v>
      </c>
      <c r="D92" s="21" t="str">
        <v>%Elemental_Bonus</v>
      </c>
      <c r="E92" s="21" t="str">
        <v>%CRIT_DMG</v>
      </c>
      <c r="G92" s="34">
        <v>30</v>
      </c>
      <c r="H92" s="34">
        <v>30</v>
      </c>
      <c r="I92" s="34">
        <v>30</v>
      </c>
      <c r="J92" s="34">
        <v>30</v>
      </c>
      <c r="K92" s="34">
        <v>24</v>
      </c>
      <c r="L92" s="34">
        <v>24</v>
      </c>
    </row>
    <row r="93" spans="3:12" x14ac:dyDescent="0.25">
      <c r="C93" s="21" t="str">
        <v>%ATK</v>
      </c>
      <c r="D93" s="21" t="str">
        <v>%Physical_Bonus</v>
      </c>
      <c r="E93" s="21" t="str">
        <v>%CRIT_DMG</v>
      </c>
      <c r="G93" s="34">
        <v>30</v>
      </c>
      <c r="H93" s="34">
        <v>24</v>
      </c>
      <c r="I93" s="34">
        <v>30</v>
      </c>
      <c r="J93" s="34">
        <v>30</v>
      </c>
      <c r="K93" s="34">
        <v>30</v>
      </c>
      <c r="L93" s="34">
        <v>24</v>
      </c>
    </row>
    <row r="94" spans="3:12" x14ac:dyDescent="0.25">
      <c r="C94" s="21" t="str">
        <v>EM</v>
      </c>
      <c r="D94" s="21" t="str">
        <v>%Physical_Bonus</v>
      </c>
      <c r="E94" s="21" t="str">
        <v>%CRIT_DMG</v>
      </c>
      <c r="G94" s="34">
        <v>30</v>
      </c>
      <c r="H94" s="34">
        <v>30</v>
      </c>
      <c r="I94" s="34">
        <v>30</v>
      </c>
      <c r="J94" s="34">
        <v>24</v>
      </c>
      <c r="K94" s="34">
        <v>30</v>
      </c>
      <c r="L94" s="34">
        <v>24</v>
      </c>
    </row>
    <row r="95" spans="3:12" x14ac:dyDescent="0.25">
      <c r="C95" s="21" t="str">
        <v>%DEF</v>
      </c>
      <c r="D95" s="21" t="str">
        <v>%Physical_Bonus</v>
      </c>
      <c r="E95" s="21" t="str">
        <v>%CRIT_DMG</v>
      </c>
      <c r="G95" s="34">
        <v>30</v>
      </c>
      <c r="H95" s="34">
        <v>30</v>
      </c>
      <c r="I95" s="34">
        <v>24</v>
      </c>
      <c r="J95" s="34">
        <v>30</v>
      </c>
      <c r="K95" s="34">
        <v>30</v>
      </c>
      <c r="L95" s="34">
        <v>24</v>
      </c>
    </row>
    <row r="96" spans="3:12" x14ac:dyDescent="0.25">
      <c r="C96" s="21" t="str">
        <v>%HP</v>
      </c>
      <c r="D96" s="21" t="str">
        <v>%Physical_Bonus</v>
      </c>
      <c r="E96" s="21" t="str">
        <v>%CRIT_DMG</v>
      </c>
      <c r="G96" s="34">
        <v>24</v>
      </c>
      <c r="H96" s="34">
        <v>30</v>
      </c>
      <c r="I96" s="34">
        <v>30</v>
      </c>
      <c r="J96" s="34">
        <v>30</v>
      </c>
      <c r="K96" s="34">
        <v>30</v>
      </c>
      <c r="L96" s="34">
        <v>24</v>
      </c>
    </row>
    <row r="97" spans="3:12" x14ac:dyDescent="0.25">
      <c r="C97" s="21" t="str">
        <v>%ER</v>
      </c>
      <c r="D97" s="21" t="str">
        <v>%Physical_Bonus</v>
      </c>
      <c r="E97" s="21" t="str">
        <v>%CRIT_DMG</v>
      </c>
      <c r="G97" s="34">
        <v>30</v>
      </c>
      <c r="H97" s="34">
        <v>30</v>
      </c>
      <c r="I97" s="34">
        <v>30</v>
      </c>
      <c r="J97" s="34">
        <v>30</v>
      </c>
      <c r="K97" s="34">
        <v>24</v>
      </c>
      <c r="L97" s="34">
        <v>24</v>
      </c>
    </row>
    <row r="98" spans="3:12" x14ac:dyDescent="0.25">
      <c r="C98" s="21" t="str">
        <v>%ATK</v>
      </c>
      <c r="D98" s="21" t="str">
        <v>%ATK</v>
      </c>
      <c r="E98" s="21" t="str">
        <v>%DEF</v>
      </c>
      <c r="G98" s="34">
        <v>30</v>
      </c>
      <c r="H98" s="34">
        <v>18</v>
      </c>
      <c r="I98" s="34">
        <v>24</v>
      </c>
      <c r="J98" s="34">
        <v>30</v>
      </c>
      <c r="K98" s="34">
        <v>30</v>
      </c>
      <c r="L98" s="34">
        <v>30</v>
      </c>
    </row>
    <row r="99" spans="3:12" x14ac:dyDescent="0.25">
      <c r="C99" s="21" t="str">
        <v>EM</v>
      </c>
      <c r="D99" s="21" t="str">
        <v>%ATK</v>
      </c>
      <c r="E99" s="21" t="str">
        <v>%DEF</v>
      </c>
      <c r="G99" s="34">
        <v>30</v>
      </c>
      <c r="H99" s="34">
        <v>24</v>
      </c>
      <c r="I99" s="34">
        <v>24</v>
      </c>
      <c r="J99" s="34">
        <v>24</v>
      </c>
      <c r="K99" s="34">
        <v>30</v>
      </c>
      <c r="L99" s="34">
        <v>30</v>
      </c>
    </row>
    <row r="100" spans="3:12" x14ac:dyDescent="0.25">
      <c r="C100" s="21" t="str">
        <v>%DEF</v>
      </c>
      <c r="D100" s="21" t="str">
        <v>%ATK</v>
      </c>
      <c r="E100" s="21" t="str">
        <v>%DEF</v>
      </c>
      <c r="G100" s="34">
        <v>30</v>
      </c>
      <c r="H100" s="34">
        <v>24</v>
      </c>
      <c r="I100" s="34">
        <v>18</v>
      </c>
      <c r="J100" s="34">
        <v>30</v>
      </c>
      <c r="K100" s="34">
        <v>30</v>
      </c>
      <c r="L100" s="34">
        <v>30</v>
      </c>
    </row>
    <row r="101" spans="3:12" x14ac:dyDescent="0.25">
      <c r="C101" s="21" t="str">
        <v>%HP</v>
      </c>
      <c r="D101" s="21" t="str">
        <v>%ATK</v>
      </c>
      <c r="E101" s="21" t="str">
        <v>%DEF</v>
      </c>
      <c r="G101" s="34">
        <v>24</v>
      </c>
      <c r="H101" s="34">
        <v>24</v>
      </c>
      <c r="I101" s="34">
        <v>24</v>
      </c>
      <c r="J101" s="34">
        <v>30</v>
      </c>
      <c r="K101" s="34">
        <v>30</v>
      </c>
      <c r="L101" s="34">
        <v>30</v>
      </c>
    </row>
    <row r="102" spans="3:12" x14ac:dyDescent="0.25">
      <c r="C102" s="21" t="str">
        <v>%ER</v>
      </c>
      <c r="D102" s="21" t="str">
        <v>%ATK</v>
      </c>
      <c r="E102" s="21" t="str">
        <v>%DEF</v>
      </c>
      <c r="G102" s="34">
        <v>30</v>
      </c>
      <c r="H102" s="34">
        <v>24</v>
      </c>
      <c r="I102" s="34">
        <v>24</v>
      </c>
      <c r="J102" s="34">
        <v>30</v>
      </c>
      <c r="K102" s="34">
        <v>24</v>
      </c>
      <c r="L102" s="34">
        <v>30</v>
      </c>
    </row>
    <row r="103" spans="3:12" x14ac:dyDescent="0.25">
      <c r="C103" s="21" t="str">
        <v>%ATK</v>
      </c>
      <c r="D103" s="21" t="str">
        <v>EM</v>
      </c>
      <c r="E103" s="21" t="str">
        <v>%DEF</v>
      </c>
      <c r="G103" s="34">
        <v>30</v>
      </c>
      <c r="H103" s="34">
        <v>24</v>
      </c>
      <c r="I103" s="34">
        <v>24</v>
      </c>
      <c r="J103" s="34">
        <v>24</v>
      </c>
      <c r="K103" s="34">
        <v>30</v>
      </c>
      <c r="L103" s="34">
        <v>30</v>
      </c>
    </row>
    <row r="104" spans="3:12" x14ac:dyDescent="0.25">
      <c r="C104" s="21" t="str">
        <v>EM</v>
      </c>
      <c r="D104" s="21" t="str">
        <v>EM</v>
      </c>
      <c r="E104" s="21" t="str">
        <v>%DEF</v>
      </c>
      <c r="G104" s="34">
        <v>30</v>
      </c>
      <c r="H104" s="34">
        <v>30</v>
      </c>
      <c r="I104" s="34">
        <v>24</v>
      </c>
      <c r="J104" s="34">
        <v>18</v>
      </c>
      <c r="K104" s="34">
        <v>30</v>
      </c>
      <c r="L104" s="34">
        <v>30</v>
      </c>
    </row>
    <row r="105" spans="3:12" x14ac:dyDescent="0.25">
      <c r="C105" s="21" t="str">
        <v>%DEF</v>
      </c>
      <c r="D105" s="21" t="str">
        <v>EM</v>
      </c>
      <c r="E105" s="21" t="str">
        <v>%DEF</v>
      </c>
      <c r="G105" s="34">
        <v>30</v>
      </c>
      <c r="H105" s="34">
        <v>30</v>
      </c>
      <c r="I105" s="34">
        <v>18</v>
      </c>
      <c r="J105" s="34">
        <v>24</v>
      </c>
      <c r="K105" s="34">
        <v>30</v>
      </c>
      <c r="L105" s="34">
        <v>30</v>
      </c>
    </row>
    <row r="106" spans="3:12" x14ac:dyDescent="0.25">
      <c r="C106" s="21" t="str">
        <v>%HP</v>
      </c>
      <c r="D106" s="21" t="str">
        <v>EM</v>
      </c>
      <c r="E106" s="21" t="str">
        <v>%DEF</v>
      </c>
      <c r="G106" s="34">
        <v>24</v>
      </c>
      <c r="H106" s="34">
        <v>30</v>
      </c>
      <c r="I106" s="34">
        <v>24</v>
      </c>
      <c r="J106" s="34">
        <v>24</v>
      </c>
      <c r="K106" s="34">
        <v>30</v>
      </c>
      <c r="L106" s="34">
        <v>30</v>
      </c>
    </row>
    <row r="107" spans="3:12" x14ac:dyDescent="0.25">
      <c r="C107" s="21" t="str">
        <v>%ER</v>
      </c>
      <c r="D107" s="21" t="str">
        <v>EM</v>
      </c>
      <c r="E107" s="21" t="str">
        <v>%DEF</v>
      </c>
      <c r="G107" s="34">
        <v>30</v>
      </c>
      <c r="H107" s="34">
        <v>30</v>
      </c>
      <c r="I107" s="34">
        <v>24</v>
      </c>
      <c r="J107" s="34">
        <v>24</v>
      </c>
      <c r="K107" s="34">
        <v>24</v>
      </c>
      <c r="L107" s="34">
        <v>30</v>
      </c>
    </row>
    <row r="108" spans="3:12" x14ac:dyDescent="0.25">
      <c r="C108" s="21" t="str">
        <v>%ATK</v>
      </c>
      <c r="D108" s="21" t="str">
        <v>%DEF</v>
      </c>
      <c r="E108" s="21" t="str">
        <v>%DEF</v>
      </c>
      <c r="G108" s="34">
        <v>30</v>
      </c>
      <c r="H108" s="34">
        <v>24</v>
      </c>
      <c r="I108" s="34">
        <v>18</v>
      </c>
      <c r="J108" s="34">
        <v>30</v>
      </c>
      <c r="K108" s="34">
        <v>30</v>
      </c>
      <c r="L108" s="34">
        <v>30</v>
      </c>
    </row>
    <row r="109" spans="3:12" x14ac:dyDescent="0.25">
      <c r="C109" s="21" t="str">
        <v>EM</v>
      </c>
      <c r="D109" s="21" t="str">
        <v>%DEF</v>
      </c>
      <c r="E109" s="21" t="str">
        <v>%DEF</v>
      </c>
      <c r="G109" s="34">
        <v>30</v>
      </c>
      <c r="H109" s="34">
        <v>30</v>
      </c>
      <c r="I109" s="34">
        <v>18</v>
      </c>
      <c r="J109" s="34">
        <v>24</v>
      </c>
      <c r="K109" s="34">
        <v>30</v>
      </c>
      <c r="L109" s="34">
        <v>30</v>
      </c>
    </row>
    <row r="110" spans="3:12" x14ac:dyDescent="0.25">
      <c r="C110" s="21" t="str">
        <v>%DEF</v>
      </c>
      <c r="D110" s="21" t="str">
        <v>%DEF</v>
      </c>
      <c r="E110" s="21" t="str">
        <v>%DEF</v>
      </c>
      <c r="G110" s="34">
        <v>30</v>
      </c>
      <c r="H110" s="34">
        <v>30</v>
      </c>
      <c r="I110" s="34">
        <v>12</v>
      </c>
      <c r="J110" s="34">
        <v>30</v>
      </c>
      <c r="K110" s="34">
        <v>30</v>
      </c>
      <c r="L110" s="34">
        <v>30</v>
      </c>
    </row>
    <row r="111" spans="3:12" x14ac:dyDescent="0.25">
      <c r="C111" s="21" t="str">
        <v>%HP</v>
      </c>
      <c r="D111" s="21" t="str">
        <v>%DEF</v>
      </c>
      <c r="E111" s="21" t="str">
        <v>%DEF</v>
      </c>
      <c r="G111" s="34">
        <v>24</v>
      </c>
      <c r="H111" s="34">
        <v>30</v>
      </c>
      <c r="I111" s="34">
        <v>18</v>
      </c>
      <c r="J111" s="34">
        <v>30</v>
      </c>
      <c r="K111" s="34">
        <v>30</v>
      </c>
      <c r="L111" s="34">
        <v>30</v>
      </c>
    </row>
    <row r="112" spans="3:12" x14ac:dyDescent="0.25">
      <c r="C112" s="21" t="str">
        <v>%ER</v>
      </c>
      <c r="D112" s="21" t="str">
        <v>%DEF</v>
      </c>
      <c r="E112" s="21" t="str">
        <v>%DEF</v>
      </c>
      <c r="G112" s="34">
        <v>30</v>
      </c>
      <c r="H112" s="34">
        <v>30</v>
      </c>
      <c r="I112" s="34">
        <v>18</v>
      </c>
      <c r="J112" s="34">
        <v>30</v>
      </c>
      <c r="K112" s="34">
        <v>24</v>
      </c>
      <c r="L112" s="34">
        <v>30</v>
      </c>
    </row>
    <row r="113" spans="3:12" x14ac:dyDescent="0.25">
      <c r="C113" s="21" t="str">
        <v>%ATK</v>
      </c>
      <c r="D113" s="21" t="str">
        <v>%HP</v>
      </c>
      <c r="E113" s="21" t="str">
        <v>%DEF</v>
      </c>
      <c r="G113" s="34">
        <v>24</v>
      </c>
      <c r="H113" s="34">
        <v>24</v>
      </c>
      <c r="I113" s="34">
        <v>24</v>
      </c>
      <c r="J113" s="34">
        <v>30</v>
      </c>
      <c r="K113" s="34">
        <v>30</v>
      </c>
      <c r="L113" s="34">
        <v>30</v>
      </c>
    </row>
    <row r="114" spans="3:12" x14ac:dyDescent="0.25">
      <c r="C114" s="21" t="str">
        <v>EM</v>
      </c>
      <c r="D114" s="21" t="str">
        <v>%HP</v>
      </c>
      <c r="E114" s="21" t="str">
        <v>%DEF</v>
      </c>
      <c r="G114" s="34">
        <v>24</v>
      </c>
      <c r="H114" s="34">
        <v>30</v>
      </c>
      <c r="I114" s="34">
        <v>24</v>
      </c>
      <c r="J114" s="34">
        <v>24</v>
      </c>
      <c r="K114" s="34">
        <v>30</v>
      </c>
      <c r="L114" s="34">
        <v>30</v>
      </c>
    </row>
    <row r="115" spans="3:12" x14ac:dyDescent="0.25">
      <c r="C115" s="21" t="str">
        <v>%DEF</v>
      </c>
      <c r="D115" s="21" t="str">
        <v>%HP</v>
      </c>
      <c r="E115" s="21" t="str">
        <v>%DEF</v>
      </c>
      <c r="G115" s="34">
        <v>24</v>
      </c>
      <c r="H115" s="34">
        <v>30</v>
      </c>
      <c r="I115" s="34">
        <v>18</v>
      </c>
      <c r="J115" s="34">
        <v>30</v>
      </c>
      <c r="K115" s="34">
        <v>30</v>
      </c>
      <c r="L115" s="34">
        <v>30</v>
      </c>
    </row>
    <row r="116" spans="3:12" x14ac:dyDescent="0.25">
      <c r="C116" s="21" t="str">
        <v>%HP</v>
      </c>
      <c r="D116" s="21" t="str">
        <v>%HP</v>
      </c>
      <c r="E116" s="21" t="str">
        <v>%DEF</v>
      </c>
      <c r="G116" s="34">
        <v>18</v>
      </c>
      <c r="H116" s="34">
        <v>30</v>
      </c>
      <c r="I116" s="34">
        <v>24</v>
      </c>
      <c r="J116" s="34">
        <v>30</v>
      </c>
      <c r="K116" s="34">
        <v>30</v>
      </c>
      <c r="L116" s="34">
        <v>30</v>
      </c>
    </row>
    <row r="117" spans="3:12" x14ac:dyDescent="0.25">
      <c r="C117" s="21" t="str">
        <v>%ER</v>
      </c>
      <c r="D117" s="21" t="str">
        <v>%HP</v>
      </c>
      <c r="E117" s="21" t="str">
        <v>%DEF</v>
      </c>
      <c r="G117" s="34">
        <v>24</v>
      </c>
      <c r="H117" s="34">
        <v>30</v>
      </c>
      <c r="I117" s="34">
        <v>24</v>
      </c>
      <c r="J117" s="34">
        <v>30</v>
      </c>
      <c r="K117" s="34">
        <v>24</v>
      </c>
      <c r="L117" s="34">
        <v>30</v>
      </c>
    </row>
    <row r="118" spans="3:12" x14ac:dyDescent="0.25">
      <c r="C118" s="21" t="str">
        <v>%ATK</v>
      </c>
      <c r="D118" s="21" t="str">
        <v>%Elemental_Bonus</v>
      </c>
      <c r="E118" s="21" t="str">
        <v>%DEF</v>
      </c>
      <c r="G118" s="34">
        <v>30</v>
      </c>
      <c r="H118" s="34">
        <v>24</v>
      </c>
      <c r="I118" s="34">
        <v>24</v>
      </c>
      <c r="J118" s="34">
        <v>30</v>
      </c>
      <c r="K118" s="34">
        <v>30</v>
      </c>
      <c r="L118" s="34">
        <v>30</v>
      </c>
    </row>
    <row r="119" spans="3:12" x14ac:dyDescent="0.25">
      <c r="C119" s="21" t="str">
        <v>EM</v>
      </c>
      <c r="D119" s="21" t="str">
        <v>%Elemental_Bonus</v>
      </c>
      <c r="E119" s="21" t="str">
        <v>%DEF</v>
      </c>
      <c r="G119" s="34">
        <v>30</v>
      </c>
      <c r="H119" s="34">
        <v>30</v>
      </c>
      <c r="I119" s="34">
        <v>24</v>
      </c>
      <c r="J119" s="34">
        <v>24</v>
      </c>
      <c r="K119" s="34">
        <v>30</v>
      </c>
      <c r="L119" s="34">
        <v>30</v>
      </c>
    </row>
    <row r="120" spans="3:12" x14ac:dyDescent="0.25">
      <c r="C120" s="21" t="str">
        <v>%DEF</v>
      </c>
      <c r="D120" s="21" t="str">
        <v>%Elemental_Bonus</v>
      </c>
      <c r="E120" s="21" t="str">
        <v>%DEF</v>
      </c>
      <c r="G120" s="34">
        <v>30</v>
      </c>
      <c r="H120" s="34">
        <v>30</v>
      </c>
      <c r="I120" s="34">
        <v>18</v>
      </c>
      <c r="J120" s="34">
        <v>30</v>
      </c>
      <c r="K120" s="34">
        <v>30</v>
      </c>
      <c r="L120" s="34">
        <v>30</v>
      </c>
    </row>
    <row r="121" spans="3:12" x14ac:dyDescent="0.25">
      <c r="C121" s="21" t="str">
        <v>%HP</v>
      </c>
      <c r="D121" s="21" t="str">
        <v>%Elemental_Bonus</v>
      </c>
      <c r="E121" s="21" t="str">
        <v>%DEF</v>
      </c>
      <c r="G121" s="34">
        <v>24</v>
      </c>
      <c r="H121" s="34">
        <v>30</v>
      </c>
      <c r="I121" s="34">
        <v>24</v>
      </c>
      <c r="J121" s="34">
        <v>30</v>
      </c>
      <c r="K121" s="34">
        <v>30</v>
      </c>
      <c r="L121" s="34">
        <v>30</v>
      </c>
    </row>
    <row r="122" spans="3:12" x14ac:dyDescent="0.25">
      <c r="C122" s="21" t="str">
        <v>%ER</v>
      </c>
      <c r="D122" s="21" t="str">
        <v>%Elemental_Bonus</v>
      </c>
      <c r="E122" s="21" t="str">
        <v>%DEF</v>
      </c>
      <c r="G122" s="34">
        <v>30</v>
      </c>
      <c r="H122" s="34">
        <v>30</v>
      </c>
      <c r="I122" s="34">
        <v>24</v>
      </c>
      <c r="J122" s="34">
        <v>30</v>
      </c>
      <c r="K122" s="34">
        <v>24</v>
      </c>
      <c r="L122" s="34">
        <v>30</v>
      </c>
    </row>
    <row r="123" spans="3:12" x14ac:dyDescent="0.25">
      <c r="C123" s="21" t="str">
        <v>%ATK</v>
      </c>
      <c r="D123" s="21" t="str">
        <v>%Physical_Bonus</v>
      </c>
      <c r="E123" s="21" t="str">
        <v>%DEF</v>
      </c>
      <c r="G123" s="34">
        <v>30</v>
      </c>
      <c r="H123" s="34">
        <v>24</v>
      </c>
      <c r="I123" s="34">
        <v>24</v>
      </c>
      <c r="J123" s="34">
        <v>30</v>
      </c>
      <c r="K123" s="34">
        <v>30</v>
      </c>
      <c r="L123" s="34">
        <v>30</v>
      </c>
    </row>
    <row r="124" spans="3:12" x14ac:dyDescent="0.25">
      <c r="C124" s="21" t="str">
        <v>EM</v>
      </c>
      <c r="D124" s="21" t="str">
        <v>%Physical_Bonus</v>
      </c>
      <c r="E124" s="21" t="str">
        <v>%DEF</v>
      </c>
      <c r="G124" s="34">
        <v>30</v>
      </c>
      <c r="H124" s="34">
        <v>30</v>
      </c>
      <c r="I124" s="34">
        <v>24</v>
      </c>
      <c r="J124" s="34">
        <v>24</v>
      </c>
      <c r="K124" s="34">
        <v>30</v>
      </c>
      <c r="L124" s="34">
        <v>30</v>
      </c>
    </row>
    <row r="125" spans="3:12" x14ac:dyDescent="0.25">
      <c r="C125" s="21" t="str">
        <v>%DEF</v>
      </c>
      <c r="D125" s="21" t="str">
        <v>%Physical_Bonus</v>
      </c>
      <c r="E125" s="21" t="str">
        <v>%DEF</v>
      </c>
      <c r="G125" s="34">
        <v>30</v>
      </c>
      <c r="H125" s="34">
        <v>30</v>
      </c>
      <c r="I125" s="34">
        <v>18</v>
      </c>
      <c r="J125" s="34">
        <v>30</v>
      </c>
      <c r="K125" s="34">
        <v>30</v>
      </c>
      <c r="L125" s="34">
        <v>30</v>
      </c>
    </row>
    <row r="126" spans="3:12" x14ac:dyDescent="0.25">
      <c r="C126" s="21" t="str">
        <v>%HP</v>
      </c>
      <c r="D126" s="21" t="str">
        <v>%Physical_Bonus</v>
      </c>
      <c r="E126" s="21" t="str">
        <v>%DEF</v>
      </c>
      <c r="G126" s="34">
        <v>24</v>
      </c>
      <c r="H126" s="34">
        <v>30</v>
      </c>
      <c r="I126" s="34">
        <v>24</v>
      </c>
      <c r="J126" s="34">
        <v>30</v>
      </c>
      <c r="K126" s="34">
        <v>30</v>
      </c>
      <c r="L126" s="34">
        <v>30</v>
      </c>
    </row>
    <row r="127" spans="3:12" x14ac:dyDescent="0.25">
      <c r="C127" s="21" t="str">
        <v>%ER</v>
      </c>
      <c r="D127" s="21" t="str">
        <v>%Physical_Bonus</v>
      </c>
      <c r="E127" s="21" t="str">
        <v>%DEF</v>
      </c>
      <c r="G127" s="34">
        <v>30</v>
      </c>
      <c r="H127" s="34">
        <v>30</v>
      </c>
      <c r="I127" s="34">
        <v>24</v>
      </c>
      <c r="J127" s="34">
        <v>30</v>
      </c>
      <c r="K127" s="34">
        <v>24</v>
      </c>
      <c r="L127" s="34">
        <v>30</v>
      </c>
    </row>
    <row r="128" spans="3:12" x14ac:dyDescent="0.25">
      <c r="C128" s="21" t="str">
        <v>%ATK</v>
      </c>
      <c r="D128" s="21" t="str">
        <v>%ATK</v>
      </c>
      <c r="E128" s="21" t="str">
        <v>%HP</v>
      </c>
      <c r="G128" s="34">
        <v>24</v>
      </c>
      <c r="H128" s="34">
        <v>18</v>
      </c>
      <c r="I128" s="34">
        <v>30</v>
      </c>
      <c r="J128" s="34">
        <v>30</v>
      </c>
      <c r="K128" s="34">
        <v>30</v>
      </c>
      <c r="L128" s="34">
        <v>30</v>
      </c>
    </row>
    <row r="129" spans="3:12" x14ac:dyDescent="0.25">
      <c r="C129" s="21" t="str">
        <v>EM</v>
      </c>
      <c r="D129" s="21" t="str">
        <v>%ATK</v>
      </c>
      <c r="E129" s="21" t="str">
        <v>%HP</v>
      </c>
      <c r="G129" s="34">
        <v>24</v>
      </c>
      <c r="H129" s="34">
        <v>24</v>
      </c>
      <c r="I129" s="34">
        <v>30</v>
      </c>
      <c r="J129" s="34">
        <v>24</v>
      </c>
      <c r="K129" s="34">
        <v>30</v>
      </c>
      <c r="L129" s="34">
        <v>30</v>
      </c>
    </row>
    <row r="130" spans="3:12" x14ac:dyDescent="0.25">
      <c r="C130" s="21" t="str">
        <v>%DEF</v>
      </c>
      <c r="D130" s="21" t="str">
        <v>%ATK</v>
      </c>
      <c r="E130" s="21" t="str">
        <v>%HP</v>
      </c>
      <c r="G130" s="34">
        <v>24</v>
      </c>
      <c r="H130" s="34">
        <v>24</v>
      </c>
      <c r="I130" s="34">
        <v>24</v>
      </c>
      <c r="J130" s="34">
        <v>30</v>
      </c>
      <c r="K130" s="34">
        <v>30</v>
      </c>
      <c r="L130" s="34">
        <v>30</v>
      </c>
    </row>
    <row r="131" spans="3:12" x14ac:dyDescent="0.25">
      <c r="C131" s="21" t="str">
        <v>%HP</v>
      </c>
      <c r="D131" s="21" t="str">
        <v>%ATK</v>
      </c>
      <c r="E131" s="21" t="str">
        <v>%HP</v>
      </c>
      <c r="G131" s="34">
        <v>18</v>
      </c>
      <c r="H131" s="34">
        <v>24</v>
      </c>
      <c r="I131" s="34">
        <v>30</v>
      </c>
      <c r="J131" s="34">
        <v>30</v>
      </c>
      <c r="K131" s="34">
        <v>30</v>
      </c>
      <c r="L131" s="34">
        <v>30</v>
      </c>
    </row>
    <row r="132" spans="3:12" x14ac:dyDescent="0.25">
      <c r="C132" s="21" t="str">
        <v>%ER</v>
      </c>
      <c r="D132" s="21" t="str">
        <v>%ATK</v>
      </c>
      <c r="E132" s="21" t="str">
        <v>%HP</v>
      </c>
      <c r="G132" s="34">
        <v>24</v>
      </c>
      <c r="H132" s="34">
        <v>24</v>
      </c>
      <c r="I132" s="34">
        <v>30</v>
      </c>
      <c r="J132" s="34">
        <v>30</v>
      </c>
      <c r="K132" s="34">
        <v>24</v>
      </c>
      <c r="L132" s="34">
        <v>30</v>
      </c>
    </row>
    <row r="133" spans="3:12" x14ac:dyDescent="0.25">
      <c r="C133" s="21" t="str">
        <v>%ATK</v>
      </c>
      <c r="D133" s="21" t="str">
        <v>EM</v>
      </c>
      <c r="E133" s="21" t="str">
        <v>%HP</v>
      </c>
      <c r="G133" s="34">
        <v>24</v>
      </c>
      <c r="H133" s="34">
        <v>24</v>
      </c>
      <c r="I133" s="34">
        <v>30</v>
      </c>
      <c r="J133" s="34">
        <v>24</v>
      </c>
      <c r="K133" s="34">
        <v>30</v>
      </c>
      <c r="L133" s="34">
        <v>30</v>
      </c>
    </row>
    <row r="134" spans="3:12" x14ac:dyDescent="0.25">
      <c r="C134" s="21" t="str">
        <v>EM</v>
      </c>
      <c r="D134" s="21" t="str">
        <v>EM</v>
      </c>
      <c r="E134" s="21" t="str">
        <v>%HP</v>
      </c>
      <c r="G134" s="34">
        <v>24</v>
      </c>
      <c r="H134" s="34">
        <v>30</v>
      </c>
      <c r="I134" s="34">
        <v>30</v>
      </c>
      <c r="J134" s="34">
        <v>18</v>
      </c>
      <c r="K134" s="34">
        <v>30</v>
      </c>
      <c r="L134" s="34">
        <v>30</v>
      </c>
    </row>
    <row r="135" spans="3:12" x14ac:dyDescent="0.25">
      <c r="C135" s="21" t="str">
        <v>%DEF</v>
      </c>
      <c r="D135" s="21" t="str">
        <v>EM</v>
      </c>
      <c r="E135" s="21" t="str">
        <v>%HP</v>
      </c>
      <c r="G135" s="34">
        <v>24</v>
      </c>
      <c r="H135" s="34">
        <v>30</v>
      </c>
      <c r="I135" s="34">
        <v>24</v>
      </c>
      <c r="J135" s="34">
        <v>24</v>
      </c>
      <c r="K135" s="34">
        <v>30</v>
      </c>
      <c r="L135" s="34">
        <v>30</v>
      </c>
    </row>
    <row r="136" spans="3:12" x14ac:dyDescent="0.25">
      <c r="C136" s="21" t="str">
        <v>%HP</v>
      </c>
      <c r="D136" s="21" t="str">
        <v>EM</v>
      </c>
      <c r="E136" s="21" t="str">
        <v>%HP</v>
      </c>
      <c r="G136" s="34">
        <v>18</v>
      </c>
      <c r="H136" s="34">
        <v>30</v>
      </c>
      <c r="I136" s="34">
        <v>30</v>
      </c>
      <c r="J136" s="34">
        <v>24</v>
      </c>
      <c r="K136" s="34">
        <v>30</v>
      </c>
      <c r="L136" s="34">
        <v>30</v>
      </c>
    </row>
    <row r="137" spans="3:12" x14ac:dyDescent="0.25">
      <c r="C137" s="21" t="str">
        <v>%ER</v>
      </c>
      <c r="D137" s="21" t="str">
        <v>EM</v>
      </c>
      <c r="E137" s="21" t="str">
        <v>%HP</v>
      </c>
      <c r="G137" s="34">
        <v>24</v>
      </c>
      <c r="H137" s="34">
        <v>30</v>
      </c>
      <c r="I137" s="34">
        <v>30</v>
      </c>
      <c r="J137" s="34">
        <v>24</v>
      </c>
      <c r="K137" s="34">
        <v>24</v>
      </c>
      <c r="L137" s="34">
        <v>30</v>
      </c>
    </row>
    <row r="138" spans="3:12" x14ac:dyDescent="0.25">
      <c r="C138" s="21" t="str">
        <v>%ATK</v>
      </c>
      <c r="D138" s="21" t="str">
        <v>%DEF</v>
      </c>
      <c r="E138" s="21" t="str">
        <v>%HP</v>
      </c>
      <c r="G138" s="34">
        <v>24</v>
      </c>
      <c r="H138" s="34">
        <v>24</v>
      </c>
      <c r="I138" s="34">
        <v>24</v>
      </c>
      <c r="J138" s="34">
        <v>30</v>
      </c>
      <c r="K138" s="34">
        <v>30</v>
      </c>
      <c r="L138" s="34">
        <v>30</v>
      </c>
    </row>
    <row r="139" spans="3:12" x14ac:dyDescent="0.25">
      <c r="C139" s="21" t="str">
        <v>EM</v>
      </c>
      <c r="D139" s="21" t="str">
        <v>%DEF</v>
      </c>
      <c r="E139" s="21" t="str">
        <v>%HP</v>
      </c>
      <c r="G139" s="34">
        <v>24</v>
      </c>
      <c r="H139" s="34">
        <v>30</v>
      </c>
      <c r="I139" s="34">
        <v>24</v>
      </c>
      <c r="J139" s="34">
        <v>24</v>
      </c>
      <c r="K139" s="34">
        <v>30</v>
      </c>
      <c r="L139" s="34">
        <v>30</v>
      </c>
    </row>
    <row r="140" spans="3:12" x14ac:dyDescent="0.25">
      <c r="C140" s="21" t="str">
        <v>%DEF</v>
      </c>
      <c r="D140" s="21" t="str">
        <v>%DEF</v>
      </c>
      <c r="E140" s="21" t="str">
        <v>%HP</v>
      </c>
      <c r="G140" s="34">
        <v>24</v>
      </c>
      <c r="H140" s="34">
        <v>30</v>
      </c>
      <c r="I140" s="34">
        <v>18</v>
      </c>
      <c r="J140" s="34">
        <v>30</v>
      </c>
      <c r="K140" s="34">
        <v>30</v>
      </c>
      <c r="L140" s="34">
        <v>30</v>
      </c>
    </row>
    <row r="141" spans="3:12" x14ac:dyDescent="0.25">
      <c r="C141" s="21" t="str">
        <v>%HP</v>
      </c>
      <c r="D141" s="21" t="str">
        <v>%DEF</v>
      </c>
      <c r="E141" s="21" t="str">
        <v>%HP</v>
      </c>
      <c r="G141" s="34">
        <v>18</v>
      </c>
      <c r="H141" s="34">
        <v>30</v>
      </c>
      <c r="I141" s="34">
        <v>24</v>
      </c>
      <c r="J141" s="34">
        <v>30</v>
      </c>
      <c r="K141" s="34">
        <v>30</v>
      </c>
      <c r="L141" s="34">
        <v>30</v>
      </c>
    </row>
    <row r="142" spans="3:12" x14ac:dyDescent="0.25">
      <c r="C142" s="21" t="str">
        <v>%ER</v>
      </c>
      <c r="D142" s="21" t="str">
        <v>%DEF</v>
      </c>
      <c r="E142" s="21" t="str">
        <v>%HP</v>
      </c>
      <c r="G142" s="34">
        <v>24</v>
      </c>
      <c r="H142" s="34">
        <v>30</v>
      </c>
      <c r="I142" s="34">
        <v>24</v>
      </c>
      <c r="J142" s="34">
        <v>30</v>
      </c>
      <c r="K142" s="34">
        <v>24</v>
      </c>
      <c r="L142" s="34">
        <v>30</v>
      </c>
    </row>
    <row r="143" spans="3:12" x14ac:dyDescent="0.25">
      <c r="C143" s="21" t="str">
        <v>%ATK</v>
      </c>
      <c r="D143" s="21" t="str">
        <v>%HP</v>
      </c>
      <c r="E143" s="21" t="str">
        <v>%HP</v>
      </c>
      <c r="G143" s="34">
        <v>18</v>
      </c>
      <c r="H143" s="34">
        <v>24</v>
      </c>
      <c r="I143" s="34">
        <v>30</v>
      </c>
      <c r="J143" s="34">
        <v>30</v>
      </c>
      <c r="K143" s="34">
        <v>30</v>
      </c>
      <c r="L143" s="34">
        <v>30</v>
      </c>
    </row>
    <row r="144" spans="3:12" x14ac:dyDescent="0.25">
      <c r="C144" s="21" t="str">
        <v>EM</v>
      </c>
      <c r="D144" s="21" t="str">
        <v>%HP</v>
      </c>
      <c r="E144" s="21" t="str">
        <v>%HP</v>
      </c>
      <c r="G144" s="34">
        <v>18</v>
      </c>
      <c r="H144" s="34">
        <v>30</v>
      </c>
      <c r="I144" s="34">
        <v>30</v>
      </c>
      <c r="J144" s="34">
        <v>24</v>
      </c>
      <c r="K144" s="34">
        <v>30</v>
      </c>
      <c r="L144" s="34">
        <v>30</v>
      </c>
    </row>
    <row r="145" spans="3:12" x14ac:dyDescent="0.25">
      <c r="C145" s="21" t="str">
        <v>%DEF</v>
      </c>
      <c r="D145" s="21" t="str">
        <v>%HP</v>
      </c>
      <c r="E145" s="21" t="str">
        <v>%HP</v>
      </c>
      <c r="G145" s="34">
        <v>18</v>
      </c>
      <c r="H145" s="34">
        <v>30</v>
      </c>
      <c r="I145" s="34">
        <v>24</v>
      </c>
      <c r="J145" s="34">
        <v>30</v>
      </c>
      <c r="K145" s="34">
        <v>30</v>
      </c>
      <c r="L145" s="34">
        <v>30</v>
      </c>
    </row>
    <row r="146" spans="3:12" x14ac:dyDescent="0.25">
      <c r="C146" s="21" t="str">
        <v>%HP</v>
      </c>
      <c r="D146" s="21" t="str">
        <v>%HP</v>
      </c>
      <c r="E146" s="21" t="str">
        <v>%HP</v>
      </c>
      <c r="G146" s="34">
        <v>12</v>
      </c>
      <c r="H146" s="34">
        <v>30</v>
      </c>
      <c r="I146" s="34">
        <v>30</v>
      </c>
      <c r="J146" s="34">
        <v>30</v>
      </c>
      <c r="K146" s="34">
        <v>30</v>
      </c>
      <c r="L146" s="34">
        <v>30</v>
      </c>
    </row>
    <row r="147" spans="3:12" x14ac:dyDescent="0.25">
      <c r="C147" s="21" t="str">
        <v>%ER</v>
      </c>
      <c r="D147" s="21" t="str">
        <v>%HP</v>
      </c>
      <c r="E147" s="21" t="str">
        <v>%HP</v>
      </c>
      <c r="G147" s="34">
        <v>18</v>
      </c>
      <c r="H147" s="34">
        <v>30</v>
      </c>
      <c r="I147" s="34">
        <v>30</v>
      </c>
      <c r="J147" s="34">
        <v>30</v>
      </c>
      <c r="K147" s="34">
        <v>24</v>
      </c>
      <c r="L147" s="34">
        <v>30</v>
      </c>
    </row>
    <row r="148" spans="3:12" x14ac:dyDescent="0.25">
      <c r="C148" s="21" t="str">
        <v>%ATK</v>
      </c>
      <c r="D148" s="21" t="str">
        <v>%Elemental_Bonus</v>
      </c>
      <c r="E148" s="21" t="str">
        <v>%HP</v>
      </c>
      <c r="G148" s="34">
        <v>24</v>
      </c>
      <c r="H148" s="34">
        <v>24</v>
      </c>
      <c r="I148" s="34">
        <v>30</v>
      </c>
      <c r="J148" s="34">
        <v>30</v>
      </c>
      <c r="K148" s="34">
        <v>30</v>
      </c>
      <c r="L148" s="34">
        <v>30</v>
      </c>
    </row>
    <row r="149" spans="3:12" x14ac:dyDescent="0.25">
      <c r="C149" s="21" t="str">
        <v>EM</v>
      </c>
      <c r="D149" s="21" t="str">
        <v>%Elemental_Bonus</v>
      </c>
      <c r="E149" s="21" t="str">
        <v>%HP</v>
      </c>
      <c r="G149" s="34">
        <v>24</v>
      </c>
      <c r="H149" s="34">
        <v>30</v>
      </c>
      <c r="I149" s="34">
        <v>30</v>
      </c>
      <c r="J149" s="34">
        <v>24</v>
      </c>
      <c r="K149" s="34">
        <v>30</v>
      </c>
      <c r="L149" s="34">
        <v>30</v>
      </c>
    </row>
    <row r="150" spans="3:12" x14ac:dyDescent="0.25">
      <c r="C150" s="21" t="str">
        <v>%DEF</v>
      </c>
      <c r="D150" s="21" t="str">
        <v>%Elemental_Bonus</v>
      </c>
      <c r="E150" s="21" t="str">
        <v>%HP</v>
      </c>
      <c r="G150" s="34">
        <v>24</v>
      </c>
      <c r="H150" s="34">
        <v>30</v>
      </c>
      <c r="I150" s="34">
        <v>24</v>
      </c>
      <c r="J150" s="34">
        <v>30</v>
      </c>
      <c r="K150" s="34">
        <v>30</v>
      </c>
      <c r="L150" s="34">
        <v>30</v>
      </c>
    </row>
    <row r="151" spans="3:12" x14ac:dyDescent="0.25">
      <c r="C151" s="21" t="str">
        <v>%HP</v>
      </c>
      <c r="D151" s="21" t="str">
        <v>%Elemental_Bonus</v>
      </c>
      <c r="E151" s="21" t="str">
        <v>%HP</v>
      </c>
      <c r="G151" s="34">
        <v>18</v>
      </c>
      <c r="H151" s="34">
        <v>30</v>
      </c>
      <c r="I151" s="34">
        <v>30</v>
      </c>
      <c r="J151" s="34">
        <v>30</v>
      </c>
      <c r="K151" s="34">
        <v>30</v>
      </c>
      <c r="L151" s="34">
        <v>30</v>
      </c>
    </row>
    <row r="152" spans="3:12" x14ac:dyDescent="0.25">
      <c r="C152" s="21" t="str">
        <v>%ER</v>
      </c>
      <c r="D152" s="21" t="str">
        <v>%Elemental_Bonus</v>
      </c>
      <c r="E152" s="21" t="str">
        <v>%HP</v>
      </c>
      <c r="G152" s="34">
        <v>24</v>
      </c>
      <c r="H152" s="34">
        <v>30</v>
      </c>
      <c r="I152" s="34">
        <v>30</v>
      </c>
      <c r="J152" s="34">
        <v>30</v>
      </c>
      <c r="K152" s="34">
        <v>24</v>
      </c>
      <c r="L152" s="34">
        <v>30</v>
      </c>
    </row>
    <row r="153" spans="3:12" x14ac:dyDescent="0.25">
      <c r="C153" s="21" t="str">
        <v>%ATK</v>
      </c>
      <c r="D153" s="21" t="str">
        <v>%Physical_Bonus</v>
      </c>
      <c r="E153" s="21" t="str">
        <v>%HP</v>
      </c>
      <c r="G153" s="34">
        <v>24</v>
      </c>
      <c r="H153" s="34">
        <v>24</v>
      </c>
      <c r="I153" s="34">
        <v>30</v>
      </c>
      <c r="J153" s="34">
        <v>30</v>
      </c>
      <c r="K153" s="34">
        <v>30</v>
      </c>
      <c r="L153" s="34">
        <v>30</v>
      </c>
    </row>
    <row r="154" spans="3:12" x14ac:dyDescent="0.25">
      <c r="C154" s="21" t="str">
        <v>EM</v>
      </c>
      <c r="D154" s="21" t="str">
        <v>%Physical_Bonus</v>
      </c>
      <c r="E154" s="21" t="str">
        <v>%HP</v>
      </c>
      <c r="G154" s="34">
        <v>24</v>
      </c>
      <c r="H154" s="34">
        <v>30</v>
      </c>
      <c r="I154" s="34">
        <v>30</v>
      </c>
      <c r="J154" s="34">
        <v>24</v>
      </c>
      <c r="K154" s="34">
        <v>30</v>
      </c>
      <c r="L154" s="34">
        <v>30</v>
      </c>
    </row>
    <row r="155" spans="3:12" x14ac:dyDescent="0.25">
      <c r="C155" s="21" t="str">
        <v>%DEF</v>
      </c>
      <c r="D155" s="21" t="str">
        <v>%Physical_Bonus</v>
      </c>
      <c r="E155" s="21" t="str">
        <v>%HP</v>
      </c>
      <c r="G155" s="34">
        <v>24</v>
      </c>
      <c r="H155" s="34">
        <v>30</v>
      </c>
      <c r="I155" s="34">
        <v>24</v>
      </c>
      <c r="J155" s="34">
        <v>30</v>
      </c>
      <c r="K155" s="34">
        <v>30</v>
      </c>
      <c r="L155" s="34">
        <v>30</v>
      </c>
    </row>
    <row r="156" spans="3:12" x14ac:dyDescent="0.25">
      <c r="C156" s="21" t="str">
        <v>%HP</v>
      </c>
      <c r="D156" s="21" t="str">
        <v>%Physical_Bonus</v>
      </c>
      <c r="E156" s="21" t="str">
        <v>%HP</v>
      </c>
      <c r="G156" s="34">
        <v>18</v>
      </c>
      <c r="H156" s="34">
        <v>30</v>
      </c>
      <c r="I156" s="34">
        <v>30</v>
      </c>
      <c r="J156" s="34">
        <v>30</v>
      </c>
      <c r="K156" s="34">
        <v>30</v>
      </c>
      <c r="L156" s="34">
        <v>30</v>
      </c>
    </row>
    <row r="157" spans="3:12" x14ac:dyDescent="0.25">
      <c r="C157" s="21" t="str">
        <v>%ER</v>
      </c>
      <c r="D157" s="21" t="str">
        <v>%Physical_Bonus</v>
      </c>
      <c r="E157" s="21" t="str">
        <v>%HP</v>
      </c>
      <c r="G157" s="34">
        <v>24</v>
      </c>
      <c r="H157" s="34">
        <v>30</v>
      </c>
      <c r="I157" s="34">
        <v>30</v>
      </c>
      <c r="J157" s="34">
        <v>30</v>
      </c>
      <c r="K157" s="34">
        <v>24</v>
      </c>
      <c r="L157" s="34">
        <v>30</v>
      </c>
    </row>
  </sheetData>
  <sheetProtection sheet="1" objects="1" scenarios="1"/>
  <mergeCells count="4">
    <mergeCell ref="C6:E6"/>
    <mergeCell ref="C2:D2"/>
    <mergeCell ref="G6:L6"/>
    <mergeCell ref="C4:L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35367F-585B-4110-845E-6E9C09E2FF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Interface</vt:lpstr>
      <vt:lpstr>#Changelog</vt:lpstr>
      <vt:lpstr>Calculator</vt:lpstr>
      <vt:lpstr>artifact_substat_cases</vt:lpstr>
      <vt:lpstr>Weapon</vt:lpstr>
      <vt:lpstr>Information</vt:lpstr>
      <vt:lpstr>Draft</vt:lpstr>
      <vt:lpstr>Draft 2</vt:lpstr>
      <vt:lpstr>FilePath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Do, Duy Khang</dc:creator>
  <cp:lastModifiedBy>Do, Duy Khang</cp:lastModifiedBy>
  <dcterms:created xsi:type="dcterms:W3CDTF">2026-07-20T02:51:01Z</dcterms:created>
  <dcterms:modified xsi:type="dcterms:W3CDTF">2026-07-26T01:10:39Z</dcterms:modified>
</cp:coreProperties>
</file>