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Stefano Trevisan\Desktop\"/>
    </mc:Choice>
  </mc:AlternateContent>
  <xr:revisionPtr revIDLastSave="0" documentId="8_{3467E826-D904-44AE-87B1-75A8963EEFA3}" xr6:coauthVersionLast="47" xr6:coauthVersionMax="47" xr10:uidLastSave="{00000000-0000-0000-0000-000000000000}"/>
  <bookViews>
    <workbookView xWindow="-28920" yWindow="1695" windowWidth="29040" windowHeight="15720" activeTab="1" xr2:uid="{A4AA5B53-CA9D-1A4D-8B86-5B844100B685}"/>
  </bookViews>
  <sheets>
    <sheet name="2024" sheetId="2" r:id="rId1"/>
    <sheet name="2025" sheetId="3" r:id="rId2"/>
  </sheets>
  <definedNames>
    <definedName name="_xlnm._FilterDatabase" localSheetId="0" hidden="1">'2024'!$A$3:$V$300</definedName>
    <definedName name="_xlnm._FilterDatabase" localSheetId="1" hidden="1">'2025'!$A$4:$V$312</definedName>
    <definedName name="_xlnm.Print_Area" localSheetId="0">'2024'!$A$1:$V$12</definedName>
    <definedName name="_xlnm.Print_Area" localSheetId="1">'2025'!$A$2:$V$13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9" i="3" l="1"/>
  <c r="P303" i="3" l="1"/>
  <c r="P308" i="3"/>
  <c r="P307" i="3"/>
  <c r="P306" i="3"/>
  <c r="P304" i="3" l="1"/>
  <c r="P301" i="3" l="1"/>
  <c r="P302" i="3"/>
  <c r="P299" i="3" l="1"/>
  <c r="P298" i="3"/>
  <c r="P297" i="3" l="1"/>
  <c r="P264" i="3"/>
  <c r="P296" i="3"/>
  <c r="P295" i="3"/>
  <c r="P265" i="3" l="1"/>
  <c r="P294" i="3" l="1"/>
  <c r="P293" i="3"/>
  <c r="P292" i="3"/>
  <c r="P291" i="3" l="1"/>
  <c r="P290" i="3" l="1"/>
  <c r="P289" i="3" l="1"/>
  <c r="P288" i="3" l="1"/>
  <c r="P287" i="3" l="1"/>
  <c r="P286" i="3"/>
  <c r="P284" i="3" l="1"/>
  <c r="P248" i="3" l="1"/>
  <c r="P285" i="3"/>
  <c r="P271" i="3"/>
  <c r="P283" i="3" l="1"/>
  <c r="P282" i="3" l="1"/>
  <c r="P277" i="3" l="1"/>
  <c r="P281" i="3"/>
  <c r="P280" i="3"/>
  <c r="P272" i="3" l="1"/>
  <c r="P279" i="3" l="1"/>
  <c r="P278" i="3"/>
  <c r="P276" i="3" l="1"/>
  <c r="P275" i="3"/>
  <c r="P274" i="3"/>
  <c r="P273" i="3"/>
  <c r="P270" i="3" l="1"/>
  <c r="P269" i="3"/>
  <c r="P239" i="3" l="1"/>
  <c r="P238" i="3"/>
  <c r="P237" i="3"/>
  <c r="P267" i="3"/>
  <c r="P266" i="3" l="1"/>
  <c r="P263" i="3" l="1"/>
  <c r="P235" i="3" l="1"/>
  <c r="P262" i="3" l="1"/>
  <c r="P261" i="3" l="1"/>
  <c r="P205" i="3" l="1"/>
  <c r="P260" i="3"/>
  <c r="P257" i="3"/>
  <c r="P259" i="3"/>
  <c r="P256" i="3" l="1"/>
  <c r="P254" i="3"/>
  <c r="P253" i="3" l="1"/>
  <c r="P245" i="3" l="1"/>
  <c r="P247" i="3"/>
  <c r="P228" i="3" l="1"/>
  <c r="P243" i="3" l="1"/>
  <c r="P249" i="3" l="1"/>
  <c r="P246" i="3" l="1"/>
  <c r="P244" i="3"/>
  <c r="P242" i="3" l="1"/>
  <c r="P211" i="3" l="1"/>
  <c r="P241" i="3"/>
  <c r="P240" i="3"/>
  <c r="P98" i="3" l="1"/>
  <c r="P225" i="3"/>
  <c r="P180" i="3"/>
  <c r="P236" i="3"/>
  <c r="P213" i="3"/>
  <c r="P221" i="3" l="1"/>
  <c r="P234" i="3" l="1"/>
  <c r="P233" i="3" l="1"/>
  <c r="P231" i="3"/>
  <c r="P232" i="3"/>
  <c r="P229" i="3"/>
  <c r="P62" i="3" l="1"/>
  <c r="P227" i="3" l="1"/>
  <c r="P226" i="3"/>
  <c r="P222" i="3"/>
  <c r="P219" i="3"/>
  <c r="P218" i="3"/>
  <c r="P215" i="3"/>
  <c r="P214" i="3"/>
  <c r="P212" i="3"/>
  <c r="P210" i="3"/>
  <c r="P208" i="3"/>
  <c r="P204" i="3"/>
  <c r="P185" i="3"/>
  <c r="P202" i="3" l="1"/>
  <c r="P196" i="3"/>
  <c r="P201" i="3"/>
  <c r="P200" i="3"/>
  <c r="P199" i="3" l="1"/>
  <c r="P198" i="3"/>
  <c r="P197" i="3"/>
  <c r="N195" i="3" l="1"/>
  <c r="P195" i="3" s="1"/>
  <c r="P193" i="3"/>
  <c r="P194" i="3"/>
  <c r="P192" i="3"/>
  <c r="P191" i="3" l="1"/>
  <c r="P190" i="3"/>
  <c r="P188" i="3" l="1"/>
  <c r="P189" i="3"/>
  <c r="P187" i="3" l="1"/>
  <c r="P186" i="3"/>
  <c r="P184" i="3"/>
  <c r="P183" i="3" l="1"/>
  <c r="P182" i="3"/>
  <c r="P169" i="3"/>
  <c r="P179" i="3" l="1"/>
  <c r="P178" i="3"/>
  <c r="P176" i="3" l="1"/>
  <c r="P175" i="3"/>
  <c r="P174" i="3" l="1"/>
  <c r="P172" i="3"/>
  <c r="P171" i="3" l="1"/>
  <c r="P170" i="3" l="1"/>
  <c r="P168" i="3" l="1"/>
  <c r="N167" i="3"/>
  <c r="P167" i="3" s="1"/>
  <c r="P165" i="3" l="1"/>
  <c r="P164" i="3"/>
  <c r="P163" i="3" l="1"/>
  <c r="P162" i="3"/>
  <c r="P161" i="3"/>
  <c r="P160" i="3"/>
  <c r="P159" i="3" l="1"/>
  <c r="P158" i="3" l="1"/>
  <c r="P153" i="3"/>
  <c r="N157" i="3"/>
  <c r="P157" i="3" s="1"/>
  <c r="P156" i="3" l="1"/>
  <c r="P155" i="3" l="1"/>
  <c r="P154" i="3"/>
  <c r="P150" i="3"/>
  <c r="P152" i="3" l="1"/>
  <c r="P147" i="3" l="1"/>
  <c r="P144" i="3" l="1"/>
  <c r="P149" i="3"/>
  <c r="P148" i="3"/>
  <c r="P141" i="3" l="1"/>
  <c r="P140" i="3"/>
  <c r="P139" i="3"/>
  <c r="P138" i="3"/>
  <c r="P137" i="3" l="1"/>
  <c r="P135" i="3"/>
  <c r="P134" i="3" l="1"/>
  <c r="P133" i="3"/>
  <c r="P132" i="3"/>
  <c r="P130" i="3" l="1"/>
  <c r="P129" i="3"/>
  <c r="P128" i="3" l="1"/>
  <c r="P127" i="3"/>
  <c r="P121" i="3"/>
  <c r="P126" i="3"/>
  <c r="P125" i="3"/>
  <c r="P124" i="3" l="1"/>
  <c r="P123" i="3" l="1"/>
  <c r="P120" i="3"/>
  <c r="P119" i="3" l="1"/>
  <c r="P116" i="3"/>
  <c r="P118" i="3" l="1"/>
  <c r="P117" i="3"/>
  <c r="P115" i="3"/>
  <c r="P114" i="3"/>
  <c r="P113" i="3"/>
  <c r="P112" i="3" l="1"/>
  <c r="N112" i="3"/>
  <c r="P111" i="3"/>
  <c r="P110" i="3" l="1"/>
  <c r="P104" i="3"/>
  <c r="P90" i="3" l="1"/>
  <c r="P109" i="3" l="1"/>
  <c r="P106" i="3" l="1"/>
  <c r="P105" i="3"/>
  <c r="P101" i="3"/>
  <c r="P100" i="3" l="1"/>
  <c r="P99" i="3" l="1"/>
  <c r="P96" i="3" l="1"/>
  <c r="P95" i="3"/>
  <c r="P92" i="3" l="1"/>
  <c r="P93" i="3" l="1"/>
  <c r="P91" i="3" l="1"/>
  <c r="P17" i="3"/>
  <c r="P83" i="3" l="1"/>
  <c r="P89" i="3"/>
  <c r="P86" i="3"/>
  <c r="P85" i="3"/>
  <c r="N81" i="3" l="1"/>
  <c r="P81" i="3" s="1"/>
  <c r="P82" i="3"/>
  <c r="P80" i="3" l="1"/>
  <c r="P79" i="3"/>
  <c r="N78" i="3"/>
  <c r="P78" i="3" s="1"/>
  <c r="P77" i="3" l="1"/>
  <c r="P76" i="3" l="1"/>
  <c r="P75" i="3" l="1"/>
  <c r="P74" i="3" l="1"/>
  <c r="N73" i="3"/>
  <c r="P73" i="3" s="1"/>
  <c r="P72" i="3"/>
  <c r="P71" i="3"/>
  <c r="P70" i="3" l="1"/>
  <c r="P69" i="3"/>
  <c r="P68" i="3" l="1"/>
  <c r="P67" i="3" l="1"/>
  <c r="P66" i="3" l="1"/>
  <c r="P65" i="3"/>
  <c r="P63" i="3"/>
  <c r="P61" i="3"/>
  <c r="P60" i="3"/>
  <c r="P14" i="3"/>
  <c r="P34" i="3" l="1"/>
  <c r="P59" i="3" l="1"/>
  <c r="P58" i="3"/>
  <c r="P57" i="3"/>
  <c r="P56" i="3"/>
  <c r="N56" i="3"/>
  <c r="P55" i="3" l="1"/>
  <c r="P54" i="3"/>
  <c r="P53" i="3"/>
  <c r="P52" i="3"/>
  <c r="P50" i="3"/>
  <c r="P49" i="3"/>
  <c r="P48" i="3"/>
  <c r="P45" i="3"/>
  <c r="P47" i="3"/>
  <c r="P46" i="3" l="1"/>
  <c r="P39" i="3" l="1"/>
  <c r="P43" i="3"/>
  <c r="P44" i="3"/>
  <c r="P22" i="3" l="1"/>
  <c r="P42" i="3"/>
  <c r="P41" i="3" l="1"/>
  <c r="P40" i="3"/>
  <c r="P215" i="2" l="1"/>
  <c r="P37" i="3"/>
  <c r="P36" i="3" l="1"/>
  <c r="P35" i="3"/>
  <c r="P32" i="3"/>
  <c r="P30" i="3"/>
  <c r="P29" i="3"/>
  <c r="P28" i="3" l="1"/>
  <c r="P27" i="3" l="1"/>
  <c r="P24" i="3"/>
  <c r="P20" i="3" l="1"/>
  <c r="P21" i="3"/>
  <c r="P16" i="3" l="1"/>
  <c r="P19" i="3"/>
  <c r="P18" i="3" l="1"/>
  <c r="P15" i="3" l="1"/>
  <c r="P289" i="2"/>
  <c r="P9" i="3" l="1"/>
  <c r="P12" i="3"/>
  <c r="P11" i="3"/>
  <c r="P10" i="3"/>
  <c r="P7" i="3"/>
  <c r="P286" i="2"/>
  <c r="P13" i="3" l="1"/>
  <c r="P8" i="3" l="1"/>
  <c r="P5" i="3"/>
  <c r="P290" i="2" l="1"/>
  <c r="P288" i="2" l="1"/>
  <c r="P287" i="2" l="1"/>
  <c r="P285" i="2"/>
  <c r="P284" i="2"/>
  <c r="P282" i="2"/>
  <c r="P281" i="2" l="1"/>
  <c r="P280" i="2" l="1"/>
  <c r="P279" i="2" l="1"/>
  <c r="P273" i="2"/>
  <c r="P277" i="2"/>
  <c r="P276" i="2"/>
  <c r="N272" i="2" l="1"/>
  <c r="P275" i="2"/>
  <c r="P274" i="2"/>
  <c r="P271" i="2" l="1"/>
  <c r="P270" i="2"/>
  <c r="P269" i="2" l="1"/>
  <c r="P268" i="2"/>
  <c r="P267" i="2"/>
  <c r="P266" i="2" l="1"/>
  <c r="P265" i="2" l="1"/>
  <c r="P264" i="2"/>
  <c r="P263" i="2" l="1"/>
  <c r="P262" i="2" l="1"/>
  <c r="P261" i="2" l="1"/>
  <c r="P260" i="2"/>
  <c r="P256" i="2" l="1"/>
  <c r="P259" i="2" l="1"/>
  <c r="P254" i="2" l="1"/>
  <c r="P258" i="2" l="1"/>
  <c r="P255" i="2"/>
  <c r="P251" i="2" l="1"/>
  <c r="P250" i="2"/>
  <c r="P249" i="2"/>
  <c r="P248" i="2" l="1"/>
  <c r="P247" i="2" l="1"/>
  <c r="P246" i="2"/>
  <c r="P245" i="2" l="1"/>
  <c r="N214" i="2" l="1"/>
  <c r="P243" i="2" l="1"/>
  <c r="P244" i="2" l="1"/>
  <c r="P231" i="2" l="1"/>
  <c r="N225" i="2"/>
  <c r="P242" i="2" l="1"/>
  <c r="P241" i="2" l="1"/>
  <c r="P240" i="2"/>
  <c r="P225" i="2"/>
  <c r="P232" i="2"/>
  <c r="P227" i="2"/>
  <c r="P226" i="2"/>
  <c r="P233" i="2" l="1"/>
  <c r="P238" i="2"/>
  <c r="P237" i="2"/>
  <c r="P229" i="2" l="1"/>
  <c r="P228" i="2" l="1"/>
  <c r="P224" i="2" l="1"/>
  <c r="P221" i="2"/>
  <c r="P211" i="2"/>
  <c r="P220" i="2"/>
  <c r="P219" i="2" l="1"/>
  <c r="P218" i="2"/>
  <c r="P217" i="2"/>
  <c r="P214" i="2"/>
  <c r="P212" i="2" l="1"/>
  <c r="P213" i="2"/>
  <c r="P210" i="2"/>
  <c r="P209" i="2" l="1"/>
  <c r="P202" i="2"/>
  <c r="P201" i="2"/>
  <c r="P200" i="2"/>
  <c r="P199" i="2"/>
  <c r="P206" i="2" l="1"/>
  <c r="P207" i="2"/>
  <c r="P205" i="2"/>
  <c r="P204" i="2" l="1"/>
  <c r="P198" i="2" l="1"/>
  <c r="P195" i="2"/>
  <c r="P161" i="2"/>
  <c r="P197" i="2"/>
  <c r="P170" i="2" l="1"/>
  <c r="P196" i="2"/>
  <c r="P194" i="2"/>
  <c r="P193" i="2"/>
  <c r="P192" i="2"/>
  <c r="P189" i="2" l="1"/>
  <c r="P187" i="2"/>
  <c r="P186" i="2"/>
  <c r="P184" i="2"/>
  <c r="P182" i="2"/>
  <c r="P181" i="2" l="1"/>
  <c r="P177" i="2" l="1"/>
  <c r="P176" i="2"/>
  <c r="P173" i="2"/>
  <c r="N173" i="2" l="1"/>
  <c r="P172" i="2"/>
  <c r="P169" i="2" l="1"/>
  <c r="P168" i="2"/>
  <c r="N171" i="2"/>
  <c r="P171" i="2" s="1"/>
  <c r="P167" i="2"/>
  <c r="P166" i="2" l="1"/>
  <c r="P163" i="2" l="1"/>
  <c r="P165" i="2" l="1"/>
  <c r="N55" i="2"/>
  <c r="P162" i="2" l="1"/>
  <c r="P118" i="2"/>
  <c r="P159" i="2" l="1"/>
  <c r="P158" i="2"/>
  <c r="P157" i="2"/>
  <c r="P155" i="2"/>
  <c r="P156" i="2"/>
  <c r="P154" i="2"/>
  <c r="P153" i="2"/>
  <c r="P143" i="2"/>
  <c r="P142" i="2"/>
  <c r="P149" i="2"/>
  <c r="P152" i="2"/>
  <c r="P151" i="2"/>
  <c r="P120" i="2"/>
  <c r="P119" i="2"/>
  <c r="P150" i="2" l="1"/>
  <c r="P148" i="2"/>
  <c r="P147" i="2"/>
  <c r="P145" i="2"/>
  <c r="P144" i="2"/>
  <c r="P128" i="2"/>
  <c r="P141" i="2" l="1"/>
  <c r="P140" i="2"/>
  <c r="P139" i="2"/>
  <c r="P138" i="2" l="1"/>
  <c r="N97" i="2"/>
  <c r="P135" i="2"/>
  <c r="P137" i="2" l="1"/>
  <c r="P136" i="2"/>
  <c r="P134" i="2"/>
  <c r="P133" i="2"/>
  <c r="P131" i="2"/>
  <c r="P130" i="2"/>
  <c r="P129" i="2"/>
  <c r="P66" i="2" l="1"/>
  <c r="P103" i="2"/>
  <c r="P127" i="2" l="1"/>
  <c r="P92" i="2" l="1"/>
  <c r="P126" i="2" l="1"/>
  <c r="P124" i="2" l="1"/>
  <c r="P123" i="2" l="1"/>
  <c r="P122" i="2" l="1"/>
  <c r="P121" i="2"/>
  <c r="P117" i="2"/>
  <c r="P116" i="2" l="1"/>
  <c r="P115" i="2" l="1"/>
  <c r="P114" i="2"/>
  <c r="P113" i="2"/>
  <c r="P112" i="2" l="1"/>
  <c r="P110" i="2" l="1"/>
  <c r="P109" i="2"/>
  <c r="P108" i="2" l="1"/>
  <c r="P107" i="2"/>
  <c r="P106" i="2"/>
  <c r="P105" i="2"/>
  <c r="P101" i="2"/>
  <c r="P104" i="2" l="1"/>
  <c r="P102" i="2"/>
  <c r="P100" i="2" l="1"/>
  <c r="P99" i="2" l="1"/>
  <c r="P98" i="2" l="1"/>
  <c r="P97" i="2"/>
  <c r="P96" i="2"/>
  <c r="N91" i="2" l="1"/>
  <c r="P91" i="2" s="1"/>
  <c r="P95" i="2"/>
  <c r="P94" i="2"/>
  <c r="P93" i="2"/>
  <c r="P90" i="2"/>
  <c r="P89" i="2"/>
  <c r="P88" i="2"/>
  <c r="P87" i="2"/>
  <c r="P86" i="2"/>
  <c r="P85" i="2"/>
  <c r="P84" i="2"/>
  <c r="P83" i="2" l="1"/>
  <c r="P82" i="2" l="1"/>
  <c r="P81" i="2" l="1"/>
  <c r="P80" i="2"/>
  <c r="P79" i="2" l="1"/>
  <c r="P35" i="2" l="1"/>
  <c r="N69" i="2" l="1"/>
  <c r="P69" i="2" s="1"/>
  <c r="P77" i="2"/>
  <c r="P76" i="2" l="1"/>
  <c r="P71" i="2"/>
  <c r="P75" i="2"/>
  <c r="P73" i="2" l="1"/>
  <c r="P74" i="2" l="1"/>
  <c r="P72" i="2"/>
  <c r="P70" i="2"/>
  <c r="P68" i="2"/>
  <c r="P67" i="2" l="1"/>
  <c r="P65" i="2"/>
  <c r="P64" i="2" l="1"/>
  <c r="N47" i="2" l="1"/>
  <c r="N40" i="2"/>
  <c r="P61" i="2"/>
  <c r="P60" i="2" l="1"/>
  <c r="P59" i="2"/>
  <c r="P58" i="2"/>
  <c r="P57" i="2" l="1"/>
  <c r="P56" i="2"/>
  <c r="P55" i="2" l="1"/>
  <c r="P53" i="2"/>
  <c r="P52" i="2" l="1"/>
  <c r="P51" i="2" l="1"/>
  <c r="P50" i="2"/>
  <c r="P49" i="2"/>
  <c r="N33" i="2" l="1"/>
  <c r="P47" i="2"/>
  <c r="P46" i="2" l="1"/>
  <c r="P45" i="2" l="1"/>
  <c r="P44" i="2"/>
  <c r="P43" i="2"/>
  <c r="P39" i="2" l="1"/>
  <c r="P40" i="2"/>
  <c r="N38" i="2"/>
  <c r="N31" i="2"/>
  <c r="P41" i="2" l="1"/>
  <c r="P38" i="2" l="1"/>
  <c r="P37" i="2" l="1"/>
  <c r="P36" i="2"/>
  <c r="P34" i="2" l="1"/>
  <c r="P33" i="2"/>
  <c r="P32" i="2"/>
  <c r="P31" i="2"/>
  <c r="P30" i="2"/>
  <c r="P29" i="2"/>
  <c r="P28" i="2"/>
  <c r="P27" i="2" l="1"/>
  <c r="P26" i="2" l="1"/>
  <c r="P25" i="2"/>
  <c r="P24" i="2"/>
  <c r="P21" i="2" l="1"/>
  <c r="P20" i="2"/>
  <c r="P19" i="2"/>
  <c r="P18" i="2"/>
  <c r="P17" i="2"/>
  <c r="P16" i="2" l="1"/>
  <c r="P14" i="2" l="1"/>
  <c r="P13" i="2"/>
  <c r="P12" i="2" l="1"/>
  <c r="P11" i="2" l="1"/>
  <c r="P10" i="2"/>
  <c r="P9" i="2" l="1"/>
  <c r="P8" i="2"/>
  <c r="P7" i="2" l="1"/>
  <c r="P6" i="2" l="1"/>
  <c r="P5" i="2"/>
  <c r="P4" i="2" l="1"/>
</calcChain>
</file>

<file path=xl/sharedStrings.xml><?xml version="1.0" encoding="utf-8"?>
<sst xmlns="http://schemas.openxmlformats.org/spreadsheetml/2006/main" count="7830" uniqueCount="3797">
  <si>
    <t>N.</t>
  </si>
  <si>
    <t>RIF. 
ECO-PV</t>
  </si>
  <si>
    <t>DATA OFFERTA</t>
  </si>
  <si>
    <t>DATA CONTRATTO</t>
  </si>
  <si>
    <t>CONTRATTO ACCETTATO</t>
  </si>
  <si>
    <t>Q.TA'</t>
  </si>
  <si>
    <t>LUOGO RITIRO</t>
  </si>
  <si>
    <t>-</t>
  </si>
  <si>
    <t>BS</t>
  </si>
  <si>
    <t>TO</t>
  </si>
  <si>
    <t>PRODUTTORE</t>
  </si>
  <si>
    <t>NOME RIF.</t>
  </si>
  <si>
    <t>MAIL RIF.</t>
  </si>
  <si>
    <t>COD. OFFERTA</t>
  </si>
  <si>
    <t>COD. OCB</t>
  </si>
  <si>
    <t>COD. COMMESSA</t>
  </si>
  <si>
    <t>CATEGORIA</t>
  </si>
  <si>
    <t>GARANZIA FINANZIARIA</t>
  </si>
  <si>
    <t>TIPO</t>
  </si>
  <si>
    <t>PROV</t>
  </si>
  <si>
    <t>P. VENDITA</t>
  </si>
  <si>
    <t>P. ACQUISTO</t>
  </si>
  <si>
    <t>RA</t>
  </si>
  <si>
    <t>MOD</t>
  </si>
  <si>
    <t>DIV</t>
  </si>
  <si>
    <t>VIAGGI STIMATI</t>
  </si>
  <si>
    <t>PESO STIMATO (KG)</t>
  </si>
  <si>
    <t>SU</t>
  </si>
  <si>
    <t>IQONY Solar Energy Solutions (Italia) s.r.l.</t>
  </si>
  <si>
    <t>MEL-EVA</t>
  </si>
  <si>
    <t>OFFERTE ECO-PV 2024</t>
  </si>
  <si>
    <t>Ciardo Pierluigi</t>
  </si>
  <si>
    <t>Pierluigi.Ciardo@iqony.energy</t>
  </si>
  <si>
    <t>OSB_24001</t>
  </si>
  <si>
    <t>da fare</t>
  </si>
  <si>
    <t>OCB_24001</t>
  </si>
  <si>
    <t>Scomparto MT</t>
  </si>
  <si>
    <t>Villacridro</t>
  </si>
  <si>
    <t>LA C.M. S.R.L.</t>
  </si>
  <si>
    <t>Lara Cattani</t>
  </si>
  <si>
    <t>cattani.lara@gmail.com</t>
  </si>
  <si>
    <t>OSB_24002</t>
  </si>
  <si>
    <t>OCB_24002</t>
  </si>
  <si>
    <t>Film sottile</t>
  </si>
  <si>
    <t>Conselice</t>
  </si>
  <si>
    <t>GIOVANNA IORINI</t>
  </si>
  <si>
    <t>roberto.rettondini@icloud.com</t>
  </si>
  <si>
    <t>Roberto Rettondini</t>
  </si>
  <si>
    <t>OSB_24003</t>
  </si>
  <si>
    <t>Poli</t>
  </si>
  <si>
    <t xml:space="preserve">Desenzano del Garda </t>
  </si>
  <si>
    <t>NOVAEN SRL</t>
  </si>
  <si>
    <t xml:space="preserve">Michele Potenza </t>
  </si>
  <si>
    <t>info@novaen.it</t>
  </si>
  <si>
    <t>OSB_24004</t>
  </si>
  <si>
    <t>Leini</t>
  </si>
  <si>
    <t>LORUSSO ESTRAZIONE SRL</t>
  </si>
  <si>
    <t>Marco Mancinelli</t>
  </si>
  <si>
    <t>mancinelli@lorussoestrazione.com</t>
  </si>
  <si>
    <t>OSB_24005</t>
  </si>
  <si>
    <t>OCB_24005</t>
  </si>
  <si>
    <t>Patenno di Avezzano</t>
  </si>
  <si>
    <t>AQ</t>
  </si>
  <si>
    <t>Mono</t>
  </si>
  <si>
    <t>Marco di francesco</t>
  </si>
  <si>
    <t>pgrillo@bluefieldservices.com</t>
  </si>
  <si>
    <t>MEL</t>
  </si>
  <si>
    <t>OSB_24006</t>
  </si>
  <si>
    <t>2/3</t>
  </si>
  <si>
    <t>Spilimbergo</t>
  </si>
  <si>
    <t>PN</t>
  </si>
  <si>
    <t>OCB_24009</t>
  </si>
  <si>
    <t>Daniele.Rizzato@iqony.energy</t>
  </si>
  <si>
    <t xml:space="preserve">Daniele Rizzato </t>
  </si>
  <si>
    <t>OSB_24007</t>
  </si>
  <si>
    <t>OCB_24010</t>
  </si>
  <si>
    <t>1</t>
  </si>
  <si>
    <t>Lamalunga</t>
  </si>
  <si>
    <t>BT</t>
  </si>
  <si>
    <t>IDEA CASA SOLUTION SRL</t>
  </si>
  <si>
    <t>Manuela Zardo</t>
  </si>
  <si>
    <t>info@progettoideacasa.it</t>
  </si>
  <si>
    <t>OSB_24008</t>
  </si>
  <si>
    <t>OCB_24011</t>
  </si>
  <si>
    <t>San Zenone degli Ezzelini</t>
  </si>
  <si>
    <t>TV</t>
  </si>
  <si>
    <t>CBT/CORTESE+RMI</t>
  </si>
  <si>
    <t>CBT: 130€/corpo +20€/FIR</t>
  </si>
  <si>
    <t>150€/corpo +35€/FIR</t>
  </si>
  <si>
    <t>CR_24004</t>
  </si>
  <si>
    <t>CBT: 690€/v +0,16€/kg int +0,50€/kg non int +315€/cassa +20€/FIR</t>
  </si>
  <si>
    <t>CBT/CASARIN+RMI+ITALWOOD</t>
  </si>
  <si>
    <t>CTS Power 1</t>
  </si>
  <si>
    <t>ANTE</t>
  </si>
  <si>
    <t>ANTE FARE CONTROLLI</t>
  </si>
  <si>
    <t>750€/v +0,24€/kg int + 0,60€/kg non int +340€/cassa +35€/FIR</t>
  </si>
  <si>
    <t>studio.intreccio@gmail.com</t>
  </si>
  <si>
    <t>Filippo Intreccio</t>
  </si>
  <si>
    <t>OSB_24009</t>
  </si>
  <si>
    <t xml:space="preserve">Mola di Bari </t>
  </si>
  <si>
    <t>BA</t>
  </si>
  <si>
    <t>CBT EC: 575€/v + 0,19€/kg +55€/MIN +20€/FIR</t>
  </si>
  <si>
    <t>625€/v +0,30€/kg +60€/min +35€/FIR</t>
  </si>
  <si>
    <t>CGF IMMOBILIARE SRL</t>
  </si>
  <si>
    <t>Massimo Cazzaniga</t>
  </si>
  <si>
    <t>direzione@cgfimmobiliare.eu</t>
  </si>
  <si>
    <t>OSB_24010</t>
  </si>
  <si>
    <t>??: 390€/v +0,18€/kg int +0,43€/kg non int +20€/FIR</t>
  </si>
  <si>
    <t>Segrate</t>
  </si>
  <si>
    <t>MI</t>
  </si>
  <si>
    <t>MATASSONI FRANCESCO</t>
  </si>
  <si>
    <t>francesco.matassoni@alice.it</t>
  </si>
  <si>
    <t>Francesco Mattassoni</t>
  </si>
  <si>
    <t>OSB_24011</t>
  </si>
  <si>
    <t>Tezzo</t>
  </si>
  <si>
    <t>FC</t>
  </si>
  <si>
    <t>CBT/SARDA RAEE</t>
  </si>
  <si>
    <t>OMNIA ENERGY 3 SRL</t>
  </si>
  <si>
    <t>t.morassutto@omniaenergy.eu</t>
  </si>
  <si>
    <t>Thomas Morassutto</t>
  </si>
  <si>
    <t>OSB_24012</t>
  </si>
  <si>
    <t>OCB_24013</t>
  </si>
  <si>
    <t>OCB_24014</t>
  </si>
  <si>
    <t>OSB_24013</t>
  </si>
  <si>
    <t>Mono/Poli</t>
  </si>
  <si>
    <t>San Giorgio della Richinvelda</t>
  </si>
  <si>
    <t>BOVO SRL</t>
  </si>
  <si>
    <t>Stefania Pigato</t>
  </si>
  <si>
    <t>amministrazione@bovosrl.it</t>
  </si>
  <si>
    <t>Mono Amorfo</t>
  </si>
  <si>
    <t>Rubano</t>
  </si>
  <si>
    <t>PD</t>
  </si>
  <si>
    <t>CBT EC:560€/v+carico +0,20€/kg int +0,24€/kg non int +20€/FIR</t>
  </si>
  <si>
    <t>CBT/FERAGAME+?</t>
  </si>
  <si>
    <t>600€/v+carico +0,28€/kg int +0,32€/kg non int +35€/FIR</t>
  </si>
  <si>
    <t>CBT EC: 460€/v +0,26€/kg int +55€/min +20€/FIR</t>
  </si>
  <si>
    <t>CBT/CASARIN+RMI</t>
  </si>
  <si>
    <t>500€/v +0,35€/kg int +60€/min +35€/FIR</t>
  </si>
  <si>
    <t>OCB_24003</t>
  </si>
  <si>
    <t>AGRI LUX S.R.L. SOCIETA' AGRICOLA</t>
  </si>
  <si>
    <t>partners@organicforest.it</t>
  </si>
  <si>
    <t>Luciana Giacon</t>
  </si>
  <si>
    <t>OSB_24014</t>
  </si>
  <si>
    <t>OCB_24015</t>
  </si>
  <si>
    <t>Lonigo</t>
  </si>
  <si>
    <t>VI</t>
  </si>
  <si>
    <t>SOLAR ENERGY OSCAR SRL</t>
  </si>
  <si>
    <t>a.piazzalunga@chemtechsolar.it</t>
  </si>
  <si>
    <t xml:space="preserve">Andrea Piazzalunga </t>
  </si>
  <si>
    <t>OSB_24015</t>
  </si>
  <si>
    <t>OSB_24016</t>
  </si>
  <si>
    <t>Alessano</t>
  </si>
  <si>
    <t>LE</t>
  </si>
  <si>
    <t>INDUSTRIE TIPOGRAFICHE SARNUB SRL CON SOCIO UNICO</t>
  </si>
  <si>
    <t>mauro.perino@parisenergia.it</t>
  </si>
  <si>
    <t>Mauro Perino</t>
  </si>
  <si>
    <t>OCB_24016</t>
  </si>
  <si>
    <t>OCB_24017</t>
  </si>
  <si>
    <t>Cavaglià</t>
  </si>
  <si>
    <t>BI</t>
  </si>
  <si>
    <t>VINCI ENERGIES BUILDING SOLUTIONS ITALIA S.r.l. SB</t>
  </si>
  <si>
    <t>leonardo.tantone@actemium.com</t>
  </si>
  <si>
    <t>Leonardo Tantone</t>
  </si>
  <si>
    <t>OSB_24017</t>
  </si>
  <si>
    <t>OSB_24018</t>
  </si>
  <si>
    <t>OCB_24018</t>
  </si>
  <si>
    <t>OCB_24019</t>
  </si>
  <si>
    <t>Rescaldina</t>
  </si>
  <si>
    <t>Olgiate Olona</t>
  </si>
  <si>
    <t>VA</t>
  </si>
  <si>
    <t>GMB ENGINEERING SRL</t>
  </si>
  <si>
    <t>Lorenzo Croci</t>
  </si>
  <si>
    <t>lorenzo.croci@gmb-engineering.it</t>
  </si>
  <si>
    <t>OSB_24019</t>
  </si>
  <si>
    <t>OCB_24020</t>
  </si>
  <si>
    <t xml:space="preserve">Bregano </t>
  </si>
  <si>
    <t>CO</t>
  </si>
  <si>
    <t>GINESTRA</t>
  </si>
  <si>
    <t>Simone Simonetti</t>
  </si>
  <si>
    <t>ssimonetti@erg.eu</t>
  </si>
  <si>
    <t>OSB_24020</t>
  </si>
  <si>
    <t>Larino</t>
  </si>
  <si>
    <t>CB</t>
  </si>
  <si>
    <t>poli</t>
  </si>
  <si>
    <t>marco.bondielli@siriosrl.net</t>
  </si>
  <si>
    <t>Marco Bondinelli</t>
  </si>
  <si>
    <t>OSB_24021</t>
  </si>
  <si>
    <t xml:space="preserve">Beverino </t>
  </si>
  <si>
    <t>SP</t>
  </si>
  <si>
    <t>OCB_24021</t>
  </si>
  <si>
    <t>PETER SRL</t>
  </si>
  <si>
    <t>enrico.pregliasco@parfiri.it</t>
  </si>
  <si>
    <t>Enrico Pregliasco</t>
  </si>
  <si>
    <t>OSB_24022</t>
  </si>
  <si>
    <t>OCB_24022</t>
  </si>
  <si>
    <t xml:space="preserve">Cairo Montenotte </t>
  </si>
  <si>
    <t>SV</t>
  </si>
  <si>
    <t>FIAF SPA</t>
  </si>
  <si>
    <t>j.sanchez@fil-tech.it</t>
  </si>
  <si>
    <t xml:space="preserve">Juan Sanchez </t>
  </si>
  <si>
    <t>OSB_24023</t>
  </si>
  <si>
    <t>DANIELA TASSOTTI</t>
  </si>
  <si>
    <t>OCB_24023</t>
  </si>
  <si>
    <t>Roma</t>
  </si>
  <si>
    <t>RM</t>
  </si>
  <si>
    <t>OSB_24024</t>
  </si>
  <si>
    <t>OCB_24024</t>
  </si>
  <si>
    <t>Rovello Porro</t>
  </si>
  <si>
    <t>380€/corpo +35€/FIR</t>
  </si>
  <si>
    <t>CBT EC: 305€/corpo +25€/FIR</t>
  </si>
  <si>
    <t>ELMYA ITALIA SRL</t>
  </si>
  <si>
    <t>Francisco Javier</t>
  </si>
  <si>
    <t>fjgarciai@elmya.com</t>
  </si>
  <si>
    <t>OSB_24025</t>
  </si>
  <si>
    <t>OCB_24025</t>
  </si>
  <si>
    <t>Bolotana</t>
  </si>
  <si>
    <t>NU</t>
  </si>
  <si>
    <t>OLEIFICIO R.M. SPA</t>
  </si>
  <si>
    <t>massimiliano.catalano@fedimpiantige.com</t>
  </si>
  <si>
    <t>Massimiliano Catalano</t>
  </si>
  <si>
    <t>OSB_24026</t>
  </si>
  <si>
    <t>OCB_24026</t>
  </si>
  <si>
    <t>Amorfo</t>
  </si>
  <si>
    <t>Lucca</t>
  </si>
  <si>
    <t>LU</t>
  </si>
  <si>
    <t>OSB_24027</t>
  </si>
  <si>
    <t>I GARDISAN'S SOCIETA' SEMPLICE AGRICOLA</t>
  </si>
  <si>
    <t>Gabriele Mottola</t>
  </si>
  <si>
    <t>gabriele@studiodpm.it</t>
  </si>
  <si>
    <t>OSB_24028</t>
  </si>
  <si>
    <t>OCB_24027</t>
  </si>
  <si>
    <t xml:space="preserve">Camino al Tagliamento </t>
  </si>
  <si>
    <t>UD</t>
  </si>
  <si>
    <t>GREENWAY SOC. AGR. A R.L.</t>
  </si>
  <si>
    <t>OSB_24029</t>
  </si>
  <si>
    <t>Palazzolo Dello Stella</t>
  </si>
  <si>
    <t>AZIENDA AGRICOLA GARDISAN GIUSEPPE</t>
  </si>
  <si>
    <t>OSB_24030</t>
  </si>
  <si>
    <t>Inverter cann</t>
  </si>
  <si>
    <t>CBT: 300€/corpo +20€/FIR</t>
  </si>
  <si>
    <t>350€/corpo +35€/FIR</t>
  </si>
  <si>
    <t>CBT/IRIGOM</t>
  </si>
  <si>
    <t>CBT EC:162€/FIR</t>
  </si>
  <si>
    <t>CBT EC: 460€/v +0,17€/kg +20€/FIR</t>
  </si>
  <si>
    <t>500€/v +0,24€/kg +35€/FIR</t>
  </si>
  <si>
    <t>720€/v +0,32€/kg +35€/FIR</t>
  </si>
  <si>
    <t>CBT EC: 660€/v +0,24€/kg +20€/FIR</t>
  </si>
  <si>
    <t>CBT/FERAGAME</t>
  </si>
  <si>
    <t>EPS SRL</t>
  </si>
  <si>
    <t>emmapaoloeps@gmail.com</t>
  </si>
  <si>
    <t xml:space="preserve">Debora Lorenzon </t>
  </si>
  <si>
    <t>OSB_24031</t>
  </si>
  <si>
    <t>OCB_24028</t>
  </si>
  <si>
    <t xml:space="preserve">San Donà di Piave </t>
  </si>
  <si>
    <t>VE</t>
  </si>
  <si>
    <t>CR_24013</t>
  </si>
  <si>
    <t>CR_24014</t>
  </si>
  <si>
    <t>CR_24015</t>
  </si>
  <si>
    <t>CR_24016</t>
  </si>
  <si>
    <t>CBT EC: 550€/v +0,19€/kg int +0,62 non int (2/3 commesse assieme)</t>
  </si>
  <si>
    <t>CBT/?</t>
  </si>
  <si>
    <t>CBT EC: 350€/v +0,19€/kg int +0,62 non int</t>
  </si>
  <si>
    <t>90€/v +0,25€/kg int + 0,68€/kg non int +35€/FIR*</t>
  </si>
  <si>
    <t>Lecos: 300€/v</t>
  </si>
  <si>
    <t>CBT EC: 870€/v +0,16€/kg +20€/FIR</t>
  </si>
  <si>
    <t>300€/v +0,30€/kg +35€/FIR</t>
  </si>
  <si>
    <t>CBT EC: 280€/v +0,23€/kg +20€/FIR</t>
  </si>
  <si>
    <t>CBT/SIRMET</t>
  </si>
  <si>
    <t>CBT EC: 260€/v +0,16€/kg +20€/FIR*</t>
  </si>
  <si>
    <t>CBT EC: 260€/v +0,16€/kg +20€/FIR* assieme</t>
  </si>
  <si>
    <t>780€/v +0,50€/kg +35€/FIR</t>
  </si>
  <si>
    <t>CBT EC: 720€/v +0,43€/kg +20€/FIR</t>
  </si>
  <si>
    <t>CBT/SOGLIANO</t>
  </si>
  <si>
    <t>EC TEC/FERAGAME
Feragame: 350€/v +0,12€/mod int +0,33€/mod non int</t>
  </si>
  <si>
    <t>1.170€/corpo +35€/FIR</t>
  </si>
  <si>
    <t>CBT EC: 1.080€/corpo +20€/FIR</t>
  </si>
  <si>
    <t>CR_24017</t>
  </si>
  <si>
    <t>945€/v +0,24€/kg +0,60€/kg non int +35€/FIR</t>
  </si>
  <si>
    <t>230€/v +0,24€/kg +0,60€/kg non int +35€/FIR**</t>
  </si>
  <si>
    <t>60€/v +0,24€/kg +0,60€/kg non int +35€/FIR**</t>
  </si>
  <si>
    <t>VINCI ENERGIES BUILDING SOLUTIONS ITALIA S.R.L. SOCIETA' BENEFIT</t>
  </si>
  <si>
    <t>leonardo.tantone@vinci-energies.com</t>
  </si>
  <si>
    <t>OSB_24032</t>
  </si>
  <si>
    <t>Uboldo</t>
  </si>
  <si>
    <t>OSB_24033</t>
  </si>
  <si>
    <t>FATTORIA APULIA SOC. AGR. A R.L.</t>
  </si>
  <si>
    <t>Massimo Simeone</t>
  </si>
  <si>
    <t>m.simeone@fattoriegarofalo.it</t>
  </si>
  <si>
    <t>OSB_24034</t>
  </si>
  <si>
    <t>OCB_24030</t>
  </si>
  <si>
    <t>Cerignola</t>
  </si>
  <si>
    <t>FG</t>
  </si>
  <si>
    <t>CR_24018</t>
  </si>
  <si>
    <t>CR_24019</t>
  </si>
  <si>
    <t>CR_24020</t>
  </si>
  <si>
    <t xml:space="preserve">390€/v +0,25€/kg int + 0,68€/kg non int +35€/FIR </t>
  </si>
  <si>
    <t>CBT/RIRAEE</t>
  </si>
  <si>
    <t>Ambra Turrini</t>
  </si>
  <si>
    <t>Ambra.Turrini@sacmigroup.com</t>
  </si>
  <si>
    <t>OSB_24035</t>
  </si>
  <si>
    <t>Massa Lombarda</t>
  </si>
  <si>
    <t>GREEN CITY ENERGY CREMONESI SRL</t>
  </si>
  <si>
    <t>project@gsasolar.it</t>
  </si>
  <si>
    <t>Stefano Dorigatti</t>
  </si>
  <si>
    <t>OSB_24036</t>
  </si>
  <si>
    <t>OCB_24032</t>
  </si>
  <si>
    <t>SOLAGRI SOCIETA' AGRICOLA S.R.L</t>
  </si>
  <si>
    <t>Salvatore Vallarella</t>
  </si>
  <si>
    <t>salvatorevallarella38@gmail.com</t>
  </si>
  <si>
    <t>OSB_24037</t>
  </si>
  <si>
    <t>Casamassima</t>
  </si>
  <si>
    <t>BERTASI SRL</t>
  </si>
  <si>
    <t>marcoangioni@bertasisrl.it</t>
  </si>
  <si>
    <t>Marco Angioni</t>
  </si>
  <si>
    <t>OSB_24038</t>
  </si>
  <si>
    <t>Arborea</t>
  </si>
  <si>
    <t>OR</t>
  </si>
  <si>
    <t>420€/v +0,28€/kg +60€/min +35€/FIR</t>
  </si>
  <si>
    <t>CBT EC: 670€/v +0,30€/kg int +0,25€/kg int +20€/FIR</t>
  </si>
  <si>
    <t>CBT EC: 680€/v +0,16€/kg +20€/FIR</t>
  </si>
  <si>
    <t>740€/v +0,24€/kg +72€/min +35€/FIR</t>
  </si>
  <si>
    <t>SOLARIG ITALIA OPERATION AND MAINTENANCE S.R.L.</t>
  </si>
  <si>
    <t>Vincenzo Vivona</t>
  </si>
  <si>
    <t>vvivona@solarig.com</t>
  </si>
  <si>
    <t>OSB_24039</t>
  </si>
  <si>
    <t>OCB_24033</t>
  </si>
  <si>
    <t>AL</t>
  </si>
  <si>
    <t>Predosa - Tortona - Alessandria</t>
  </si>
  <si>
    <t>180€/FIR</t>
  </si>
  <si>
    <t>CR_24021</t>
  </si>
  <si>
    <t>CR_24022</t>
  </si>
  <si>
    <t>Cordignano</t>
  </si>
  <si>
    <t>PROTESA SPA</t>
  </si>
  <si>
    <t>600€/v +0,26€/kg +35€/FIR</t>
  </si>
  <si>
    <t>CBT EC: 540€/v +0,19€/kg +20€/FIR</t>
  </si>
  <si>
    <r>
      <t xml:space="preserve">460€ </t>
    </r>
    <r>
      <rPr>
        <strike/>
        <sz val="12"/>
        <color rgb="FF00B050"/>
        <rFont val="Calibri (Corpo)"/>
      </rPr>
      <t>150€</t>
    </r>
    <r>
      <rPr>
        <sz val="12"/>
        <color rgb="FF00B050"/>
        <rFont val="Calibri"/>
        <family val="2"/>
        <scheme val="minor"/>
      </rPr>
      <t>/v +0,24€/kg +72€/min +35€/FIR (3 fir) -</t>
    </r>
  </si>
  <si>
    <t>Leonardi</t>
  </si>
  <si>
    <t>amministrazione@mpsurl.com</t>
  </si>
  <si>
    <t xml:space="preserve">IMPUT SRL	</t>
  </si>
  <si>
    <t>OSB_24040</t>
  </si>
  <si>
    <t>OSB_24041</t>
  </si>
  <si>
    <t>OCB_24034</t>
  </si>
  <si>
    <t>San Biagio di Callalta</t>
  </si>
  <si>
    <t>Cucciago</t>
  </si>
  <si>
    <t>Giovanni Fedeli</t>
  </si>
  <si>
    <t>gfedeli@erg.eu</t>
  </si>
  <si>
    <t>OSB_24042</t>
  </si>
  <si>
    <t>8,90€/mod +35€/FIR</t>
  </si>
  <si>
    <t>OSB_24043</t>
  </si>
  <si>
    <t>Pomezia</t>
  </si>
  <si>
    <r>
      <t xml:space="preserve">590€ </t>
    </r>
    <r>
      <rPr>
        <strike/>
        <sz val="12"/>
        <color rgb="FF00B050"/>
        <rFont val="Calibri (Corpo)"/>
      </rPr>
      <t>765€</t>
    </r>
    <r>
      <rPr>
        <sz val="12"/>
        <color rgb="FF00B050"/>
        <rFont val="Calibri"/>
        <family val="2"/>
        <scheme val="minor"/>
      </rPr>
      <t>/v +0,24€/kg +72€/min +35€/FIR 2 -</t>
    </r>
  </si>
  <si>
    <r>
      <t xml:space="preserve">590€ </t>
    </r>
    <r>
      <rPr>
        <strike/>
        <sz val="12"/>
        <color rgb="FF00B050"/>
        <rFont val="Calibri (Corpo)"/>
      </rPr>
      <t>615€</t>
    </r>
    <r>
      <rPr>
        <sz val="12"/>
        <color rgb="FF00B050"/>
        <rFont val="Calibri"/>
        <family val="2"/>
        <scheme val="minor"/>
      </rPr>
      <t>/v +0,24€/kg +72€/min +35€/FIR 1 -</t>
    </r>
  </si>
  <si>
    <t>OSB_24044</t>
  </si>
  <si>
    <t>SOCIETÀ AGRICOLA SANTA SABINA S.S.</t>
  </si>
  <si>
    <t>Bot Roberto</t>
  </si>
  <si>
    <t>bravin.santasabina@gmail.com</t>
  </si>
  <si>
    <t>Morsano al Tagliamento</t>
  </si>
  <si>
    <t>A.R. ELETTROTECNICA S.R.L.</t>
  </si>
  <si>
    <t>tecnico@arelettrotecnica.com</t>
  </si>
  <si>
    <t>Vincezo Silvestro</t>
  </si>
  <si>
    <t>OSB_24045</t>
  </si>
  <si>
    <t>OCB_24029</t>
  </si>
  <si>
    <t xml:space="preserve">Inverter  </t>
  </si>
  <si>
    <t>Rodengo Saiano</t>
  </si>
  <si>
    <t>ELIOS S.R.L.</t>
  </si>
  <si>
    <t>info@portefadel.it</t>
  </si>
  <si>
    <t>Fabio de Luca</t>
  </si>
  <si>
    <t>OSB_24046</t>
  </si>
  <si>
    <t>OCB_24035</t>
  </si>
  <si>
    <t xml:space="preserve">Rende </t>
  </si>
  <si>
    <t>CS</t>
  </si>
  <si>
    <t>CR_24024</t>
  </si>
  <si>
    <t>CR_24023</t>
  </si>
  <si>
    <t>GALA S.P.A.</t>
  </si>
  <si>
    <t>i.cikos@gala.it</t>
  </si>
  <si>
    <t xml:space="preserve">Ivona Cikos </t>
  </si>
  <si>
    <t>OSB_24047</t>
  </si>
  <si>
    <t>OCB_24036</t>
  </si>
  <si>
    <t>Sezze</t>
  </si>
  <si>
    <t>LT</t>
  </si>
  <si>
    <t>CONTENTO DARIA*</t>
  </si>
  <si>
    <t>FILIPPO INTRECCIO *</t>
  </si>
  <si>
    <t>CR_24026</t>
  </si>
  <si>
    <t>CR_24025</t>
  </si>
  <si>
    <t>M.P. - SOCIETA' UNIPERSONALE A RESPONSABILITA' LIMITATA</t>
  </si>
  <si>
    <t>CR_24027</t>
  </si>
  <si>
    <t>CR_24028</t>
  </si>
  <si>
    <t>CR_24029</t>
  </si>
  <si>
    <t>CBT EC: 752€/v +0,16€/kg +20€/FIR</t>
  </si>
  <si>
    <t>ECO AMBIENTE SRL</t>
  </si>
  <si>
    <t>Anna Maria Saturno</t>
  </si>
  <si>
    <t>ecoambiente1@libero.it</t>
  </si>
  <si>
    <t>OSB_24048</t>
  </si>
  <si>
    <t xml:space="preserve">Film sottile </t>
  </si>
  <si>
    <t xml:space="preserve">Solo trattamento </t>
  </si>
  <si>
    <t>APRILIA SOLAR S.R.L.</t>
  </si>
  <si>
    <t>Bianca Catapano</t>
  </si>
  <si>
    <t>bc@greenarrow-capital.com</t>
  </si>
  <si>
    <t>OSB_24049</t>
  </si>
  <si>
    <t>Aprilia</t>
  </si>
  <si>
    <t>OCB_24037</t>
  </si>
  <si>
    <t>Poli - bruciati</t>
  </si>
  <si>
    <t>FERRIN PAOLO</t>
  </si>
  <si>
    <t>OSB_24050</t>
  </si>
  <si>
    <t>OCB_24038</t>
  </si>
  <si>
    <r>
      <t xml:space="preserve">NEW:640€/v +0,28€/kg int +0,34€/kg non int +60€ min+35€/FIR*
</t>
    </r>
    <r>
      <rPr>
        <sz val="12"/>
        <color rgb="FFFF0000"/>
        <rFont val="Calibri"/>
        <family val="2"/>
        <scheme val="minor"/>
      </rPr>
      <t>OLD:720€/v +0,28€</t>
    </r>
    <r>
      <rPr>
        <strike/>
        <sz val="12"/>
        <color rgb="FFFF0000"/>
        <rFont val="Calibri (Corpo)"/>
      </rPr>
      <t xml:space="preserve"> 0,30</t>
    </r>
    <r>
      <rPr>
        <sz val="12"/>
        <color rgb="FFFF0000"/>
        <rFont val="Calibri"/>
        <family val="2"/>
        <scheme val="minor"/>
      </rPr>
      <t>€/kg int +0,,34€/kg non int +35€/FIR</t>
    </r>
  </si>
  <si>
    <t>90€/v +0,28€ int +0,34€/kg non int +60€ min +35€/FIR*</t>
  </si>
  <si>
    <t>12/02/2024
REV 05/03/24</t>
  </si>
  <si>
    <t>19/02/2024
REV 05/03/24</t>
  </si>
  <si>
    <t>200€/corpo +35€/FIR</t>
  </si>
  <si>
    <t>inviata mail</t>
  </si>
  <si>
    <t>CO_24003</t>
  </si>
  <si>
    <t>OSB_24051</t>
  </si>
  <si>
    <t>OSB_24052</t>
  </si>
  <si>
    <t>Lecce</t>
  </si>
  <si>
    <t>OCB_24039</t>
  </si>
  <si>
    <t>IMBALLAGGI MONTEVECCHI IMOLA S.R.L.</t>
  </si>
  <si>
    <t>imi02@libero.it</t>
  </si>
  <si>
    <t>Roberta Gamberini</t>
  </si>
  <si>
    <t>Imola</t>
  </si>
  <si>
    <t>BO</t>
  </si>
  <si>
    <t>CR_24031</t>
  </si>
  <si>
    <t>COB EC: 160€/corpo + 20€/FIR</t>
  </si>
  <si>
    <t>ELETTROSTAMPERIE POPPI S.P.A.</t>
  </si>
  <si>
    <t>Paolo Zanarini</t>
  </si>
  <si>
    <t>paolo.zanarini@poppiugo.it</t>
  </si>
  <si>
    <t>OSB_24053</t>
  </si>
  <si>
    <t>OCB_24040</t>
  </si>
  <si>
    <t xml:space="preserve">Castello d'argile </t>
  </si>
  <si>
    <t>IQONY SOLAR ENERGY SOLUTIONS (ITALIA) SRL</t>
  </si>
  <si>
    <t>Sara.Pusceddu@iqony.energy</t>
  </si>
  <si>
    <t>Sara Pusceddu</t>
  </si>
  <si>
    <t>OSB_24054</t>
  </si>
  <si>
    <t>OCB_24041</t>
  </si>
  <si>
    <t>Mono Doppio</t>
  </si>
  <si>
    <t>RE</t>
  </si>
  <si>
    <t>Montecchio Emilia</t>
  </si>
  <si>
    <t>CR_24032</t>
  </si>
  <si>
    <t>0,66€/kg +420€/v +35€/FIR</t>
  </si>
  <si>
    <t>400€/v +0,24€/kg int +0,52€/kg non int +35€/FIR</t>
  </si>
  <si>
    <t>CBT EC: 370€/v +0,15€/kg int +0,42€/kg non int +20€/FIR</t>
  </si>
  <si>
    <t>CBT EC: 0,58€/kg +390€/v +20€/FIR</t>
  </si>
  <si>
    <t>250€/v +0,40€/kg +60€/dic +3€/matricola x lettura +35€/FIR</t>
  </si>
  <si>
    <t>CBT EC: 230€/v +0,30€/kg +55€/dic +2,5€/lettua +20€/FIR</t>
  </si>
  <si>
    <t>OSB_24055</t>
  </si>
  <si>
    <t>OSB_24056</t>
  </si>
  <si>
    <t>Alessandro Zuanetti</t>
  </si>
  <si>
    <t xml:space="preserve"> alessandro.zuanetti@gmail.com</t>
  </si>
  <si>
    <t>ISTITUTO MISSIONARIO SCUOLA APOSTOLICA DEL SACRO CUORE</t>
  </si>
  <si>
    <t>Padova</t>
  </si>
  <si>
    <t>Inverter</t>
  </si>
  <si>
    <t>OCB_24042</t>
  </si>
  <si>
    <t>HIGREEN POWER SRL</t>
  </si>
  <si>
    <t>Giuseppe Macagnino</t>
  </si>
  <si>
    <t>g.macagnino@elettronicaitalia.it</t>
  </si>
  <si>
    <t>OSB_24057</t>
  </si>
  <si>
    <t>Casarano</t>
  </si>
  <si>
    <t>OSB_24058</t>
  </si>
  <si>
    <t>420 moduli ncentivati €0
4 moduli non incentivati RTT corpo €50+€35/FIR</t>
  </si>
  <si>
    <t>ECT EC: 8€/mod</t>
  </si>
  <si>
    <t xml:space="preserve">3+17 MODULI NON SONO GARANTITI </t>
  </si>
  <si>
    <t xml:space="preserve">4 MODULI NON SONO GARANTITI </t>
  </si>
  <si>
    <t>OCB_24043</t>
  </si>
  <si>
    <t xml:space="preserve">Varmo </t>
  </si>
  <si>
    <t>OCB_24044</t>
  </si>
  <si>
    <t>Santhià
Valenza</t>
  </si>
  <si>
    <t>VC
AL</t>
  </si>
  <si>
    <t>OSB_24060</t>
  </si>
  <si>
    <t>OCB_24045</t>
  </si>
  <si>
    <t>Trivignano Udinese</t>
  </si>
  <si>
    <t>CME ENERGIA SRL</t>
  </si>
  <si>
    <t>OCB_24046</t>
  </si>
  <si>
    <t xml:space="preserve">Medicina </t>
  </si>
  <si>
    <t>R.E.G. 7 SRL</t>
  </si>
  <si>
    <t>OSB_24062</t>
  </si>
  <si>
    <t>OCB_24047</t>
  </si>
  <si>
    <t>Nocera Superiore</t>
  </si>
  <si>
    <t>SA</t>
  </si>
  <si>
    <t>LISAR S.P.A.</t>
  </si>
  <si>
    <t>antonio.cirillo@lisar.it</t>
  </si>
  <si>
    <t>Antonio Cirillo</t>
  </si>
  <si>
    <t>OSB_24063</t>
  </si>
  <si>
    <t xml:space="preserve">Carbonate </t>
  </si>
  <si>
    <t>ALUFER S.R.L.</t>
  </si>
  <si>
    <t>Rossana Benini</t>
  </si>
  <si>
    <t>amministrazione@alufersrl.it</t>
  </si>
  <si>
    <t>OSB_24064</t>
  </si>
  <si>
    <t>OCB_24048</t>
  </si>
  <si>
    <t>VR</t>
  </si>
  <si>
    <t>Peschiera del Garda</t>
  </si>
  <si>
    <t>580€/v +0,28€/kg +35€/FIR</t>
  </si>
  <si>
    <t>CBT EC: 535€/v +0,20€/kg +20€/FIR</t>
  </si>
  <si>
    <t>CBT EC: 230/v comb +0,20€/kg +20€/FIR</t>
  </si>
  <si>
    <t>760€/v +0,24€/kg +65€/min +35€/FIR</t>
  </si>
  <si>
    <t>CBT EC: 690€/v +0,16€/kg int +60€/min +20€/FIR</t>
  </si>
  <si>
    <t>765€/v +0,24€/kg +35€/FIR</t>
  </si>
  <si>
    <t>CBT EC: 705€/v +0,16€/kg in +20€/FIR</t>
  </si>
  <si>
    <t>CBT EC: 130€/v +0,16€/kg in +20€/FIR</t>
  </si>
  <si>
    <t>ECT/RIRAEE</t>
  </si>
  <si>
    <t>Gaspare Barbara</t>
  </si>
  <si>
    <t>Gaspare.Barbara@sacmigroup.com</t>
  </si>
  <si>
    <t>OSB_24065</t>
  </si>
  <si>
    <t>OSB_24066</t>
  </si>
  <si>
    <t>OCB_24049</t>
  </si>
  <si>
    <t>OCB_24050</t>
  </si>
  <si>
    <t>Argenta</t>
  </si>
  <si>
    <t>FE</t>
  </si>
  <si>
    <t>PH FACILITY S.R.L</t>
  </si>
  <si>
    <t>mnurra@phfacility.it</t>
  </si>
  <si>
    <t>Massimiliano Nurra</t>
  </si>
  <si>
    <t>Borgo San Lazzaro
Spineto</t>
  </si>
  <si>
    <t>OSB_24067</t>
  </si>
  <si>
    <t>OCB_23171</t>
  </si>
  <si>
    <t>OSB_24068</t>
  </si>
  <si>
    <t>criveal@gmail.com</t>
  </si>
  <si>
    <t>Luca Mastrodascio</t>
  </si>
  <si>
    <t>MONICA SCROCCA</t>
  </si>
  <si>
    <t>OSB_24069</t>
  </si>
  <si>
    <t>admin-verona@omnia.pro</t>
  </si>
  <si>
    <t xml:space="preserve">San Zeno Naviglio </t>
  </si>
  <si>
    <t>OCB_24051</t>
  </si>
  <si>
    <t>CR_24034</t>
  </si>
  <si>
    <t>Flessibili</t>
  </si>
  <si>
    <t>mail 0,50€/kg</t>
  </si>
  <si>
    <t>CR_24035</t>
  </si>
  <si>
    <t>B.B. IMPIANTI S.R.L.</t>
  </si>
  <si>
    <t>Luca Mansueti</t>
  </si>
  <si>
    <t>luca.mansueti@tmsweb.it</t>
  </si>
  <si>
    <t>OSB_24070</t>
  </si>
  <si>
    <t>OCB_24052</t>
  </si>
  <si>
    <t>Saronno</t>
  </si>
  <si>
    <t>OMNIA S.R.L. PROFESSIONAL ADVISOR</t>
  </si>
  <si>
    <t>OSB_24071</t>
  </si>
  <si>
    <t>OCB_24053</t>
  </si>
  <si>
    <t>430€/v +0,24€/kg ont +0,50€/kg non int +35€/FIR</t>
  </si>
  <si>
    <t>CBT EC: 395€/v +0,15€/kg int +0,42€/kg non int +20€/FIR</t>
  </si>
  <si>
    <t>260€/corpo +35€/FIR
specificare che il prezzo è dovuto ad un ritiro combinato</t>
  </si>
  <si>
    <t>200€/corpo +35€/FIR
specifa presa con  CR_24011</t>
  </si>
  <si>
    <t>CBT EC: 3.350€/trasp +0,15€/kg +20€/FIR</t>
  </si>
  <si>
    <t>CBT/LECOS+FERAGAME</t>
  </si>
  <si>
    <t>250€/v +0,24€/kg ont +0,60€/kg non int +35€/FIR</t>
  </si>
  <si>
    <t>CBT EC: 220€/v +0,15€/kg +20€/FIR</t>
  </si>
  <si>
    <t>3.600€/trasp-muletto +0,24€/kg 0,60€/kg non int +35€/FIR</t>
  </si>
  <si>
    <t>CR_24036</t>
  </si>
  <si>
    <t>CR_24037</t>
  </si>
  <si>
    <t>CR_24038</t>
  </si>
  <si>
    <t>0€ +250€/corpo noninc +35€/FIR</t>
  </si>
  <si>
    <t>ECT: 8€/mod inc +10€/mod non inc</t>
  </si>
  <si>
    <t>CR_24039</t>
  </si>
  <si>
    <t>OSB_24072</t>
  </si>
  <si>
    <t>OCB_24054</t>
  </si>
  <si>
    <t>FERDINANDO SIGNOR</t>
  </si>
  <si>
    <t xml:space="preserve">Karen Di Blas </t>
  </si>
  <si>
    <t>ferdinando.signor@gmail.com</t>
  </si>
  <si>
    <t>OCB_23161</t>
  </si>
  <si>
    <t>OSB_24073</t>
  </si>
  <si>
    <r>
      <rPr>
        <sz val="12"/>
        <color rgb="FF00B050"/>
        <rFont val="Calibri (Corpo)"/>
      </rPr>
      <t>350€/v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00B050"/>
        <rFont val="Calibri"/>
        <family val="2"/>
        <scheme val="minor"/>
      </rPr>
      <t>+0,24€/kg int 0,60€/kg non int +60€/min +35€/FIR</t>
    </r>
  </si>
  <si>
    <r>
      <t xml:space="preserve">CBT EC: </t>
    </r>
    <r>
      <rPr>
        <sz val="12"/>
        <color theme="1"/>
        <rFont val="Calibri (Corpo)"/>
      </rPr>
      <t>320€/v</t>
    </r>
    <r>
      <rPr>
        <sz val="12"/>
        <color theme="1"/>
        <rFont val="Calibri"/>
        <family val="2"/>
        <scheme val="minor"/>
      </rPr>
      <t xml:space="preserve"> +0,15€/kg in +20€/FIR</t>
    </r>
  </si>
  <si>
    <t>CR_24040</t>
  </si>
  <si>
    <t>CR_24043</t>
  </si>
  <si>
    <t>CR_24044</t>
  </si>
  <si>
    <t>CR_24045</t>
  </si>
  <si>
    <t>CR_24046</t>
  </si>
  <si>
    <t>CR_24047</t>
  </si>
  <si>
    <t xml:space="preserve"> IL DUCATO SOCIETA' AGRICOLA S.S.</t>
  </si>
  <si>
    <t>Giuseppe D'Elia</t>
  </si>
  <si>
    <t>gd@tienergy.it</t>
  </si>
  <si>
    <t>OCB_24055</t>
  </si>
  <si>
    <t xml:space="preserve">Amorfo </t>
  </si>
  <si>
    <t>Santa Maria in Fabriago Lugo</t>
  </si>
  <si>
    <t>Ceneselli</t>
  </si>
  <si>
    <t>RO</t>
  </si>
  <si>
    <t>OSB_24075</t>
  </si>
  <si>
    <t>OCB_24056</t>
  </si>
  <si>
    <t>Zevio</t>
  </si>
  <si>
    <t>0 +quotazione rotti</t>
  </si>
  <si>
    <t>CR_24048</t>
  </si>
  <si>
    <t>omniaftv@omnia.pro</t>
  </si>
  <si>
    <t>Silvia Torreggiani</t>
  </si>
  <si>
    <t>OSB_24076</t>
  </si>
  <si>
    <t xml:space="preserve">Vigonza </t>
  </si>
  <si>
    <t>OSB_24077</t>
  </si>
  <si>
    <t>OCB_24058</t>
  </si>
  <si>
    <t>MICHIELOTTO LEONE</t>
  </si>
  <si>
    <t>leonemic-bosco@yahoo.it&gt;</t>
  </si>
  <si>
    <t>Leone Michielotto</t>
  </si>
  <si>
    <t>OSB_24078</t>
  </si>
  <si>
    <t>OCB_24059</t>
  </si>
  <si>
    <t>Nanto</t>
  </si>
  <si>
    <t>OSB_24079</t>
  </si>
  <si>
    <t>San Giorgio di Nogaro</t>
  </si>
  <si>
    <t>CR_24049</t>
  </si>
  <si>
    <t>CR_24051</t>
  </si>
  <si>
    <t>CR_24052</t>
  </si>
  <si>
    <t>14/03/2024
REV 04/04/2024</t>
  </si>
  <si>
    <t>730€/v +0,23€/kg int 0,60€/kg non int +35€/FIR</t>
  </si>
  <si>
    <t>CBT EC: 670€/v +0,15€/kg +20€/FIR</t>
  </si>
  <si>
    <t>CBT/CASARIN+FERAGAME</t>
  </si>
  <si>
    <t>OCB_24057</t>
  </si>
  <si>
    <t>CANSOL ENERGY SOLUTION</t>
  </si>
  <si>
    <t>josemiguel.garcia@cansol.es</t>
  </si>
  <si>
    <t>José Miguel García Aivar</t>
  </si>
  <si>
    <t>OSB_24080</t>
  </si>
  <si>
    <t>OCB_24060</t>
  </si>
  <si>
    <t xml:space="preserve">Nardò </t>
  </si>
  <si>
    <t>NOVENERGY S.R.L.</t>
  </si>
  <si>
    <t>alessandro.verones@solewatt.it</t>
  </si>
  <si>
    <t>Alessandro Verones</t>
  </si>
  <si>
    <t>OSB_24081</t>
  </si>
  <si>
    <t>OCB_24061</t>
  </si>
  <si>
    <t>Presicce</t>
  </si>
  <si>
    <t>100 €/v +0,28€/kg int + 0,35€/kg non int + 60€/MIN +35€/FIR*</t>
  </si>
  <si>
    <t>350€/tratt+trasp +35€/FIR</t>
  </si>
  <si>
    <t>360€/tratt+trasp +35€/FIR</t>
  </si>
  <si>
    <t>ECS EC: 330€/tratt+trasp +20€/FIR</t>
  </si>
  <si>
    <t>ECS EC: 320€/tratt+trasp +20€/FIR</t>
  </si>
  <si>
    <t>CR_24054</t>
  </si>
  <si>
    <t>CR_24055</t>
  </si>
  <si>
    <t>CR_24056</t>
  </si>
  <si>
    <t>ECS/CORTESE+FERAGAME</t>
  </si>
  <si>
    <t>CR_24057</t>
  </si>
  <si>
    <t>385€/v +0,24€/kg int +0,50€/kg non int +0,05€/kg inv +35€/FIR*</t>
  </si>
  <si>
    <t>* FIR separati, uno per moduli uno per inverter, il mezzo con gru è a loro carico</t>
  </si>
  <si>
    <t>ECS/CORTESE+</t>
  </si>
  <si>
    <t>ECS: 355€/v +0,16€/kg moduli +0€/kg inv +20€/FIR</t>
  </si>
  <si>
    <t>OSB_24082</t>
  </si>
  <si>
    <t>OCB_24062</t>
  </si>
  <si>
    <t>OSB_24083</t>
  </si>
  <si>
    <t>OCB_24063</t>
  </si>
  <si>
    <t xml:space="preserve">Nocera  </t>
  </si>
  <si>
    <t>1500€/v +0,24€/kg int 0,60€/kg non in +35€/FIR</t>
  </si>
  <si>
    <t>ECS EC: 1400€V+ 0,16€/kg +20€/FIR</t>
  </si>
  <si>
    <t>ECS/SOGLIANO?</t>
  </si>
  <si>
    <t>I-PERGOLA S.R.L. SOCIETA' BENEFIT</t>
  </si>
  <si>
    <t>Ivan Foglia</t>
  </si>
  <si>
    <t>ivan.foglia@i-pergola.it</t>
  </si>
  <si>
    <t>OSB_24084</t>
  </si>
  <si>
    <t>OCB_24064</t>
  </si>
  <si>
    <t>SURGENUIN SRL</t>
  </si>
  <si>
    <t>luca.fighera@surgenuin.com</t>
  </si>
  <si>
    <t>Luca Fighera</t>
  </si>
  <si>
    <t>OSB_24085</t>
  </si>
  <si>
    <t>OCB_24065</t>
  </si>
  <si>
    <t>OSB_24086</t>
  </si>
  <si>
    <t>OCB_24066</t>
  </si>
  <si>
    <t>OSB_24087</t>
  </si>
  <si>
    <t>Vallà di Riese pio X</t>
  </si>
  <si>
    <t>SOL.IN.LUC. SRL</t>
  </si>
  <si>
    <t>scocciola@cecconsulting.net</t>
  </si>
  <si>
    <t>Salvatore Cocciola</t>
  </si>
  <si>
    <t>OSB_24088</t>
  </si>
  <si>
    <t>Lucca Sicula</t>
  </si>
  <si>
    <t>AG</t>
  </si>
  <si>
    <t>FIOR PIETRO S.R.L.</t>
  </si>
  <si>
    <t>alberto.fpsrl@gmail.com</t>
  </si>
  <si>
    <t>Alberto Fior</t>
  </si>
  <si>
    <t>OSB_24089</t>
  </si>
  <si>
    <t>Gorla Maggiore</t>
  </si>
  <si>
    <t>VITTINOX S.R.L.</t>
  </si>
  <si>
    <t xml:space="preserve">Stefano Cattai </t>
  </si>
  <si>
    <t>s.cattai@vittinox.com</t>
  </si>
  <si>
    <t>OSB_24090</t>
  </si>
  <si>
    <t xml:space="preserve">San Fior </t>
  </si>
  <si>
    <r>
      <t xml:space="preserve">SOL 2: 250€/v dedicato +0,27€/kg +35€/FIR
</t>
    </r>
    <r>
      <rPr>
        <sz val="12"/>
        <color theme="2" tint="-9.9978637043366805E-2"/>
        <rFont val="Calibri (Corpo)"/>
      </rPr>
      <t>SOL 1: 80€/v combinato +0,27€/kg +35€/FIR</t>
    </r>
  </si>
  <si>
    <t>CR_24058</t>
  </si>
  <si>
    <t>INVIATA MAIL</t>
  </si>
  <si>
    <t>COSTRUZIONI MUNARETTO SRL</t>
  </si>
  <si>
    <t>Caldogno
Cazzano di Tramigna</t>
  </si>
  <si>
    <t>VI
VR</t>
  </si>
  <si>
    <t>2 Fir</t>
  </si>
  <si>
    <t xml:space="preserve">ANTE </t>
  </si>
  <si>
    <t xml:space="preserve">Denis Pepa </t>
  </si>
  <si>
    <t>Casalnoceto</t>
  </si>
  <si>
    <t>OCB_24067</t>
  </si>
  <si>
    <t>SERVICETEC S.R.L.</t>
  </si>
  <si>
    <t>rsantomo@elettronicaadriatica.com</t>
  </si>
  <si>
    <t>Riccardo Santomo</t>
  </si>
  <si>
    <t>OSB_24093</t>
  </si>
  <si>
    <t>OSB_24094</t>
  </si>
  <si>
    <t xml:space="preserve">Corropoli </t>
  </si>
  <si>
    <t>TE</t>
  </si>
  <si>
    <t>SOCIETA' AGRICOLA G.G.P.A SOCIETA' SEMPLICE</t>
  </si>
  <si>
    <t>gabriele.grazia@ggpa.it</t>
  </si>
  <si>
    <t>Gabriele Grazia</t>
  </si>
  <si>
    <t>Spilamberto</t>
  </si>
  <si>
    <t>MO</t>
  </si>
  <si>
    <t>OCB_24068</t>
  </si>
  <si>
    <t>giorgio.turrin@turrinimpianti.it</t>
  </si>
  <si>
    <t>Giorgio Turrin</t>
  </si>
  <si>
    <t>OCB_24069</t>
  </si>
  <si>
    <t>Roverchiara</t>
  </si>
  <si>
    <t>OSB_24091</t>
  </si>
  <si>
    <t>OSB_24092</t>
  </si>
  <si>
    <t>OMNIA ENERGY 3 S.R.L.</t>
  </si>
  <si>
    <t>David Rispoli</t>
  </si>
  <si>
    <t>d.rispoli@omniaenergy.eu</t>
  </si>
  <si>
    <t>OCB_24070</t>
  </si>
  <si>
    <t>Gazineo Simone</t>
  </si>
  <si>
    <t>simone.gazineo@vinci-energies.com</t>
  </si>
  <si>
    <t>OSB_24095</t>
  </si>
  <si>
    <t>OCB_24071</t>
  </si>
  <si>
    <t>Caronno Pertusella</t>
  </si>
  <si>
    <t>100€/corpo +20€/FIR</t>
  </si>
  <si>
    <t>OSB_24096</t>
  </si>
  <si>
    <t>OCB_24072</t>
  </si>
  <si>
    <t>OSB_24097</t>
  </si>
  <si>
    <t>OCB_24073</t>
  </si>
  <si>
    <t>Nogara</t>
  </si>
  <si>
    <t>Cassano delle Murge</t>
  </si>
  <si>
    <t>OPERA ENERGIA S.R.L.</t>
  </si>
  <si>
    <t>pietro@magnanini.info</t>
  </si>
  <si>
    <t>Pietro Magnanini</t>
  </si>
  <si>
    <t>OSB_24098</t>
  </si>
  <si>
    <t>Barchi</t>
  </si>
  <si>
    <t>PU</t>
  </si>
  <si>
    <t>E4E</t>
  </si>
  <si>
    <t>Linda Spinelli</t>
  </si>
  <si>
    <t>linda.spinelli@enlightenergy.it</t>
  </si>
  <si>
    <t>OSB_24099</t>
  </si>
  <si>
    <t>Palena</t>
  </si>
  <si>
    <t>CH</t>
  </si>
  <si>
    <t>MANCINI SERVICE S.R.L.</t>
  </si>
  <si>
    <t>Angela Salerno</t>
  </si>
  <si>
    <t>amministrazione@teknimpianti.it</t>
  </si>
  <si>
    <t>OSB_24100</t>
  </si>
  <si>
    <t>OSB_24101</t>
  </si>
  <si>
    <t xml:space="preserve">Arielli </t>
  </si>
  <si>
    <t>TEKNIMPIANTI S.R.L.</t>
  </si>
  <si>
    <t>giuseppe.bonsignore@3eee.it</t>
  </si>
  <si>
    <t>Giuseppe Bonsignore</t>
  </si>
  <si>
    <t>OSB_24102</t>
  </si>
  <si>
    <t xml:space="preserve">Isernia </t>
  </si>
  <si>
    <t>IS</t>
  </si>
  <si>
    <t>ZAMAGNI IMPIANTI SRL</t>
  </si>
  <si>
    <t>zamagnimpianti@libero.it</t>
  </si>
  <si>
    <t>Serena Abbondanza</t>
  </si>
  <si>
    <t>OSB_24103</t>
  </si>
  <si>
    <t>Montiano
Gambettola</t>
  </si>
  <si>
    <t>3E ENVIRONMENT-ENERGY-ECONOMY S.R.L.</t>
  </si>
  <si>
    <t>RE-CA - S.R.L.</t>
  </si>
  <si>
    <t>Marco Casati</t>
  </si>
  <si>
    <t>Re-Ca srl &lt;info@immreca.it&gt;</t>
  </si>
  <si>
    <t>OSB_24104</t>
  </si>
  <si>
    <t>660€/v +0,24€/kg mod +0,05€/kg inv +35€/FIR</t>
  </si>
  <si>
    <t>ECS/CORTESE+FERAGAME
*OSB_24090 ANTE</t>
  </si>
  <si>
    <t>ECS EC:620€/V +0,16€/kg +0€/kg inv +20€/FIR</t>
  </si>
  <si>
    <t>OSB_24105</t>
  </si>
  <si>
    <t>?</t>
  </si>
  <si>
    <t>Mesagne</t>
  </si>
  <si>
    <t>BR</t>
  </si>
  <si>
    <t>BRINDISI SOLARE SRL</t>
  </si>
  <si>
    <t>SCN Pilota</t>
  </si>
  <si>
    <t>g.tuzzato@studiolegalegat.it</t>
  </si>
  <si>
    <t>Tuzzato</t>
  </si>
  <si>
    <t>OSB_24106</t>
  </si>
  <si>
    <t>Stornara</t>
  </si>
  <si>
    <t>VERDEACCESO S.R.L.S</t>
  </si>
  <si>
    <t>amministrazione@verdeacceso.it</t>
  </si>
  <si>
    <t>Gianpio Ziaco</t>
  </si>
  <si>
    <t>OSB_24107</t>
  </si>
  <si>
    <t>Porto di civitavecchia</t>
  </si>
  <si>
    <t>DELMET S.R.L.</t>
  </si>
  <si>
    <t>lorenzo.savio@studiosavio.it</t>
  </si>
  <si>
    <t>Lorenzo Savio</t>
  </si>
  <si>
    <t>OSB_24108</t>
  </si>
  <si>
    <t>Gessate</t>
  </si>
  <si>
    <t>ECS EC: 390€/v +0,16€/kg +20€/FIR</t>
  </si>
  <si>
    <t>2 bilici + 1 motrice da vedere</t>
  </si>
  <si>
    <t>720€/v +0,38€/kg +35€/FIR</t>
  </si>
  <si>
    <t>ECS EC: 670€V+ 0,30€/kg +20€/FIR</t>
  </si>
  <si>
    <t>ECS EC: 720€/v (360€/v)+0,16€/kg +20€/FIR</t>
  </si>
  <si>
    <t>ECS EC: 450€/v +0,16€/kg +20€/FIR</t>
  </si>
  <si>
    <t>ECS/FERAGAME</t>
  </si>
  <si>
    <r>
      <rPr>
        <sz val="12"/>
        <color rgb="FF00B050"/>
        <rFont val="Calibri (Corpo)"/>
      </rPr>
      <t>770€/v +0,24€/kg +60€/min +35€/FIR</t>
    </r>
    <r>
      <rPr>
        <sz val="12"/>
        <color rgb="FF00B0F0"/>
        <rFont val="Calibri"/>
        <family val="2"/>
        <scheme val="minor"/>
      </rPr>
      <t xml:space="preserve">
*OSB_24086</t>
    </r>
  </si>
  <si>
    <r>
      <rPr>
        <sz val="12"/>
        <color rgb="FF00B050"/>
        <rFont val="Calibri (Corpo)"/>
      </rPr>
      <t>480€/v +0,24€/kg +60€/min +35€/FIR</t>
    </r>
    <r>
      <rPr>
        <sz val="12"/>
        <rFont val="Calibri"/>
        <family val="2"/>
        <scheme val="minor"/>
      </rPr>
      <t xml:space="preserve">
2 Fir</t>
    </r>
  </si>
  <si>
    <t>NORBERTO LA MARCA</t>
  </si>
  <si>
    <t>flavio brusco</t>
  </si>
  <si>
    <t>flaviobrusco@gmail.com</t>
  </si>
  <si>
    <t>OSB_24109</t>
  </si>
  <si>
    <t>LA ROVERE SOC. COOP. AGR.</t>
  </si>
  <si>
    <t>RAGGIO DI PUGLIA 2 S.R.L.</t>
  </si>
  <si>
    <t>Nicola Lovati</t>
  </si>
  <si>
    <t>Nicola.Lovati@cubicoinvest.com</t>
  </si>
  <si>
    <t>OSB_24110</t>
  </si>
  <si>
    <t>Torremaggiore 
Apricena</t>
  </si>
  <si>
    <t>CR_24061</t>
  </si>
  <si>
    <t>TOSCO ENERGIA S.R.L. A SOCIO UNICO</t>
  </si>
  <si>
    <t>&lt;francesca.negri@pro-greensrl.it</t>
  </si>
  <si>
    <t>Francesca Negri</t>
  </si>
  <si>
    <t>OSB_24112</t>
  </si>
  <si>
    <t>Bari</t>
  </si>
  <si>
    <t>FORNITORE 
COBAT / ECO-PV TECH</t>
  </si>
  <si>
    <t>ECT/SOGLIANO</t>
  </si>
  <si>
    <t>SGGE SOCIETA' A RESPONSABILITA' LIMITATA</t>
  </si>
  <si>
    <t>alessia.casella@renience.com</t>
  </si>
  <si>
    <t>Alessia Casella</t>
  </si>
  <si>
    <t>OSB_24113</t>
  </si>
  <si>
    <t>Civitavecchia</t>
  </si>
  <si>
    <t>480€/v +960€/muletto +0,75€/kg tratt +35€/FIR</t>
  </si>
  <si>
    <t xml:space="preserve">ECS EC: 450€/v +900€/muletto +0,65€/kg tratt +20€/FIR </t>
  </si>
  <si>
    <t>660€/v +0,75€/kg +35€/FIR</t>
  </si>
  <si>
    <t>825€/v +0,75€/kg tratt +35€/FIR</t>
  </si>
  <si>
    <t>ECS EC: 770€/v +0,65€/kg +25€/FIR</t>
  </si>
  <si>
    <t>685€/v +0,24€/kg +60€/min +35€/FIR*ass</t>
  </si>
  <si>
    <t>50€/v +0,24€/kg +60€/min +35€/FIR*ass</t>
  </si>
  <si>
    <t>ECS EC: 690€/v +0,16€/kg +50/MIN +20€/FIR</t>
  </si>
  <si>
    <t>ECS/SOGLIANO</t>
  </si>
  <si>
    <t>ECS/CASARIN+FERAGAME</t>
  </si>
  <si>
    <t>ECS EC: 660€/v +0,24€/kg +20€/FIR</t>
  </si>
  <si>
    <t>700€/v motrice+sponda+transp +0,24€/kg +60€/min +35€/FIR
*combinata con co_24004</t>
  </si>
  <si>
    <t>14/05/2024
da inviare*</t>
  </si>
  <si>
    <t>400€/v + 0,24€/kg + 60min +35€/FIR 2 Fir</t>
  </si>
  <si>
    <t>ECS EC: 340€/v +0,16€/kg +50min +20€/FIR</t>
  </si>
  <si>
    <t>1160€/v +0,24€/kg +35€/FIR</t>
  </si>
  <si>
    <t>ECS EC: 1070€/v +0,16€/kg +20€/FIR</t>
  </si>
  <si>
    <t>OSB_24114</t>
  </si>
  <si>
    <t>Francavilla al Mare</t>
  </si>
  <si>
    <t>OCB_24084</t>
  </si>
  <si>
    <t>CR_24063</t>
  </si>
  <si>
    <t>CELANO GREEN ENERGY S.P.A.</t>
  </si>
  <si>
    <t>OSB_24115</t>
  </si>
  <si>
    <t>Celano</t>
  </si>
  <si>
    <t>OSB_24116</t>
  </si>
  <si>
    <t>OSB_24117</t>
  </si>
  <si>
    <t>Afragola</t>
  </si>
  <si>
    <t>NA</t>
  </si>
  <si>
    <t>Castel Mella</t>
  </si>
  <si>
    <t>OCB_24085</t>
  </si>
  <si>
    <t>OCB_24086</t>
  </si>
  <si>
    <t>OCB_24087</t>
  </si>
  <si>
    <t>OCB_24088</t>
  </si>
  <si>
    <t>OCB_24089</t>
  </si>
  <si>
    <t>OCB_24090</t>
  </si>
  <si>
    <t>OCB_24074</t>
  </si>
  <si>
    <t>OCB_24075</t>
  </si>
  <si>
    <t>OCB_24076</t>
  </si>
  <si>
    <t>OCB_24077</t>
  </si>
  <si>
    <t>OCB_24078</t>
  </si>
  <si>
    <t>OCB_24079</t>
  </si>
  <si>
    <t>OCB_24080</t>
  </si>
  <si>
    <t>OCB_24081</t>
  </si>
  <si>
    <t>OCB_24082</t>
  </si>
  <si>
    <t>OCB_24083</t>
  </si>
  <si>
    <t>TECOP S.R.L.S.</t>
  </si>
  <si>
    <t>CR_24064</t>
  </si>
  <si>
    <t>CR_24065</t>
  </si>
  <si>
    <t xml:space="preserve">ECS EC: 1.010€/2 motrici con ragno +85€/h extrasosta +0,16€/kg +50€/min +20€/FIR </t>
  </si>
  <si>
    <t>da inviare* 480€/v +0,24€/kg +60€/min +35€/FIR</t>
  </si>
  <si>
    <r>
      <t xml:space="preserve">NEW: Santià 600€/v morice+ragno +90€/h extra sosta +0,24€/tratt +60€/min +35€/fir
Valenza 500€/v morice+ragno +90€/h extra sosta +0,24€/tratt +60€/min +35€/fir
</t>
    </r>
    <r>
      <rPr>
        <sz val="12"/>
        <color rgb="FFFF0000"/>
        <rFont val="Calibri (Corpo)"/>
      </rPr>
      <t>OLD: 950€/v autot+ragno +90€/h extras +0,24€/tratt +60€/min +35€/fir</t>
    </r>
  </si>
  <si>
    <t>OSB_24059 REV</t>
  </si>
  <si>
    <t>13/05/2024
REV 24/05/24</t>
  </si>
  <si>
    <t>720€/v +0,24€/kg +60€/min +35€/FIR
*groupage</t>
  </si>
  <si>
    <r>
      <rPr>
        <sz val="12"/>
        <color rgb="FF00B050"/>
        <rFont val="Calibri (Corpo)"/>
      </rPr>
      <t>850€/v +0,15€/kg +60€/min +35€/FIR
*groupage -</t>
    </r>
    <r>
      <rPr>
        <sz val="12"/>
        <color rgb="FFFF0000"/>
        <rFont val="Calibri"/>
        <family val="2"/>
        <scheme val="minor"/>
      </rPr>
      <t xml:space="preserve"> Richiesti 2 FIR</t>
    </r>
  </si>
  <si>
    <t>450€/v +0,24€/kg +60€/min +35€/FIR
*groupage</t>
  </si>
  <si>
    <t>620€/v +80€/transp +0,24€/kg +60€/min +35€/FIR *groupage</t>
  </si>
  <si>
    <t>250€/v +80€/transp +0,24€/kg +60€/min +35€/FIR *groupage</t>
  </si>
  <si>
    <t>1.100€/v +960€/muletto +0,75€/kg +60€/min +35€/FIR
*groupage</t>
  </si>
  <si>
    <t>CR_24066
CR_24067</t>
  </si>
  <si>
    <t>CR_24068</t>
  </si>
  <si>
    <t>POPPI UGO EUROFORGE - S.P.A.</t>
  </si>
  <si>
    <t>pietro.tassinari@poppiugo.it</t>
  </si>
  <si>
    <t>Pietro Tassinari</t>
  </si>
  <si>
    <t>OSB_24118</t>
  </si>
  <si>
    <t>OCB_24091</t>
  </si>
  <si>
    <t>Terre del Reno</t>
  </si>
  <si>
    <t>CR_24069</t>
  </si>
  <si>
    <t>CR_24070</t>
  </si>
  <si>
    <t>CR_24071</t>
  </si>
  <si>
    <t>CR_24072</t>
  </si>
  <si>
    <t>CR_24073</t>
  </si>
  <si>
    <r>
      <rPr>
        <sz val="12"/>
        <color rgb="FFFF0000"/>
        <rFont val="Calibri (Corpo)"/>
      </rPr>
      <t>AGGIORNARE</t>
    </r>
    <r>
      <rPr>
        <sz val="12"/>
        <color theme="1"/>
        <rFont val="Calibri"/>
        <family val="2"/>
        <scheme val="minor"/>
      </rPr>
      <t xml:space="preserve">
ECS EC: 630€/v +900€/muletto +tratt? +20€/FIR</t>
    </r>
  </si>
  <si>
    <r>
      <rPr>
        <sz val="12"/>
        <color theme="2" tint="-9.9978637043366805E-2"/>
        <rFont val="Calibri (Corpo)"/>
      </rPr>
      <t>OLD:700€/v +960€/muletto +0,15€/tratt +35€/FIR</t>
    </r>
    <r>
      <rPr>
        <sz val="12"/>
        <color rgb="FF00B050"/>
        <rFont val="Calibri (Corpo)"/>
      </rPr>
      <t xml:space="preserve">
NEW:750€/v +960€/muletto + 0,24€/kg + 60€/min +0,15€/tratt INV +35€/FIR </t>
    </r>
    <r>
      <rPr>
        <sz val="12"/>
        <color rgb="FFFF0000"/>
        <rFont val="Calibri"/>
        <family val="2"/>
        <scheme val="minor"/>
      </rPr>
      <t>Richiesti 3 FIR</t>
    </r>
  </si>
  <si>
    <t xml:space="preserve">OSB_24061
REV_OSB_24061 </t>
  </si>
  <si>
    <t>CR_24074</t>
  </si>
  <si>
    <t>CR_24075</t>
  </si>
  <si>
    <t>CR_24076</t>
  </si>
  <si>
    <t>CR_24077</t>
  </si>
  <si>
    <t>CR_24078</t>
  </si>
  <si>
    <t>CR_24079</t>
  </si>
  <si>
    <t>200€/corpo + 35€/Fir</t>
  </si>
  <si>
    <t>OSB_24119</t>
  </si>
  <si>
    <t>OSB_24120</t>
  </si>
  <si>
    <t>OSB_24121</t>
  </si>
  <si>
    <t>OSB_24122</t>
  </si>
  <si>
    <t>OSB_24074
REV OSB_24074/1</t>
  </si>
  <si>
    <t>13/05/24
REV 30/05/24</t>
  </si>
  <si>
    <t>G G GARBIN S.A.S. DI GARBIN GIUSEPPE &amp; C</t>
  </si>
  <si>
    <t>b.ursu@gggarbin.it</t>
  </si>
  <si>
    <t xml:space="preserve">Bogdan Ursu </t>
  </si>
  <si>
    <t>OCB_24092</t>
  </si>
  <si>
    <t>OCB_24093</t>
  </si>
  <si>
    <t>OCB_24094</t>
  </si>
  <si>
    <t>OCB_24095</t>
  </si>
  <si>
    <t>BL</t>
  </si>
  <si>
    <t>jacopo.migani@plangreen.it</t>
  </si>
  <si>
    <t xml:space="preserve">Jacopo Migani </t>
  </si>
  <si>
    <t>CAVICCHI SOLAR SRL</t>
  </si>
  <si>
    <t xml:space="preserve">Sant’Agostino </t>
  </si>
  <si>
    <t>BIFIN SRL</t>
  </si>
  <si>
    <t>bifinsrls@libero.it</t>
  </si>
  <si>
    <t>Paola Cagnotto</t>
  </si>
  <si>
    <t xml:space="preserve">Tezze sul Brenta </t>
  </si>
  <si>
    <t>PATFRUT SOC.COOP.AGRICOLA</t>
  </si>
  <si>
    <t>fabio.fusai@righinet.com</t>
  </si>
  <si>
    <t xml:space="preserve">Fabio Fusai </t>
  </si>
  <si>
    <t>Monestirolo</t>
  </si>
  <si>
    <t>OSB_24123</t>
  </si>
  <si>
    <t>OCB_24096</t>
  </si>
  <si>
    <t>Consandolo</t>
  </si>
  <si>
    <t>BABBINI MASSIMILIANO</t>
  </si>
  <si>
    <t>OSB_24124</t>
  </si>
  <si>
    <t>OCB_24097</t>
  </si>
  <si>
    <t>Galeata</t>
  </si>
  <si>
    <t>&lt;rinnovabili@efficientare.net</t>
  </si>
  <si>
    <t xml:space="preserve">Pier Nico Spadavecchia </t>
  </si>
  <si>
    <t>ANNA SCIVETTI</t>
  </si>
  <si>
    <t>OSB_24125</t>
  </si>
  <si>
    <t>CR_24080</t>
  </si>
  <si>
    <t>CR_24081</t>
  </si>
  <si>
    <t>OSB_24126</t>
  </si>
  <si>
    <t>OCB_24098</t>
  </si>
  <si>
    <t>OSB_24127</t>
  </si>
  <si>
    <t>4L LODETTI LAVORAZIONI LEGHE LEGGERE S.R.L.</t>
  </si>
  <si>
    <t>info@superox.it</t>
  </si>
  <si>
    <t>Eleonora Lodetti</t>
  </si>
  <si>
    <t>Palermo</t>
  </si>
  <si>
    <t>PA</t>
  </si>
  <si>
    <t>BERGAMO NELLO S.R.L.</t>
  </si>
  <si>
    <t>vania.rossato@ecatech.it</t>
  </si>
  <si>
    <t>Vania Rossato</t>
  </si>
  <si>
    <t>Giovinazzo</t>
  </si>
  <si>
    <t xml:space="preserve">SOL LEVANTE di NORIMATSU AMI </t>
  </si>
  <si>
    <t>marche.finergia@gmail.com</t>
  </si>
  <si>
    <t>Alessandro Albaro</t>
  </si>
  <si>
    <t>OSB_24128</t>
  </si>
  <si>
    <t>Mori</t>
  </si>
  <si>
    <t>TN</t>
  </si>
  <si>
    <t>CONTROLLARE MATRICOLE eseguito</t>
  </si>
  <si>
    <t>ESC:MONDO SERVIZI/FERAGAME</t>
  </si>
  <si>
    <t>offerta grupage</t>
  </si>
  <si>
    <t>ECT/CASARIN-CORTESE+FERAGAME</t>
  </si>
  <si>
    <r>
      <rPr>
        <sz val="12"/>
        <color rgb="FF00B050"/>
        <rFont val="Calibri (Corpo)"/>
      </rPr>
      <t>0</t>
    </r>
    <r>
      <rPr>
        <sz val="12"/>
        <color theme="5" tint="-0.249977111117893"/>
        <rFont val="Calibri"/>
        <family val="2"/>
        <scheme val="minor"/>
      </rPr>
      <t xml:space="preserve">
*OSB_24085</t>
    </r>
  </si>
  <si>
    <t>0 +100€ muletto</t>
  </si>
  <si>
    <r>
      <rPr>
        <sz val="12"/>
        <color rgb="FF00B050"/>
        <rFont val="Calibri (Corpo)"/>
      </rPr>
      <t>NEW:  350€/v +0,24€/kg +60€/min 0,10€/tratt +35€/FIR</t>
    </r>
    <r>
      <rPr>
        <sz val="12"/>
        <color rgb="FFFF0000"/>
        <rFont val="Calibri (Corpo)"/>
      </rPr>
      <t xml:space="preserve">
OLD:</t>
    </r>
    <r>
      <rPr>
        <sz val="12"/>
        <color rgb="FFFF0000"/>
        <rFont val="Calibri"/>
        <family val="2"/>
        <scheme val="minor"/>
      </rPr>
      <t xml:space="preserve"> 300€/v +0,24€/kg +60€/min +35€/FIR</t>
    </r>
  </si>
  <si>
    <t>ECS EC: 280€/v +0,16€/kg +0€ tratt inv +20€/FIR</t>
  </si>
  <si>
    <r>
      <rPr>
        <sz val="12"/>
        <color rgb="FF00B050"/>
        <rFont val="Calibri (Corpo)"/>
      </rPr>
      <t>NEW:</t>
    </r>
    <r>
      <rPr>
        <sz val="12"/>
        <color rgb="FFFF0000"/>
        <rFont val="Calibri (Corpo)"/>
      </rPr>
      <t xml:space="preserve"> </t>
    </r>
    <r>
      <rPr>
        <sz val="12"/>
        <color rgb="FF00B050"/>
        <rFont val="Calibri (Corpo)"/>
      </rPr>
      <t>225€/v +0,24€/kg +35€/FIR (2 FIR)</t>
    </r>
    <r>
      <rPr>
        <sz val="12"/>
        <color rgb="FF00B050"/>
        <rFont val="Calibri"/>
        <family val="2"/>
        <scheme val="minor"/>
      </rPr>
      <t xml:space="preserve">
</t>
    </r>
    <r>
      <rPr>
        <sz val="12"/>
        <color rgb="FFFF0000"/>
        <rFont val="Calibri (Corpo)"/>
      </rPr>
      <t>OLD:150€/v +0,24€/kg +35€/FIR</t>
    </r>
  </si>
  <si>
    <t>x€/trasp motrice + 0,24€/tratt +0,60€/non int +35€/FIR</t>
  </si>
  <si>
    <t>attendere (sentire Damiano)</t>
  </si>
  <si>
    <t>*500€/v +50€/facchinaggio +0,24€/kg +60€/min+35€/FIR</t>
  </si>
  <si>
    <t>*610€/m motrice con sponda e transp +0,24€/kg +60€/min+35€/FIR</t>
  </si>
  <si>
    <t>ECS EC: 540€/v +0,19€/kg +50€/min+20€/FIR</t>
  </si>
  <si>
    <t>ECS EC: 440€/v +0,19€/kg +50€/min+20€/FIR</t>
  </si>
  <si>
    <t>450€/v +0,24€/kg +60€/min +35€/FIR</t>
  </si>
  <si>
    <t>ECS EC: 410€/v +0,19€/kg +50€/min +20€/FIR</t>
  </si>
  <si>
    <t>775€/v +0,24€/kg +0,60€/kg non int+35€/FIR controllare tecnologia</t>
  </si>
  <si>
    <t>ECS EC: 725€/v +0,16€/kg int +60€/min +20€/FIR</t>
  </si>
  <si>
    <t>ECS/CASARIN+FERAGAME?</t>
  </si>
  <si>
    <t>725€/v +0,24€/kg poli +0,75€/kg fil sot +35€/FIR</t>
  </si>
  <si>
    <t>ECS EC: 720€/v +0,16€/kg pli +0,65€/kg film+20€/FIR</t>
  </si>
  <si>
    <t>775€/v +0,24€/kg +0,60€/kg non int+35€/FIR 
2 istanze *fatta con osb_24123</t>
  </si>
  <si>
    <t>150€/v +0,24€/kg +0,60€/kg non int+60€/min +35€/FIR *fatta con osb_24122</t>
  </si>
  <si>
    <t>ECS EC: 700€/v +80€ doppia p +0,16€/kg +50€/min +20€/FIR</t>
  </si>
  <si>
    <t>CR_24050
REV CR_24050</t>
  </si>
  <si>
    <t>02/04/2024
REV 06/06/24</t>
  </si>
  <si>
    <t>07/05/2024
REV 06/06/24</t>
  </si>
  <si>
    <t>1.505€/v +0,75€/tratt +60€/min +35€/FIR</t>
  </si>
  <si>
    <t>massimo.donadio@arcaiagroup.com</t>
  </si>
  <si>
    <t>Massimo Donadio</t>
  </si>
  <si>
    <t>OSB_24129</t>
  </si>
  <si>
    <t>REM/ERION</t>
  </si>
  <si>
    <t>OSB_24130</t>
  </si>
  <si>
    <t>Capaccio</t>
  </si>
  <si>
    <t>fabbri.enrico@saegsrl.com</t>
  </si>
  <si>
    <t>Enrico Fabbri</t>
  </si>
  <si>
    <t>OSB_24131</t>
  </si>
  <si>
    <t xml:space="preserve">San Marcello </t>
  </si>
  <si>
    <t>MC</t>
  </si>
  <si>
    <t>OSB_24132</t>
  </si>
  <si>
    <t>OSB_24133</t>
  </si>
  <si>
    <t>Gabriele Colombo</t>
  </si>
  <si>
    <t>uff.acquisti@siproenergy.com</t>
  </si>
  <si>
    <t>Crespiatica</t>
  </si>
  <si>
    <t>LO</t>
  </si>
  <si>
    <t>Rovellasca</t>
  </si>
  <si>
    <t>OCB_24099</t>
  </si>
  <si>
    <t>OCB_24100</t>
  </si>
  <si>
    <t>OCB_24101</t>
  </si>
  <si>
    <t>OCB_24102</t>
  </si>
  <si>
    <t>OCB_24103</t>
  </si>
  <si>
    <t>SIPRO ENERGY SRL</t>
  </si>
  <si>
    <t>Fonzazo</t>
  </si>
  <si>
    <t>OSB_24134</t>
  </si>
  <si>
    <t>OSB_24135</t>
  </si>
  <si>
    <t xml:space="preserve">AC/DC ESTATE SRL </t>
  </si>
  <si>
    <t>Feltre</t>
  </si>
  <si>
    <t>RITORCITURA LENTIAI DI DA ROS E SONEGO - S.N.C.</t>
  </si>
  <si>
    <t>Lentiai</t>
  </si>
  <si>
    <t>STUDIO DPM SRL</t>
  </si>
  <si>
    <t>OSB_24136</t>
  </si>
  <si>
    <t>OCB_24106</t>
  </si>
  <si>
    <t>Mogliano Veneto</t>
  </si>
  <si>
    <t>CR_24082</t>
  </si>
  <si>
    <t>CR_24083</t>
  </si>
  <si>
    <t>Fabio Borrello</t>
  </si>
  <si>
    <t>fabio.borrello@globalsolarfund.com</t>
  </si>
  <si>
    <t>OSB_24137</t>
  </si>
  <si>
    <t>OCB_24107</t>
  </si>
  <si>
    <t>REV CR_24062</t>
  </si>
  <si>
    <t>ECS/CORTESE+FERAGAME
ECS</t>
  </si>
  <si>
    <t xml:space="preserve">Brindisi </t>
  </si>
  <si>
    <t>24/05/24
06/13/24</t>
  </si>
  <si>
    <t>OSB_24138</t>
  </si>
  <si>
    <t>OCB_24108</t>
  </si>
  <si>
    <t>Cittadella</t>
  </si>
  <si>
    <t>REP SUN'S SRL</t>
  </si>
  <si>
    <t>andrea.casini9029@gmail.com</t>
  </si>
  <si>
    <t>Andrea Casini</t>
  </si>
  <si>
    <t>OSB_24139</t>
  </si>
  <si>
    <t>OCB_24109</t>
  </si>
  <si>
    <t>Fiumefreddo di Sicilia</t>
  </si>
  <si>
    <t>CT</t>
  </si>
  <si>
    <t>info@studiosaccon.com</t>
  </si>
  <si>
    <t>Fabio Saccon</t>
  </si>
  <si>
    <t>OSB_24140</t>
  </si>
  <si>
    <t>OCB_24110</t>
  </si>
  <si>
    <t>Altavilla Monferrato</t>
  </si>
  <si>
    <t>Sara Magnani</t>
  </si>
  <si>
    <t>sara.magnani@righinet.com</t>
  </si>
  <si>
    <t>OSB_24141</t>
  </si>
  <si>
    <t>OCB_24111</t>
  </si>
  <si>
    <t>OFF.MECC.COATTI WERTER &amp; C.SNC</t>
  </si>
  <si>
    <t>Martina Matteucci</t>
  </si>
  <si>
    <t>martina.matteucci@mirasole.it</t>
  </si>
  <si>
    <t>OSB_24142</t>
  </si>
  <si>
    <t>DISTILLERIE DEL MONFERRATO S.R.L.</t>
  </si>
  <si>
    <t>Cigs</t>
  </si>
  <si>
    <t>carlo.pisani@studiosavio.it</t>
  </si>
  <si>
    <t>Carlo Pisani</t>
  </si>
  <si>
    <t>OSB_24143</t>
  </si>
  <si>
    <t>Carvico</t>
  </si>
  <si>
    <t>BG</t>
  </si>
  <si>
    <t>ECS EC: 300€/v +0,16€/g +20€FIR</t>
  </si>
  <si>
    <t>ECS EC: 430€/v +0,16€/kg +20€/FIR</t>
  </si>
  <si>
    <t>ECS/CASARIN+RMI</t>
  </si>
  <si>
    <t>500€/v +0,24€/kg +0,60€ non int +60€/min +35€/FIR con OSB_24132</t>
  </si>
  <si>
    <t>80€/v +0,24€/kg +0,60€ non int +60€/min +35€/FIR con OSB_24133</t>
  </si>
  <si>
    <t>450€/v +0,24€/kg +0,60€ non int +60€/min +35€/FIR
si richiede presenza di un addetto per il carico dei moduli in caso di necessità</t>
  </si>
  <si>
    <t>320€/v +0,24€/kg +0,60€ non int +60€/min+35€/FIR</t>
  </si>
  <si>
    <t>ECS EC: 550€/v +0,18€/kg int +20€/FIR</t>
  </si>
  <si>
    <t>ECS/RIRAEE</t>
  </si>
  <si>
    <t>ECS/CORTESE+RMI</t>
  </si>
  <si>
    <t>ECS EC: 260€/v +0€/KG tratt +20€/FIR</t>
  </si>
  <si>
    <t>300€/v +0,05€/kg +35€/Fir</t>
  </si>
  <si>
    <t>CBT EC: 390€/v +0,20€/kg +55€/min +20€/FIR</t>
  </si>
  <si>
    <t>1.410€/trasp +0,65€/tratt+20€/FIR</t>
  </si>
  <si>
    <t>ECS EC: 555€/v +0,40€/kg +20€/FIR</t>
  </si>
  <si>
    <t>ECS EC: 640€/v +1€/kg +20€/FIR</t>
  </si>
  <si>
    <t>CIS  -  glicole</t>
  </si>
  <si>
    <t>630€/v bilico +0,30€/kg film int 0,60€/kg film non int +60€/min +35€/FIR</t>
  </si>
  <si>
    <t>690€/v bilico +1,10€/kg +60€/min  +35€/FIR</t>
  </si>
  <si>
    <t>600€/v +0,50€/kg film +0,70€ non int +60€/min  +35€/FIR</t>
  </si>
  <si>
    <t>1.650€/v + 0,50€/kg +60€/min +35€/FIR
vedere assieme la mail</t>
  </si>
  <si>
    <t>ECS EC: 445€/v +0,17€/kg int +0,50€/kg non int +20€/FIR</t>
  </si>
  <si>
    <t>CBT/B&amp;TA</t>
  </si>
  <si>
    <t>NEW: 485€/v +0,24€/kg int +0,60€/kg non int +35€/FIR
OLD: 360€/v +0,24€/kg int +0,52€/kg non int +35€/FIR</t>
  </si>
  <si>
    <t>06/03/2024
19/06/2024</t>
  </si>
  <si>
    <t>OCB_24031
OCB_24031_R</t>
  </si>
  <si>
    <t>CR_24084</t>
  </si>
  <si>
    <t>CR_24085</t>
  </si>
  <si>
    <r>
      <rPr>
        <sz val="12"/>
        <color rgb="FFFF0000"/>
        <rFont val="Calibri (Corpo)"/>
      </rPr>
      <t>AGGIORNARE</t>
    </r>
    <r>
      <rPr>
        <sz val="12"/>
        <color theme="2" tint="-9.9978637043366805E-2"/>
        <rFont val="Calibri"/>
        <family val="2"/>
        <scheme val="minor"/>
      </rPr>
      <t xml:space="preserve">
OLD CBT EC: 230/v comb +0,20€/kg +20€/FIR</t>
    </r>
  </si>
  <si>
    <r>
      <t xml:space="preserve">NEW
 OCB_24112
</t>
    </r>
    <r>
      <rPr>
        <sz val="12"/>
        <color theme="2" tint="-9.9978637043366805E-2"/>
        <rFont val="Calibri (Corpo)"/>
      </rPr>
      <t>old OCB_24039*</t>
    </r>
  </si>
  <si>
    <t>CR_24086</t>
  </si>
  <si>
    <t>NEW 24/06/24
OLD 14/03/2024</t>
  </si>
  <si>
    <r>
      <rPr>
        <sz val="12"/>
        <color rgb="FF00B050"/>
        <rFont val="Calibri (Corpo)"/>
      </rPr>
      <t>250€/v dedicato +0,27€/kg + 60€/min +35€/FIR</t>
    </r>
    <r>
      <rPr>
        <sz val="12"/>
        <color rgb="FF00B050"/>
        <rFont val="Calibri"/>
        <family val="2"/>
        <scheme val="minor"/>
      </rPr>
      <t xml:space="preserve">
</t>
    </r>
    <r>
      <rPr>
        <sz val="12"/>
        <color theme="2" tint="-9.9978637043366805E-2"/>
        <rFont val="Calibri (Corpo)"/>
      </rPr>
      <t>OLD SOL 1: 170€/v combinato +0,27€/kg +35€/FIR</t>
    </r>
  </si>
  <si>
    <t>CR_24087</t>
  </si>
  <si>
    <t>CR_24088</t>
  </si>
  <si>
    <t>CR_24089</t>
  </si>
  <si>
    <t>SOCIETA' AGRICOLA VILLA DI CORLO S.S.</t>
  </si>
  <si>
    <t>Andrea.Poli@sacmigroup.com</t>
  </si>
  <si>
    <t>Andrea Poli</t>
  </si>
  <si>
    <t>OSB_24144</t>
  </si>
  <si>
    <t>OSB_24145</t>
  </si>
  <si>
    <t>OSB_24146</t>
  </si>
  <si>
    <t>Baggiovara</t>
  </si>
  <si>
    <t>FRIGOR LUGO SRL</t>
  </si>
  <si>
    <t>giampiero.filippi@vinicolafilippi.it</t>
  </si>
  <si>
    <t>Giampiero Filippi</t>
  </si>
  <si>
    <t>Lugo</t>
  </si>
  <si>
    <t>PUCCIOS SRL</t>
  </si>
  <si>
    <t>puccios.srl@gmail.com</t>
  </si>
  <si>
    <t>Cristina Pucci</t>
  </si>
  <si>
    <t>OCB_24113</t>
  </si>
  <si>
    <t>Vinci</t>
  </si>
  <si>
    <t>FI</t>
  </si>
  <si>
    <t>SOCIETA' AGRICOLA ZOOTECNICA ANNONESE S.R.L.</t>
  </si>
  <si>
    <t>emmanuele.caiazza@annonese.it</t>
  </si>
  <si>
    <t>Emmanuele caiazza</t>
  </si>
  <si>
    <t>OSB_24147</t>
  </si>
  <si>
    <t>OCB_24114</t>
  </si>
  <si>
    <t xml:space="preserve">Alessandria </t>
  </si>
  <si>
    <t>Attesa scheda tecnica</t>
  </si>
  <si>
    <t>SANDRO DE POLI</t>
  </si>
  <si>
    <t>sandrodepoli57@gmail.com</t>
  </si>
  <si>
    <t>Sandro De Poli</t>
  </si>
  <si>
    <t>OSB_24148</t>
  </si>
  <si>
    <t>OCB_24115</t>
  </si>
  <si>
    <t>Trezzano sul Naviglio</t>
  </si>
  <si>
    <t>tecnico@cpmimpianti.net</t>
  </si>
  <si>
    <t>C.P.M. DI ZAMPOLLO PAOLO &amp; C. S.A.S.</t>
  </si>
  <si>
    <t>Luca Aria</t>
  </si>
  <si>
    <t>OSB_24149</t>
  </si>
  <si>
    <t>OCB_24116</t>
  </si>
  <si>
    <t xml:space="preserve">Collegno </t>
  </si>
  <si>
    <t>OCB_24117</t>
  </si>
  <si>
    <t>CR_24090</t>
  </si>
  <si>
    <t>VALCOPERTURE SRL</t>
  </si>
  <si>
    <t>920€/v +0,24€/kg mono/pli int +0,75€/kg dopp v +0,65€/kg film sott +60€/min +35€/FIR</t>
  </si>
  <si>
    <t>ECS EC: 850€/v +0,16€/kg mono/poli +0,66€/kg dop v +0,56€/kg film sottile+50€/min +20€/FIR</t>
  </si>
  <si>
    <t>ECS EC: 1490€/v +0,16€/kg +20€/FIR</t>
  </si>
  <si>
    <t>REV: 1.615€/v +0,23€/kg +0,60 non int +35€/FIR +BB 90 GGDF
OLD: 1.850€/v +0,24€/kg +0,60 non int +35€/FIR
*vediamo assieme prima dell'invio</t>
  </si>
  <si>
    <t>CR_24091</t>
  </si>
  <si>
    <t>24/05/2024
REV 01/07/24</t>
  </si>
  <si>
    <t>260€/corpo +35€/FIR</t>
  </si>
  <si>
    <t>giovanninigefim@gmail.com</t>
  </si>
  <si>
    <t>Giovannini Gefim</t>
  </si>
  <si>
    <t>OSB_24150</t>
  </si>
  <si>
    <t>Narni</t>
  </si>
  <si>
    <t>TR</t>
  </si>
  <si>
    <t>AZIENDA AGRARIA BELVEDERE SRL</t>
  </si>
  <si>
    <t>ECS EC: 680€/v +0,21€/kg +20€/FIR</t>
  </si>
  <si>
    <t>ECS/IRIGOM</t>
  </si>
  <si>
    <r>
      <t xml:space="preserve">720€/v +0,30€/kg +60€/min +35€/FIR
</t>
    </r>
    <r>
      <rPr>
        <sz val="12"/>
        <color rgb="FFFF0000"/>
        <rFont val="Calibri (Corpo)"/>
      </rPr>
      <t>-Remedia</t>
    </r>
  </si>
  <si>
    <t>REV OSB_24111</t>
  </si>
  <si>
    <t>01/07/2024
REV 04/07/24</t>
  </si>
  <si>
    <t>290€/corpo +35€/FIR</t>
  </si>
  <si>
    <t>ECS EC: 270€/corpo +20€/FIR</t>
  </si>
  <si>
    <t>560€/v +0,24€/kg +0,60€/kg non int +60€/min +35€/FIR</t>
  </si>
  <si>
    <t>ECS EC: 520€/v +0,16€/kg +20€/FIR</t>
  </si>
  <si>
    <t>ECS/CASARIN+</t>
  </si>
  <si>
    <t>CR_24092</t>
  </si>
  <si>
    <t>C.C.E. COSTRUZIONI CHIUSURE ERMETICHE S.R.L.</t>
  </si>
  <si>
    <t>daniele.parolin@cce.it</t>
  </si>
  <si>
    <t>Daniele Parolin</t>
  </si>
  <si>
    <t>OSB_24151</t>
  </si>
  <si>
    <t>Villa del Conte</t>
  </si>
  <si>
    <t>Ilenia Trevisani</t>
  </si>
  <si>
    <t>OSB_24152</t>
  </si>
  <si>
    <t>OCB_24118</t>
  </si>
  <si>
    <t>480€/v +0,27€/kg +60€/min +35€/FIR</t>
  </si>
  <si>
    <t>ECS EC: 450€/v +0,20€/kg +20€/FIR</t>
  </si>
  <si>
    <t>CR_24093</t>
  </si>
  <si>
    <t>PLANET BEVERAGE SRL</t>
  </si>
  <si>
    <t>CR_24095</t>
  </si>
  <si>
    <t>GLOBAL SOLAR FUND ENGINEERING</t>
  </si>
  <si>
    <t>50€/corpo +35€/FIR se fatta con CR_24087 e CR_24058</t>
  </si>
  <si>
    <t>OSB_24153</t>
  </si>
  <si>
    <t>FATTA A MANO</t>
  </si>
  <si>
    <t>CIA DI CALVINO CARMINE</t>
  </si>
  <si>
    <t>info@ciainfissi.it</t>
  </si>
  <si>
    <t>Teresa Calvino</t>
  </si>
  <si>
    <t>OSB_24154</t>
  </si>
  <si>
    <t>Polla</t>
  </si>
  <si>
    <t>OCB_24119</t>
  </si>
  <si>
    <r>
      <rPr>
        <sz val="12"/>
        <color rgb="FF00B050"/>
        <rFont val="Calibri (Corpo)"/>
      </rPr>
      <t>70€/v +0,24€/kg +60€/min +35€/FIR</t>
    </r>
    <r>
      <rPr>
        <sz val="12"/>
        <color rgb="FF7030A0"/>
        <rFont val="Calibri"/>
        <family val="2"/>
        <scheme val="minor"/>
      </rPr>
      <t xml:space="preserve">
**con OSB_24119/OSB_24135</t>
    </r>
  </si>
  <si>
    <r>
      <rPr>
        <sz val="12"/>
        <color rgb="FF00B050"/>
        <rFont val="Calibri (Corpo)"/>
      </rPr>
      <t>50€/v +0,24€/kg +60€/min +35€/FIR</t>
    </r>
    <r>
      <rPr>
        <sz val="12"/>
        <color rgb="FF7030A0"/>
        <rFont val="Calibri"/>
        <family val="2"/>
        <scheme val="minor"/>
      </rPr>
      <t xml:space="preserve">
**con OSB_24119/OSB_24134</t>
    </r>
  </si>
  <si>
    <r>
      <rPr>
        <sz val="12"/>
        <color rgb="FF00B050"/>
        <rFont val="Calibri (Corpo)"/>
      </rPr>
      <t>530€/v +0,24€/kg +60€/min +35€/FIR</t>
    </r>
    <r>
      <rPr>
        <sz val="12"/>
        <color rgb="FF7030A0"/>
        <rFont val="Calibri"/>
        <family val="2"/>
        <scheme val="minor"/>
      </rPr>
      <t xml:space="preserve">
**con OSB_24134/OSB_24135</t>
    </r>
  </si>
  <si>
    <t>590€/v +0,16€/kg 55€/min +20€/FIR**</t>
  </si>
  <si>
    <t>580€/v +0,24€/kg +60€/min +35€/FIR</t>
  </si>
  <si>
    <t>ECS EC: 540€/v +16€/kg +20€/FIR</t>
  </si>
  <si>
    <t>695€/v + 0,50€/kg +60€/min +35€/fir</t>
  </si>
  <si>
    <t>ECS EC: 645€/v +0,42€/kg +55€/min +20€/FIR</t>
  </si>
  <si>
    <t>ECS EC: 230€/corpo +20€/FIR</t>
  </si>
  <si>
    <t>400€/v + 0,24€/kg + 60min +35€/FIR</t>
  </si>
  <si>
    <t>ECS EC: 380€/V + 0,16€/kg +20€/FIR</t>
  </si>
  <si>
    <t>CR_24096</t>
  </si>
  <si>
    <t>CR_24097</t>
  </si>
  <si>
    <t>ENERGIA S.R.L.</t>
  </si>
  <si>
    <t>nicola.caruso@sapagroup.it</t>
  </si>
  <si>
    <t>Nicola Caruso</t>
  </si>
  <si>
    <t>OSB_24155</t>
  </si>
  <si>
    <t>OCB_24120</t>
  </si>
  <si>
    <t>CR_24098</t>
  </si>
  <si>
    <t>Airola</t>
  </si>
  <si>
    <t>BN</t>
  </si>
  <si>
    <t>OSB_24156</t>
  </si>
  <si>
    <t>OSB_24157</t>
  </si>
  <si>
    <t>OCB_24121</t>
  </si>
  <si>
    <t>OCB_24122</t>
  </si>
  <si>
    <t>SOLERTE ENERGIA SRL</t>
  </si>
  <si>
    <t>2670€/v +750€/dich. Chimico +0,24€/kg int 0,50€/kg non int +35€/FIR
servizio disponibile da settembre - specificare i calcoli dei bancali fatti</t>
  </si>
  <si>
    <t>ECS EC: 2450€/v +690€/dic. Chimico +0,16€/kg +20€/FIR</t>
  </si>
  <si>
    <t>ECS/SUD TRASPORTI+</t>
  </si>
  <si>
    <t>1575€/v +0,24€/kg int mono +0,50€/kg non int. Mono +0,70€/kg amorfi int +0,95€/kg amorfi non int +35€/FIR</t>
  </si>
  <si>
    <t>OSB_24158</t>
  </si>
  <si>
    <t>OCB_24123</t>
  </si>
  <si>
    <t xml:space="preserve">Stefano De Palma </t>
  </si>
  <si>
    <t>Stefano.DePalma@iqony.energy</t>
  </si>
  <si>
    <t>Vigevano</t>
  </si>
  <si>
    <t>PV</t>
  </si>
  <si>
    <t>IANNUZZI IMPIANTI</t>
  </si>
  <si>
    <t>Davide Ceniccola</t>
  </si>
  <si>
    <t xml:space="preserve"> tecnico@iannuzziimpianti.it</t>
  </si>
  <si>
    <t>OSB_24159</t>
  </si>
  <si>
    <t>OCB_24124</t>
  </si>
  <si>
    <t>CdTe</t>
  </si>
  <si>
    <t>Valsamoggia</t>
  </si>
  <si>
    <t>Mercato Saraceno</t>
  </si>
  <si>
    <t>RIGHI ECHO SOCIETA' AGRICOLA S .R.L.</t>
  </si>
  <si>
    <t>600€/v + 0,26€/kg inte +0,50€/kg non int +60€/min +35€/FIR</t>
  </si>
  <si>
    <t>ECS EC: 560€/V +0,18€/kg +50€/MIN +20€/FIR</t>
  </si>
  <si>
    <t>CR_24099</t>
  </si>
  <si>
    <t>0
*OSB_24085</t>
  </si>
  <si>
    <t>CR_24100</t>
  </si>
  <si>
    <t>LAMA ENERGY S.R.L.</t>
  </si>
  <si>
    <t>A.Latella@aren-ep.com</t>
  </si>
  <si>
    <t>Antonino Latella</t>
  </si>
  <si>
    <t>OSB_24160</t>
  </si>
  <si>
    <t>OCB_24125</t>
  </si>
  <si>
    <t>AP</t>
  </si>
  <si>
    <t>Monsampolo del Tronto</t>
  </si>
  <si>
    <t>CR_24101</t>
  </si>
  <si>
    <t>SAN MARCELLO SOCIETA' AGRICOLA A R.L.</t>
  </si>
  <si>
    <t>CR_24102</t>
  </si>
  <si>
    <t>CR_24103</t>
  </si>
  <si>
    <t>CR_24104</t>
  </si>
  <si>
    <t>CR_24105</t>
  </si>
  <si>
    <t>ENERGY POWER SRL</t>
  </si>
  <si>
    <t>OSB_24161</t>
  </si>
  <si>
    <t>OCB_24126</t>
  </si>
  <si>
    <t>San Pietro Vernotico</t>
  </si>
  <si>
    <t>CR_24106</t>
  </si>
  <si>
    <t>425€/v +0,33€/kg fuori stan 0,30€/kg poli +35€/FIR</t>
  </si>
  <si>
    <t>MARCO MAURO BELLOMI</t>
  </si>
  <si>
    <t>Marco Bellomi</t>
  </si>
  <si>
    <t>OSB_24162</t>
  </si>
  <si>
    <t>Lumezzane</t>
  </si>
  <si>
    <t xml:space="preserve">BS </t>
  </si>
  <si>
    <t>CR_24107</t>
  </si>
  <si>
    <t>SOCIETA' AGRICOLA TRE C S.S.</t>
  </si>
  <si>
    <t>sara.carli@gruppocarli.com</t>
  </si>
  <si>
    <t>belomi@libero.it</t>
  </si>
  <si>
    <t>Sara Carli</t>
  </si>
  <si>
    <t>OSB_24163</t>
  </si>
  <si>
    <t>OCB_24128</t>
  </si>
  <si>
    <t xml:space="preserve">Mezzano </t>
  </si>
  <si>
    <t>SICILY SUNLIGHT ENERGY</t>
  </si>
  <si>
    <t>antomangia@libero.it</t>
  </si>
  <si>
    <t>Antonino Mangiapane</t>
  </si>
  <si>
    <t>OSB_24164</t>
  </si>
  <si>
    <t>Cammarata</t>
  </si>
  <si>
    <t>OCB_24127</t>
  </si>
  <si>
    <t>SOC.AGRICOLA VILLA DI CORLO DI M.A.MUNARI &amp; C.SAS</t>
  </si>
  <si>
    <t>m.minelli@elettro-energy.it</t>
  </si>
  <si>
    <t>Matteo Minelli</t>
  </si>
  <si>
    <t>OSB_24165</t>
  </si>
  <si>
    <t>OCB_24129</t>
  </si>
  <si>
    <t>Modena</t>
  </si>
  <si>
    <t>ENERSOL ENERGY S.R.L.</t>
  </si>
  <si>
    <t>v.pugliese@infrastrutture.eu</t>
  </si>
  <si>
    <t>Valerio Pugliese</t>
  </si>
  <si>
    <t>OSB_24166</t>
  </si>
  <si>
    <t>OCB_24130</t>
  </si>
  <si>
    <t>Aquila</t>
  </si>
  <si>
    <t>Tiziano Borgatta</t>
  </si>
  <si>
    <t>borgatta.tiziano@gmail.com</t>
  </si>
  <si>
    <t>OSB_24167</t>
  </si>
  <si>
    <t>CO_24034</t>
  </si>
  <si>
    <t>Vallecrosia</t>
  </si>
  <si>
    <t>IM</t>
  </si>
  <si>
    <t>OSB_24168</t>
  </si>
  <si>
    <t>CO_24035</t>
  </si>
  <si>
    <t>TECNOLUX S.r.l.</t>
  </si>
  <si>
    <t>Stefano Fumagalli</t>
  </si>
  <si>
    <t>Info@tlux.it</t>
  </si>
  <si>
    <t>Biassono</t>
  </si>
  <si>
    <t>MB</t>
  </si>
  <si>
    <t>LUX IMPIANTI SRL</t>
  </si>
  <si>
    <t>OSB_24169</t>
  </si>
  <si>
    <t>Tramutola</t>
  </si>
  <si>
    <t xml:space="preserve">PZ </t>
  </si>
  <si>
    <t>SERIGRAFIA PROCJET DI GALEAZZI PRIMO &amp; C. S.A.S.</t>
  </si>
  <si>
    <t>seriprocjet@gmail.com</t>
  </si>
  <si>
    <t>Primo Galeazzi</t>
  </si>
  <si>
    <t>antonio.difuccio@luximpianti.it</t>
  </si>
  <si>
    <t>Antonio Di Fuccio</t>
  </si>
  <si>
    <t>OSB_24170</t>
  </si>
  <si>
    <t>Marmirolo</t>
  </si>
  <si>
    <t>MN</t>
  </si>
  <si>
    <t>ANDROMEDA ENERGY SRL</t>
  </si>
  <si>
    <t>OSB_24171</t>
  </si>
  <si>
    <t>vdinicola@secundumnaturam.it</t>
  </si>
  <si>
    <t>Valerio Di Nicola</t>
  </si>
  <si>
    <t>CO_24036</t>
  </si>
  <si>
    <t>CO_24037</t>
  </si>
  <si>
    <t>Giulianova</t>
  </si>
  <si>
    <r>
      <t xml:space="preserve">NEW: 550€/v +0,10€/kg +35€/FIR
</t>
    </r>
    <r>
      <rPr>
        <sz val="12"/>
        <color rgb="FFFF0000"/>
        <rFont val="Calibri (Corpo)"/>
      </rPr>
      <t>OLD:1920€/v +960€/muletto +0,15€/kg tratt +35€/FIR</t>
    </r>
  </si>
  <si>
    <t>420€/V +0,24€/KG int 0,50€/kg non int +50€/min +35€/FIR</t>
  </si>
  <si>
    <t>ECS EC: 510€/v +0,05€/kg +20€/FIR</t>
  </si>
  <si>
    <t>24/05/24
REV 27/08/24</t>
  </si>
  <si>
    <t>GREEN LAND DI CICCAGLIONE GIUSEPPE - SOC SEMPLICE AGRICOLA</t>
  </si>
  <si>
    <t>Giuseppe Ciccaglione</t>
  </si>
  <si>
    <t>ciccaglionegpp@gmail.com</t>
  </si>
  <si>
    <t>OSB_24172</t>
  </si>
  <si>
    <t>OCB_24131</t>
  </si>
  <si>
    <t>Campomarino</t>
  </si>
  <si>
    <t>TCO SOLAR</t>
  </si>
  <si>
    <t>trainee02@tco-solar.com</t>
  </si>
  <si>
    <t>Farzaneh RADPOUR</t>
  </si>
  <si>
    <t>OSB_24173</t>
  </si>
  <si>
    <t>OCB_24132</t>
  </si>
  <si>
    <t>Film Sottile</t>
  </si>
  <si>
    <t>Cremosano</t>
  </si>
  <si>
    <t>CR</t>
  </si>
  <si>
    <t>OSB_24174</t>
  </si>
  <si>
    <t>OCB_24133</t>
  </si>
  <si>
    <t>OSB_24175</t>
  </si>
  <si>
    <t>CO_24038</t>
  </si>
  <si>
    <t>Spello</t>
  </si>
  <si>
    <t>PG</t>
  </si>
  <si>
    <t>I.GE.CO. SRL</t>
  </si>
  <si>
    <t>OSB_24176</t>
  </si>
  <si>
    <t>OCB_24134</t>
  </si>
  <si>
    <t xml:space="preserve">Nogara </t>
  </si>
  <si>
    <t xml:space="preserve">Bregnano </t>
  </si>
  <si>
    <t>590€/v + 0,60€/kg +60€/min +35€/FIR</t>
  </si>
  <si>
    <t>ATTENDERE DATI CORRETTI PER FORMALIZZARE</t>
  </si>
  <si>
    <t>ACEPER</t>
  </si>
  <si>
    <t>Andrea Gerbaudo</t>
  </si>
  <si>
    <t>fuoristandard@thebridges.it</t>
  </si>
  <si>
    <t>OSB_24177</t>
  </si>
  <si>
    <t>OCB_24135</t>
  </si>
  <si>
    <t>CR_24108</t>
  </si>
  <si>
    <t>ENERGY INTELLIGENCE</t>
  </si>
  <si>
    <t>tommaso.carlesi@energyintelligence.it</t>
  </si>
  <si>
    <t>Tommaso Carlesi</t>
  </si>
  <si>
    <t>OSB_24178</t>
  </si>
  <si>
    <t>OCB_24136</t>
  </si>
  <si>
    <t>San Giovanni in Persiceto</t>
  </si>
  <si>
    <t>elisa.rossi@munarettogroup.it</t>
  </si>
  <si>
    <t>Elisa Rossi</t>
  </si>
  <si>
    <t>CR_24109</t>
  </si>
  <si>
    <t xml:space="preserve">ECS EC: 580 €/v +0,16€/kg +20€/FIR
2 Fir </t>
  </si>
  <si>
    <t>770€/v +0,24€/kg +60€/min +35€/FIR *2 FIR</t>
  </si>
  <si>
    <t>TENERE BLOCCATO</t>
  </si>
  <si>
    <t>590€/v + 0,64€/kg +60€/min +35€/FIR</t>
  </si>
  <si>
    <t>885€/v +0,18€/kg int +0,50€/kg non int +20€/FIR</t>
  </si>
  <si>
    <t>ECS EC: 545€/v +0,56€/kg +55€/MIN +20€/FIR</t>
  </si>
  <si>
    <t>ECS EC: 830€/v +0,12€/kg int +10€/FIR</t>
  </si>
  <si>
    <t>ECS/SOGLIANO (B&amp;TA?)</t>
  </si>
  <si>
    <t>600€/v +0,28€/kg +65€/min +35€/FIR</t>
  </si>
  <si>
    <t>ECS EC: 550€/v +0,19€/kg int +60€/min +20€/FIR</t>
  </si>
  <si>
    <t>ECS/B&amp;TA</t>
  </si>
  <si>
    <t>OSB_24179</t>
  </si>
  <si>
    <t>OCB_24137</t>
  </si>
  <si>
    <t>Cesenatico</t>
  </si>
  <si>
    <t>CR_24110</t>
  </si>
  <si>
    <t>CR_24111</t>
  </si>
  <si>
    <t>COMUNE DI TEZZE SUL BRENTA</t>
  </si>
  <si>
    <t>miotti.g@comune.tezze.vi.it</t>
  </si>
  <si>
    <t>Giorgia Miotti</t>
  </si>
  <si>
    <t>OSB_24180</t>
  </si>
  <si>
    <t>OCB_24138</t>
  </si>
  <si>
    <t>OSB_24181</t>
  </si>
  <si>
    <t xml:space="preserve">attesa sblocco da cliente </t>
  </si>
  <si>
    <t>SOC.AGRICOLA I FRUTTI DEL SOLE S.S.</t>
  </si>
  <si>
    <t>CR_24112</t>
  </si>
  <si>
    <t>CR_24113</t>
  </si>
  <si>
    <t>CR_24115</t>
  </si>
  <si>
    <t>1596 a 0 + 36 a 8€/mod</t>
  </si>
  <si>
    <t>CR_24116</t>
  </si>
  <si>
    <t>320€/v +0,24€/kg 50€/min +35€/FIR</t>
  </si>
  <si>
    <t>ECS EC: 290€/v +0,16€/kg +20€/FIR</t>
  </si>
  <si>
    <t>ECS EC: 450€/v +0,17€/kg int 0,47€/kg no cornice 60€/min +20€/FIR</t>
  </si>
  <si>
    <t>OSB_24182</t>
  </si>
  <si>
    <t>OCB_24140</t>
  </si>
  <si>
    <t>CANEO LUIGI S.N.C. DI BIDOGGIA ENRICO E FRANCESCO</t>
  </si>
  <si>
    <t>San Stino di Livenza</t>
  </si>
  <si>
    <t>230€/v +0,24€/kg +60€/min +35€/FIR</t>
  </si>
  <si>
    <t>ECS EC: 205€/v +0,16€/kg +55€/min +20€/FIR</t>
  </si>
  <si>
    <t>480€/v +0,24€/kg int +0,50€/kg no cornice +65€/min +35€/Fir</t>
  </si>
  <si>
    <t>CALABRIA SOLAR S.R.L.</t>
  </si>
  <si>
    <t>antonio.fabiano@greenenergyspa.it</t>
  </si>
  <si>
    <t>Antonio Fabiano</t>
  </si>
  <si>
    <t>OSB_24183</t>
  </si>
  <si>
    <t>San Floro</t>
  </si>
  <si>
    <t>CA</t>
  </si>
  <si>
    <t>CO_24040</t>
  </si>
  <si>
    <t>CR_24117</t>
  </si>
  <si>
    <t>CR_24118</t>
  </si>
  <si>
    <t>RESTIVO EMILIO</t>
  </si>
  <si>
    <t>rizzogiuseppe.ing@gmail.com</t>
  </si>
  <si>
    <t>Giuseppe Rizzo</t>
  </si>
  <si>
    <t>Nicosia</t>
  </si>
  <si>
    <t>EN</t>
  </si>
  <si>
    <t>meinhard.pruenster@lattemerano.it</t>
  </si>
  <si>
    <t xml:space="preserve">Meinhard Prünster </t>
  </si>
  <si>
    <t>OSB_24184</t>
  </si>
  <si>
    <t>Merano</t>
  </si>
  <si>
    <t>BZ</t>
  </si>
  <si>
    <t>MILCHHOF MERAN GENOSSENSCHAFT UND LANDWIRTSCHAFTLICHE GES.</t>
  </si>
  <si>
    <t>OCB_24142</t>
  </si>
  <si>
    <t>SOCIETA' AGRICOLA HORUS 2 SRL</t>
  </si>
  <si>
    <t>clara@siriac.it</t>
  </si>
  <si>
    <t>Clara Gagliano</t>
  </si>
  <si>
    <t>360€/v +0,24€/kg int 0,50€/kg non int +55€/min +35€/FIR</t>
  </si>
  <si>
    <t>ECS EC: se feragame: 330€/v +0,16€/kg 50€/min +20€/FIR
se riraee: 270€/v +0,17€/kg 50€/min +20€/FIR</t>
  </si>
  <si>
    <t>ECS/</t>
  </si>
  <si>
    <t>750€/v +0,24€/kg int + 0,60€/kg non int +35€/FIR</t>
  </si>
  <si>
    <t>ECS EC: 695€/v 0,16€/kg +20€/FIR</t>
  </si>
  <si>
    <t>ECS EC: 515€/v +0,18€/kg +55€/min +20€/FIR</t>
  </si>
  <si>
    <t>OSB_24185</t>
  </si>
  <si>
    <t>OSB_24186</t>
  </si>
  <si>
    <t>OSB_24187</t>
  </si>
  <si>
    <t>OSB_24188</t>
  </si>
  <si>
    <t>OSB_24189</t>
  </si>
  <si>
    <t>OCB_24143</t>
  </si>
  <si>
    <t xml:space="preserve">Taranto </t>
  </si>
  <si>
    <t>TA</t>
  </si>
  <si>
    <t>JESSOLAR SRL</t>
  </si>
  <si>
    <t>jessolar@yahoo.it</t>
  </si>
  <si>
    <t>OSB_24190</t>
  </si>
  <si>
    <t>CO_24041</t>
  </si>
  <si>
    <t>Barbara</t>
  </si>
  <si>
    <t>Jesolo</t>
  </si>
  <si>
    <t>OSB_24191</t>
  </si>
  <si>
    <t>PROGRESS IMPIANTI GROUP SRL</t>
  </si>
  <si>
    <t>OCB_24144</t>
  </si>
  <si>
    <t>SMA TORINO</t>
  </si>
  <si>
    <t>OSB_24192</t>
  </si>
  <si>
    <t>CO_24042</t>
  </si>
  <si>
    <t>Manlio Giaretto</t>
  </si>
  <si>
    <t>manlio.giaretto@smatorino.it</t>
  </si>
  <si>
    <t>Castiglione Torinese</t>
  </si>
  <si>
    <t>Ferdinando Nacchia</t>
  </si>
  <si>
    <t>PROGRESSIMPIANTIGROUP@GMAIL.COM</t>
  </si>
  <si>
    <t>Medole</t>
  </si>
  <si>
    <t>inviata mail -ATTENDERE DATI CONFERMATI</t>
  </si>
  <si>
    <t>ESCO ROMA SRL SOCIETA' AGRICOLA</t>
  </si>
  <si>
    <t>IMM.I SRL IMMOBILIARE DELL'IPPARI</t>
  </si>
  <si>
    <t>SOCIETA' AGRICOLA LOMBARDIA GROUP SRL</t>
  </si>
  <si>
    <t>CO_24043</t>
  </si>
  <si>
    <t>CO_24044</t>
  </si>
  <si>
    <t>CO_24045</t>
  </si>
  <si>
    <t>CO_24046</t>
  </si>
  <si>
    <t>Acate</t>
  </si>
  <si>
    <t>RG</t>
  </si>
  <si>
    <t>OSB_24193</t>
  </si>
  <si>
    <t>OCB_24145</t>
  </si>
  <si>
    <t>lovato@ifcimpianti.it</t>
  </si>
  <si>
    <t>Fabrizio Lovato</t>
  </si>
  <si>
    <t>OSB_24194</t>
  </si>
  <si>
    <t>OCB_24146</t>
  </si>
  <si>
    <t>Bonaldo di Zimella</t>
  </si>
  <si>
    <t>CR_24119</t>
  </si>
  <si>
    <t>OSB_24195</t>
  </si>
  <si>
    <t>PB FLOR</t>
  </si>
  <si>
    <t>OSB_24196</t>
  </si>
  <si>
    <t>OCB_24147</t>
  </si>
  <si>
    <t>Novoli</t>
  </si>
  <si>
    <t>CO_24047</t>
  </si>
  <si>
    <t>Matteo Brianzi</t>
  </si>
  <si>
    <t>mbrianzi@erg.eu</t>
  </si>
  <si>
    <t>ECS EC: 290€/v +0,16€/kg +50€/min +20€/FIR</t>
  </si>
  <si>
    <t>MARENCO CATERINA</t>
  </si>
  <si>
    <t>CALABRIA SOLAR - NOVOLI 3</t>
  </si>
  <si>
    <r>
      <t xml:space="preserve">NEW: 500€/v +960€/muletto +0,64€/kg +60€/min +35€/FIR
</t>
    </r>
    <r>
      <rPr>
        <sz val="12"/>
        <color rgb="FFFF0000"/>
        <rFont val="Calibri (Corpo)"/>
      </rPr>
      <t>OLD:590€/v + 0,64€/kg +60€/min +35€/FIR</t>
    </r>
  </si>
  <si>
    <t>ECS/LECOS+RMI</t>
  </si>
  <si>
    <t>ECS EC:: 460€/v +890€/muletto +0,56€/kg +55€/MIN +20€/FIR</t>
  </si>
  <si>
    <t>ECS EC: 500€/v +0,16€/kg +50€/min +20€/FIR</t>
  </si>
  <si>
    <t>380€/v +250€/corpo +35€/FIR</t>
  </si>
  <si>
    <t>ECS EC: 345€/v +180€/corpo +20€/FIR</t>
  </si>
  <si>
    <t xml:space="preserve">ECT: 8€/mod </t>
  </si>
  <si>
    <t>CR_24120</t>
  </si>
  <si>
    <t>CR_24121</t>
  </si>
  <si>
    <t>P.M. GROUP</t>
  </si>
  <si>
    <t>OSB_24197</t>
  </si>
  <si>
    <t>OCB_24148</t>
  </si>
  <si>
    <t>Alessio Cecchini</t>
  </si>
  <si>
    <t>alessio.cecchini@pmgroupenergia.com</t>
  </si>
  <si>
    <t>Sant'Ippolito</t>
  </si>
  <si>
    <t xml:space="preserve">Ceriale </t>
  </si>
  <si>
    <t>7,85€/mod</t>
  </si>
  <si>
    <t>OSB_24198</t>
  </si>
  <si>
    <t>OCB_24149</t>
  </si>
  <si>
    <t>Mirandola</t>
  </si>
  <si>
    <t xml:space="preserve">Andrea Gerbaudo </t>
  </si>
  <si>
    <t>CHIARA FELICETTI</t>
  </si>
  <si>
    <t>OSB_24199</t>
  </si>
  <si>
    <t>Castagneto Carducci</t>
  </si>
  <si>
    <t>LI</t>
  </si>
  <si>
    <t>CR_24122</t>
  </si>
  <si>
    <t>METALPLASTRADE S.R.L.</t>
  </si>
  <si>
    <t>Giuseppe Patti</t>
  </si>
  <si>
    <t>g.patti@metalplastrade.it</t>
  </si>
  <si>
    <t>OSB_24200</t>
  </si>
  <si>
    <t>OCB_24151</t>
  </si>
  <si>
    <t>Melegno</t>
  </si>
  <si>
    <t>CO_24031</t>
  </si>
  <si>
    <t>GASTALDELLO NICOLA</t>
  </si>
  <si>
    <t>nik62gas@gmail.com</t>
  </si>
  <si>
    <t>Gastaldello Nicola</t>
  </si>
  <si>
    <t>OSB_24201</t>
  </si>
  <si>
    <t>CO_24048</t>
  </si>
  <si>
    <t>Teolo</t>
  </si>
  <si>
    <t>CR_24123</t>
  </si>
  <si>
    <t>OSB_24202</t>
  </si>
  <si>
    <t>Terni</t>
  </si>
  <si>
    <t>GEPA ENERGIE</t>
  </si>
  <si>
    <t>GEFIM SRL</t>
  </si>
  <si>
    <t>CO_24049</t>
  </si>
  <si>
    <t>CO_24050</t>
  </si>
  <si>
    <t>OSB_24203</t>
  </si>
  <si>
    <t>Cetona</t>
  </si>
  <si>
    <t>SI</t>
  </si>
  <si>
    <t>230€/v +0,30€/kg +60€/min +35€/FIR</t>
  </si>
  <si>
    <t>ECS EC: 210€/v +0,20€/kg +50€/min +20€/FIR</t>
  </si>
  <si>
    <t>CR_24124</t>
  </si>
  <si>
    <t>CR_24125</t>
  </si>
  <si>
    <t>26/07/2024
REV 11/10/24</t>
  </si>
  <si>
    <t>NEW: 960€/v + 960€ nolo muletto + 0,24€/kg + 60€/min + 35€/fir
OLD: 420€/v +0,24€/kg +35€/FIR</t>
  </si>
  <si>
    <t>GLOBAL SOLAR FUND ENGINEERING ITALY S.R.L.</t>
  </si>
  <si>
    <t>OSB_24204</t>
  </si>
  <si>
    <t>OCB_24152</t>
  </si>
  <si>
    <t>0€ +160€/corpo inv non inc</t>
  </si>
  <si>
    <t>ECT/FERAGAME</t>
  </si>
  <si>
    <t>450€/v1 +300€/v2 +0,24€/kg +60€/min +35€/FIR</t>
  </si>
  <si>
    <t>ECS EC: 410€/v1 +260€/v2 +0,16€/kg +55€/min +20€/FIR</t>
  </si>
  <si>
    <t>CR_24126</t>
  </si>
  <si>
    <t>CR_24127</t>
  </si>
  <si>
    <t>540€/v +0,24€/kg +60€/min +35€/FIR</t>
  </si>
  <si>
    <t>500€/v +0,25€/kg int 0,60€/non int+35€/FIR</t>
  </si>
  <si>
    <t>ECS EC: 460€/v +0,17€/kg +20€/FIR</t>
  </si>
  <si>
    <t>info@green-techno.eu</t>
  </si>
  <si>
    <t>Gabriele Tassinari</t>
  </si>
  <si>
    <t>OSB_24205</t>
  </si>
  <si>
    <t>OCB_24153</t>
  </si>
  <si>
    <t xml:space="preserve">Cesena </t>
  </si>
  <si>
    <t>OSB_24206</t>
  </si>
  <si>
    <t>OCB_24154</t>
  </si>
  <si>
    <t>Forlì</t>
  </si>
  <si>
    <t>CUORE VERDE UMBRIA SAS DI GROSSI</t>
  </si>
  <si>
    <t>cuoreverdeumbria@libero.it</t>
  </si>
  <si>
    <t>OSB_24207</t>
  </si>
  <si>
    <t>OCB_24155</t>
  </si>
  <si>
    <t>Mirco Grossi</t>
  </si>
  <si>
    <t>Pila</t>
  </si>
  <si>
    <t>DUTTO SILVIO &amp; C. S.R.L.</t>
  </si>
  <si>
    <t>OSB_24208</t>
  </si>
  <si>
    <t>OCB_24156</t>
  </si>
  <si>
    <t>Peveragno</t>
  </si>
  <si>
    <t>CN</t>
  </si>
  <si>
    <t xml:space="preserve">DDCOM SRL </t>
  </si>
  <si>
    <t>federicodirienzo@ddcom.it</t>
  </si>
  <si>
    <t>Federico di Rienzo</t>
  </si>
  <si>
    <t>OSB_24209</t>
  </si>
  <si>
    <t>OCB_24157</t>
  </si>
  <si>
    <t>VC</t>
  </si>
  <si>
    <t>davide.cornacchione@energyintelligence.it</t>
  </si>
  <si>
    <t>Davide Conracchione</t>
  </si>
  <si>
    <t>OSB_24210</t>
  </si>
  <si>
    <t>CO_24051</t>
  </si>
  <si>
    <t>MOTORI BONORA S.P.A.</t>
  </si>
  <si>
    <t>Cento</t>
  </si>
  <si>
    <t>DEMETRA 52 SOCIETA' AGRICOLA SEMPLICE</t>
  </si>
  <si>
    <t>carlibarbara28@gmail.com</t>
  </si>
  <si>
    <t>Barbara Carli</t>
  </si>
  <si>
    <t>OSB_24211</t>
  </si>
  <si>
    <t>OCB_24158</t>
  </si>
  <si>
    <t>Barbarano Mossano</t>
  </si>
  <si>
    <t>CR_24128</t>
  </si>
  <si>
    <t>O.M.R. SPA</t>
  </si>
  <si>
    <t>Fausto Toninelli</t>
  </si>
  <si>
    <t>f.toninelli@omrspa.com</t>
  </si>
  <si>
    <t>OSB_24212</t>
  </si>
  <si>
    <t>CO_24052</t>
  </si>
  <si>
    <t>Remedello</t>
  </si>
  <si>
    <t>ECS EC: 290€/corpo +20€/fir</t>
  </si>
  <si>
    <t>ECS/MONDO SERVIZI</t>
  </si>
  <si>
    <t>CR_24129</t>
  </si>
  <si>
    <t>CR_24130</t>
  </si>
  <si>
    <t>OSB_24213</t>
  </si>
  <si>
    <t>Riccardo Volpe</t>
  </si>
  <si>
    <t>rv@greenarrow-capital.com</t>
  </si>
  <si>
    <t>ECO-PV</t>
  </si>
  <si>
    <r>
      <rPr>
        <sz val="12"/>
        <color rgb="FF00B050"/>
        <rFont val="Calibri (Corpo)"/>
      </rPr>
      <t xml:space="preserve">250€/v +100€/tratt corpo +35€/FIR
</t>
    </r>
    <r>
      <rPr>
        <sz val="12"/>
        <color theme="1"/>
        <rFont val="Calibri"/>
        <family val="2"/>
        <scheme val="minor"/>
      </rPr>
      <t>Specificare da posizionare su bancali
10% The Bridgs</t>
    </r>
  </si>
  <si>
    <t>SANTELLI DAMIANO</t>
  </si>
  <si>
    <t>amministrazione@santellidamiano.it</t>
  </si>
  <si>
    <t>OSB_24214</t>
  </si>
  <si>
    <t>CO_24053</t>
  </si>
  <si>
    <t>OCB_24159</t>
  </si>
  <si>
    <t>GAIA LAB 4.0 SRL</t>
  </si>
  <si>
    <t>info@gaialab.it</t>
  </si>
  <si>
    <t>Teresa Bello</t>
  </si>
  <si>
    <t>OSB_24215</t>
  </si>
  <si>
    <t>OCB_24160</t>
  </si>
  <si>
    <t>Martina Franca</t>
  </si>
  <si>
    <t>LATTERIA SORESINA</t>
  </si>
  <si>
    <t>davide.bergamaschi@vinci-energies.com</t>
  </si>
  <si>
    <t xml:space="preserve">Bergamaschi Davide </t>
  </si>
  <si>
    <t>OSB_24217</t>
  </si>
  <si>
    <t>OCB_24161</t>
  </si>
  <si>
    <t>OCB_24162</t>
  </si>
  <si>
    <t>OSB_24218</t>
  </si>
  <si>
    <t>OCB_24163</t>
  </si>
  <si>
    <t>FLEX PACKAGING AL S.P.A.</t>
  </si>
  <si>
    <t>s.gallo@ecogreenway.it &lt;s.gallo@ecogreenway.it&gt;</t>
  </si>
  <si>
    <t>Simone Gallo</t>
  </si>
  <si>
    <t>Cava de Tirreni</t>
  </si>
  <si>
    <t>OK</t>
  </si>
  <si>
    <r>
      <rPr>
        <sz val="12"/>
        <color rgb="FF00B050"/>
        <rFont val="Calibri (Corpo)"/>
      </rPr>
      <t>0</t>
    </r>
    <r>
      <rPr>
        <strike/>
        <sz val="12"/>
        <color rgb="FFFF0000"/>
        <rFont val="Calibri (Corpo)"/>
      </rPr>
      <t xml:space="preserve">
635€/v bilico +0,24€/kg int +0,50€/kg non int +60€/min +35€/FIR *2Fir</t>
    </r>
  </si>
  <si>
    <t>ECT/FERAGAME+CASARIN</t>
  </si>
  <si>
    <t>ECT/CORTESE+RMI</t>
  </si>
  <si>
    <t>1520€/v +0,32€/kg int 0,65€/kg non int +60€/min +35€/FIR</t>
  </si>
  <si>
    <t>ECS EC: 1.110€/v +0,23€/kg +20€/FIR</t>
  </si>
  <si>
    <r>
      <rPr>
        <sz val="12"/>
        <color rgb="FFFF0000"/>
        <rFont val="Calibri (Corpo)"/>
      </rPr>
      <t xml:space="preserve">costo analisi </t>
    </r>
    <r>
      <rPr>
        <sz val="12"/>
        <color theme="1"/>
        <rFont val="Calibri"/>
        <family val="2"/>
        <scheme val="minor"/>
      </rPr>
      <t>+240€/v +0,39€/kg +55€/min +20€/FIR</t>
    </r>
  </si>
  <si>
    <t>80€/corpo +35€/FIR</t>
  </si>
  <si>
    <t>ECT EC: 75€/corpo +35€/FIR</t>
  </si>
  <si>
    <t>ETC/B&amp;TA</t>
  </si>
  <si>
    <t>AZIENDA AGRICOLA GIOVANNI DI CADORE PATRIZIA</t>
  </si>
  <si>
    <t>d.alberti@green-solar.it</t>
  </si>
  <si>
    <t xml:space="preserve">Daniele Alberti </t>
  </si>
  <si>
    <t>OSB_24219</t>
  </si>
  <si>
    <t>OSB_24220</t>
  </si>
  <si>
    <t>LUCIA BUGLI</t>
  </si>
  <si>
    <t>18/06/24
REV 28/10/24</t>
  </si>
  <si>
    <t>CR_24132</t>
  </si>
  <si>
    <t>CO_24028</t>
  </si>
  <si>
    <t>CR_24133</t>
  </si>
  <si>
    <t>CR_24134</t>
  </si>
  <si>
    <t>OCB_24164</t>
  </si>
  <si>
    <t>OCB_24165</t>
  </si>
  <si>
    <t xml:space="preserve">Rimini </t>
  </si>
  <si>
    <t>RN</t>
  </si>
  <si>
    <t>CR_24135</t>
  </si>
  <si>
    <t>BARBERIS S.P.A. SOCIETA' BENEFIT</t>
  </si>
  <si>
    <t>OSB_24221</t>
  </si>
  <si>
    <t>OCB_24166</t>
  </si>
  <si>
    <t>Alba</t>
  </si>
  <si>
    <t>VELLUTO ALFONSO</t>
  </si>
  <si>
    <t>OSB_24222</t>
  </si>
  <si>
    <t>OCB_24167</t>
  </si>
  <si>
    <t>Battipaglia</t>
  </si>
  <si>
    <t>OCB_24168</t>
  </si>
  <si>
    <r>
      <rPr>
        <sz val="12"/>
        <color rgb="FFFF0000"/>
        <rFont val="Calibri (Corpo)"/>
      </rPr>
      <t xml:space="preserve"> 750€ o 420€/analisi </t>
    </r>
    <r>
      <rPr>
        <sz val="12"/>
        <color rgb="FF00B050"/>
        <rFont val="Calibri"/>
        <family val="2"/>
        <scheme val="minor"/>
      </rPr>
      <t>+260€/v +0,46€/kg +60€/min +35€/FIR
20 moduli bruciati - Riscontrata l’assenza dei contaminanti</t>
    </r>
  </si>
  <si>
    <t>Borgosesia 
Roccapietra</t>
  </si>
  <si>
    <r>
      <t>ECS EC:</t>
    </r>
    <r>
      <rPr>
        <sz val="12"/>
        <color rgb="FFFF0000"/>
        <rFont val="Calibri (Corpo)"/>
      </rPr>
      <t xml:space="preserve"> da aggiornare</t>
    </r>
    <r>
      <rPr>
        <sz val="12"/>
        <color theme="1"/>
        <rFont val="Calibri"/>
        <family val="2"/>
        <scheme val="minor"/>
      </rPr>
      <t xml:space="preserve">
OLD: 440€/v +0,18€/kg +20€/FIR</t>
    </r>
  </si>
  <si>
    <r>
      <rPr>
        <sz val="12"/>
        <color rgb="FF00B050"/>
        <rFont val="Calibri (Corpo)"/>
      </rPr>
      <t>NEW: 535€/v +0,25€/kg +60€/min +35€/FIR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 tint="0.499984740745262"/>
        <rFont val="Calibri (Corpo)"/>
      </rPr>
      <t>OLD: 470€/v +0,25€/kg +60€/min +35€/FI</t>
    </r>
    <r>
      <rPr>
        <sz val="12"/>
        <color theme="1" tint="0.499984740745262"/>
        <rFont val="Calibri"/>
        <family val="2"/>
        <scheme val="minor"/>
      </rPr>
      <t>R</t>
    </r>
  </si>
  <si>
    <t xml:space="preserve">SOCIETA' AGRICOLA LUNARDI BENIAMINO E FABIO S.S.
</t>
  </si>
  <si>
    <t>CR_24136</t>
  </si>
  <si>
    <t>Apricena
Lesina</t>
  </si>
  <si>
    <t>ECS EC: 805€/v +0,30 €/kg +60€/min +20€/FIR +918€xthe bridg</t>
  </si>
  <si>
    <t>CR_24137</t>
  </si>
  <si>
    <r>
      <t xml:space="preserve">865€/kg +0,38€/kg +65€/min +35€/FIR
comp. 1€mod The Bridg - </t>
    </r>
    <r>
      <rPr>
        <sz val="12"/>
        <color rgb="FFFF0000"/>
        <rFont val="Calibri (Corpo)"/>
      </rPr>
      <t>inviata via mail</t>
    </r>
  </si>
  <si>
    <t>200€/v +0,28€/kg mono +30€/corpo inv +35€/FIR (2)</t>
  </si>
  <si>
    <t>125€/h mezzo con gru + 150€/corpo inv +35€/FIR (2 Fir)
specificare il conteggio delle ore x il mezzo</t>
  </si>
  <si>
    <t>ECS EC: 115€/h mezzo con gru +90€/corpo inv +20€/FIR</t>
  </si>
  <si>
    <t>GP RENT SRL</t>
  </si>
  <si>
    <t>web@gprent.it</t>
  </si>
  <si>
    <t>Alessandro Caneschi</t>
  </si>
  <si>
    <t>OSB_24223</t>
  </si>
  <si>
    <t>OSB_24224</t>
  </si>
  <si>
    <t>OCB_24169</t>
  </si>
  <si>
    <t>CO_24054</t>
  </si>
  <si>
    <t>Arezzo</t>
  </si>
  <si>
    <t>AR</t>
  </si>
  <si>
    <t>TONELLO SRL</t>
  </si>
  <si>
    <t>engineering@opaunited.com</t>
  </si>
  <si>
    <t>Stefania Stefani</t>
  </si>
  <si>
    <t>Sarcedo</t>
  </si>
  <si>
    <t>1.150€/v scarrabile con ragno +0,30€/kg mono +55€/min +0,10€/kg inv +35€/FIR (7FIR)</t>
  </si>
  <si>
    <t>ECS EC: 1.040€/v +0,21€/kg mono +40€/min +0,05€/kg inv +20€/FIR</t>
  </si>
  <si>
    <t>410€/v +0,86€/kg tratt integri  +60€/min +35€/FIR</t>
  </si>
  <si>
    <t>ECS EC: 380€/v +0,79€/kg +55€/min +20€/FIR</t>
  </si>
  <si>
    <t>280€/v + 0,26€/kg +50€/min +35€/FIR 2 Fir</t>
  </si>
  <si>
    <t>ECS EC: 260€/v + 0,18€/kg +40€/min +20€/FIR</t>
  </si>
  <si>
    <t>ECS/RIRAEE??</t>
  </si>
  <si>
    <t>AGGIORNARE
ECS EC: 390€/v +0,16€/kg +20€/FIR</t>
  </si>
  <si>
    <t>CR_24138</t>
  </si>
  <si>
    <t>CR_24139</t>
  </si>
  <si>
    <t>CR_24140</t>
  </si>
  <si>
    <t>OSB_24225</t>
  </si>
  <si>
    <t>OCB_24170</t>
  </si>
  <si>
    <t>SUN ROOF I SRL</t>
  </si>
  <si>
    <t>Simone Panicali</t>
  </si>
  <si>
    <t>simone.panicali@renam.eu</t>
  </si>
  <si>
    <t>Policristallino</t>
  </si>
  <si>
    <t>OSB_24226</t>
  </si>
  <si>
    <t>BASCHIERI MASSIMO</t>
  </si>
  <si>
    <t>massimobaschieri@gmail.com</t>
  </si>
  <si>
    <t>Baschieri Massimo</t>
  </si>
  <si>
    <t>OSB_24227</t>
  </si>
  <si>
    <t>CO_24055</t>
  </si>
  <si>
    <t>Finale Emilia</t>
  </si>
  <si>
    <t>FAMIGLIA COOPERATIVA DI CAVALESE SOC. COOPERATIVA</t>
  </si>
  <si>
    <t xml:space="preserve">Davide Bortolotti </t>
  </si>
  <si>
    <t>davide@studiovanzetta.it</t>
  </si>
  <si>
    <t>OSB_24228</t>
  </si>
  <si>
    <t>CO_24056</t>
  </si>
  <si>
    <t>Carano</t>
  </si>
  <si>
    <t>GIUNTA LUIGI</t>
  </si>
  <si>
    <t>info@giuntaluigi.it</t>
  </si>
  <si>
    <t>Giunta Luigi</t>
  </si>
  <si>
    <t>OSB_24229</t>
  </si>
  <si>
    <t>OCB_24173</t>
  </si>
  <si>
    <t>Sistema di accumulo FV</t>
  </si>
  <si>
    <t xml:space="preserve">Monza </t>
  </si>
  <si>
    <t>CIRIOTTO SOCIETA' AGRICOLA SEMPLICE</t>
  </si>
  <si>
    <t>ciriotto@virgilio.it</t>
  </si>
  <si>
    <t>Carlo Alberto Marchetti</t>
  </si>
  <si>
    <t>CO_24057</t>
  </si>
  <si>
    <t>Beinette</t>
  </si>
  <si>
    <t>OSB_24230</t>
  </si>
  <si>
    <t>ARTI GRAFICHE POSTUMIA</t>
  </si>
  <si>
    <t>OCB_24174</t>
  </si>
  <si>
    <t>CIGS</t>
  </si>
  <si>
    <t>San Martino di Lupari</t>
  </si>
  <si>
    <t>320€/v +0,46€/kg +60€/min +35€/FIR</t>
  </si>
  <si>
    <t>ECS EC: 290€/v +0,38€/kg +55€/min +20€/FIR</t>
  </si>
  <si>
    <t>ECS/Cortese+RMI</t>
  </si>
  <si>
    <t>Anna Fioretta</t>
  </si>
  <si>
    <t>OSB_24231</t>
  </si>
  <si>
    <t>OCB_24175</t>
  </si>
  <si>
    <t>Motta di Livenza</t>
  </si>
  <si>
    <t>tecnico@icep.it</t>
  </si>
  <si>
    <t>Girotto Umberto</t>
  </si>
  <si>
    <t>I.C.E.P. SRL</t>
  </si>
  <si>
    <t>OSB_24232</t>
  </si>
  <si>
    <t>OCB_24176</t>
  </si>
  <si>
    <t>Cagnola di Cartura</t>
  </si>
  <si>
    <t>Film sottile doppio vetro</t>
  </si>
  <si>
    <t>CR_24141</t>
  </si>
  <si>
    <t>OSB_24233</t>
  </si>
  <si>
    <t>CO_24058</t>
  </si>
  <si>
    <t>VILLANI S.P.A.</t>
  </si>
  <si>
    <t xml:space="preserve">Matteo Stoppa </t>
  </si>
  <si>
    <t>stoppa@coesaenergy.com</t>
  </si>
  <si>
    <t>OSB_24234</t>
  </si>
  <si>
    <t>OCB_24177</t>
  </si>
  <si>
    <t>PC</t>
  </si>
  <si>
    <t>Castell’Arquato</t>
  </si>
  <si>
    <t>acquisti@grafichepostumia.it</t>
  </si>
  <si>
    <t>Francesco Baggio</t>
  </si>
  <si>
    <t>CR_24142</t>
  </si>
  <si>
    <t>385€/v +0,30€/kg +70€/min +35€/FIR
(The Bridg 1€mod comp)</t>
  </si>
  <si>
    <t>ECS EC: 355€/v +0,22€/kg +65€/min +20€/FIR</t>
  </si>
  <si>
    <t>ECS/B&amp;TA+The bridge</t>
  </si>
  <si>
    <t>310€/v +0,40€/kg +35€/FIR</t>
  </si>
  <si>
    <t>ECS EC: 285€/v +0,33€/kg +20€/FIR</t>
  </si>
  <si>
    <t>ECS/SIRMET</t>
  </si>
  <si>
    <t>attendere informazioni
The Bridg 1€mod</t>
  </si>
  <si>
    <t>555€/v +0,29€/kg (0,24 + 0,05 compenso) 0,50€/kg non int +60€/min +35€/FIR
The Bridg 1€mod</t>
  </si>
  <si>
    <t>CR_24143</t>
  </si>
  <si>
    <t>310€/v +0,24€/kg m/p integri +0,46€/kg no cornice +0,46€/kg film sottile +0,60€/kg film sottile non integri +65€/min +35€/FIR</t>
  </si>
  <si>
    <t>OSB_24235</t>
  </si>
  <si>
    <t>OSB_24236</t>
  </si>
  <si>
    <t>OCB_24178</t>
  </si>
  <si>
    <t>OCB_24179</t>
  </si>
  <si>
    <t>CARLINO FTV2 SAS DI ITALIAN SOLAR POWER PROJECTS 1 S.R.L.</t>
  </si>
  <si>
    <t>GRANSOLARGHELLA</t>
  </si>
  <si>
    <t xml:space="preserve">Carlino </t>
  </si>
  <si>
    <t>Collelongo
Villavallelonga</t>
  </si>
  <si>
    <t>eva.dellarmi@kgal.de&gt;</t>
  </si>
  <si>
    <t>Eva Dell'Armi</t>
  </si>
  <si>
    <t>EURO PALI S.R.L.</t>
  </si>
  <si>
    <t xml:space="preserve">Federica De Bonis </t>
  </si>
  <si>
    <t>fdebonis@ghella.com</t>
  </si>
  <si>
    <t xml:space="preserve">Laura Palmieri </t>
  </si>
  <si>
    <t>laura.palmieri@bottinosrl.com</t>
  </si>
  <si>
    <t>OSB_24237</t>
  </si>
  <si>
    <t>Carsoli</t>
  </si>
  <si>
    <t>CO_24059</t>
  </si>
  <si>
    <t>CR_24146</t>
  </si>
  <si>
    <t>CR_24144</t>
  </si>
  <si>
    <t>CR_24145</t>
  </si>
  <si>
    <t>CR_24147</t>
  </si>
  <si>
    <t>SUNPIG S.R.L.</t>
  </si>
  <si>
    <t>Simone.Panicali@renam.eu</t>
  </si>
  <si>
    <t>OSB_24238</t>
  </si>
  <si>
    <t>Cortona</t>
  </si>
  <si>
    <t>CR_24149</t>
  </si>
  <si>
    <t>CR_24150</t>
  </si>
  <si>
    <t>CR_24148</t>
  </si>
  <si>
    <t>590€/v +0,56€/kg tratt +60€/min +35€/FIR</t>
  </si>
  <si>
    <t>ECS EC: 545€/v + 0,48€/kg +55€/min +20€/FIR</t>
  </si>
  <si>
    <t>inviata mail, attendere ok per formalizzare</t>
  </si>
  <si>
    <t>CESC-MEL</t>
  </si>
  <si>
    <r>
      <t xml:space="preserve">830€/v +0,24€/kg +0,55€/kg non int +35€/FIR
</t>
    </r>
    <r>
      <rPr>
        <sz val="12"/>
        <color rgb="FFFF0000"/>
        <rFont val="Calibri (Corpo)"/>
      </rPr>
      <t>sentire Ceschin</t>
    </r>
  </si>
  <si>
    <t>Attendere ok da Ceschin</t>
  </si>
  <si>
    <t>CR_24151</t>
  </si>
  <si>
    <t>ECS/IRIGOM+THE BRIDGES</t>
  </si>
  <si>
    <t>ECS EC: 100€/combinato senza muletto 670€/v dedicato +0,20€/kg +70€/min +35€/FIR
(The Bridg -63€)</t>
  </si>
  <si>
    <t>150€/combinato senza muletto 720€/v dedicato +0,35€/kg +60€/min +35€/FIR
(The Bridg 1€m)</t>
  </si>
  <si>
    <r>
      <rPr>
        <sz val="12"/>
        <color rgb="FF00B050"/>
        <rFont val="Calibri (Corpo)"/>
      </rPr>
      <t>1.045€/v +0,22€/kg +0,55€/kg non int +30€/FIR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0000"/>
        <rFont val="Calibri (Corpo)"/>
      </rPr>
      <t>sentire Ceschin</t>
    </r>
  </si>
  <si>
    <t>ok da Ceschin e Damiano</t>
  </si>
  <si>
    <t>PIANCA SPA</t>
  </si>
  <si>
    <t>Silvia Fantuzzi</t>
  </si>
  <si>
    <t>silvia.fantuzzi@espiu.it</t>
  </si>
  <si>
    <t>OCB_24180</t>
  </si>
  <si>
    <t>OSB_24239</t>
  </si>
  <si>
    <t>CO_24060</t>
  </si>
  <si>
    <t>Codognè</t>
  </si>
  <si>
    <t>EPS ELECTRIC PLANNING SYSTEM SAS DI ROMAGNOLI OSVALDO E C.</t>
  </si>
  <si>
    <t>OSB_24240</t>
  </si>
  <si>
    <t>OCB_24181</t>
  </si>
  <si>
    <t xml:space="preserve">Castenaso </t>
  </si>
  <si>
    <t>LEMA INFORMATICA S.R.L.</t>
  </si>
  <si>
    <t>rinnovabili@beffasrl.com</t>
  </si>
  <si>
    <t>Antinozzi Mattia</t>
  </si>
  <si>
    <t>OSB_24241</t>
  </si>
  <si>
    <t>CO_24061</t>
  </si>
  <si>
    <t>Porto Mantovano</t>
  </si>
  <si>
    <t>OSB_24242</t>
  </si>
  <si>
    <t>CO_24062</t>
  </si>
  <si>
    <t>ASJA AMBIENTE ITALIA S.P.A. SOCIETA' BENEFIT</t>
  </si>
  <si>
    <t xml:space="preserve"> f.vai@asja.energy</t>
  </si>
  <si>
    <t>Fausto Vai</t>
  </si>
  <si>
    <t>5 Fir - 0€</t>
  </si>
  <si>
    <t>3 Fir - 0€</t>
  </si>
  <si>
    <t>CR_24152</t>
  </si>
  <si>
    <t>CR_24153</t>
  </si>
  <si>
    <t>CR_24154</t>
  </si>
  <si>
    <t>CR_24155</t>
  </si>
  <si>
    <t>CR_24156</t>
  </si>
  <si>
    <t>Gonzaga</t>
  </si>
  <si>
    <t>SCHELFI GIORGIO</t>
  </si>
  <si>
    <t>OSB_24243</t>
  </si>
  <si>
    <t>CO_24063</t>
  </si>
  <si>
    <t>Brentonico</t>
  </si>
  <si>
    <t>OSB_24244</t>
  </si>
  <si>
    <t>OP KIWI SOLE SOC. COOP. AGRICOLA</t>
  </si>
  <si>
    <t>matteo.caravita@opkiwisole.org</t>
  </si>
  <si>
    <t>Matteo Caravita</t>
  </si>
  <si>
    <t>OCB_24182</t>
  </si>
  <si>
    <t>Santa Maria Codifiume</t>
  </si>
  <si>
    <t>PUGLIA SOLAR PORTFOLIO 1 S.R.L.</t>
  </si>
  <si>
    <t>PUGLIA SOLAR PORTFOLIO 2 S.R.L.</t>
  </si>
  <si>
    <t>PUGLIA SOLAR PORTFOLIO 3 S.R.L.</t>
  </si>
  <si>
    <t>Marco Storelli</t>
  </si>
  <si>
    <t xml:space="preserve"> marco.storelli@delospower.com</t>
  </si>
  <si>
    <t>OSB_24245</t>
  </si>
  <si>
    <t>OCB_24183</t>
  </si>
  <si>
    <t>OSB_24246</t>
  </si>
  <si>
    <t>OCB_24184</t>
  </si>
  <si>
    <t>OSB_24247</t>
  </si>
  <si>
    <t>OCB_24185</t>
  </si>
  <si>
    <t>Carosino
San Donato di Lecce</t>
  </si>
  <si>
    <t>TA
LE</t>
  </si>
  <si>
    <t xml:space="preserve">Carosino </t>
  </si>
  <si>
    <t>GREENPOWER ETA S.R.L.</t>
  </si>
  <si>
    <t>fausto.vescovi@solarinvestmentgroup.it</t>
  </si>
  <si>
    <t>Fausto Vescovi</t>
  </si>
  <si>
    <t>OSB_24248</t>
  </si>
  <si>
    <t>CO_24064</t>
  </si>
  <si>
    <t>Carmiano
Leverano</t>
  </si>
  <si>
    <t>CR_24157</t>
  </si>
  <si>
    <t>FARINE LAZIALI SOCIETÀ AGRICOLA</t>
  </si>
  <si>
    <t>OSB_24249</t>
  </si>
  <si>
    <t>TENUTA ZUCCARELLO - SOCIETA' AGRICOLA DI ALESSANDRA COLLALTO E C. S.S.</t>
  </si>
  <si>
    <t xml:space="preserve">info@tenutazuccarello.it </t>
  </si>
  <si>
    <t>Gloria</t>
  </si>
  <si>
    <t>OSB_24250</t>
  </si>
  <si>
    <t>CO_24065</t>
  </si>
  <si>
    <t>Marcon</t>
  </si>
  <si>
    <t>GIULIA S.R.L.</t>
  </si>
  <si>
    <t>c.vergani@mafingroup.eu</t>
  </si>
  <si>
    <t>Carlo Vergani</t>
  </si>
  <si>
    <t>OSB_24251</t>
  </si>
  <si>
    <t>CO_24066</t>
  </si>
  <si>
    <t>SR16 S.R.L.</t>
  </si>
  <si>
    <t>novembrini@enercor.it</t>
  </si>
  <si>
    <t>Marco Novembrini</t>
  </si>
  <si>
    <t>OSB_24252</t>
  </si>
  <si>
    <t>Film sottile con silicio mono</t>
  </si>
  <si>
    <t>Poggibonsi</t>
  </si>
  <si>
    <t>Ponzano Romano</t>
  </si>
  <si>
    <t>DANIELE BROVERO</t>
  </si>
  <si>
    <t xml:space="preserve"> info@proeticasolutions.it</t>
  </si>
  <si>
    <t>Luca Garassino</t>
  </si>
  <si>
    <t>OSB_24253</t>
  </si>
  <si>
    <t>CO_24067</t>
  </si>
  <si>
    <t>Alessandria</t>
  </si>
  <si>
    <t>CR_24158</t>
  </si>
  <si>
    <t xml:space="preserve">40€/corpo </t>
  </si>
  <si>
    <t>ECS EC: 180€/v +0,20€/kg mono +20€/corpo inv +20€/FIR</t>
  </si>
  <si>
    <t>CARMEN RUSSO</t>
  </si>
  <si>
    <t>OSB_24254</t>
  </si>
  <si>
    <t>OCB_24186</t>
  </si>
  <si>
    <t>Formello</t>
  </si>
  <si>
    <t>ROSSI DOMENICO</t>
  </si>
  <si>
    <t xml:space="preserve">Nadia Rossetti </t>
  </si>
  <si>
    <t>OSB_24255</t>
  </si>
  <si>
    <t>OCB_24187</t>
  </si>
  <si>
    <t>Fusignano</t>
  </si>
  <si>
    <t>n.rossetti@cia.it</t>
  </si>
  <si>
    <t>OSB_24256</t>
  </si>
  <si>
    <t>OCB_24188</t>
  </si>
  <si>
    <t>info@simerimpiantisrl.it</t>
  </si>
  <si>
    <t>Vanda</t>
  </si>
  <si>
    <t>OSB_24257</t>
  </si>
  <si>
    <t>OCB_24189</t>
  </si>
  <si>
    <t>Modulo CPV</t>
  </si>
  <si>
    <t>Belpasso</t>
  </si>
  <si>
    <t>ACEA SUN CAPITAL</t>
  </si>
  <si>
    <t>GDM SPA SOCIETA' UNIPERSONALE</t>
  </si>
  <si>
    <t>OSB_24258</t>
  </si>
  <si>
    <t>OCB_24190</t>
  </si>
  <si>
    <t>Offanengo</t>
  </si>
  <si>
    <t>400€/v + 0,24€/kg int 0,55€/kg non int+ 60min +35€/FIR</t>
  </si>
  <si>
    <t>ECS EC: 370€/v +0,16€/kg int +20€/FIR</t>
  </si>
  <si>
    <t>ECS/CASARIN+B&amp;TA</t>
  </si>
  <si>
    <t>420€/corpo</t>
  </si>
  <si>
    <t>ECS EC: 390€/corpo</t>
  </si>
  <si>
    <t>IVENTUM GREEN POWER SRL</t>
  </si>
  <si>
    <t>stefano.dorigatti@solar-group.it</t>
  </si>
  <si>
    <t>OSB_24259</t>
  </si>
  <si>
    <t>OCB_24191</t>
  </si>
  <si>
    <t>OSB_24260</t>
  </si>
  <si>
    <t>OCB_24192</t>
  </si>
  <si>
    <t>CR_24159</t>
  </si>
  <si>
    <t>AZIENDA AGRICOLA LA CASELLA SOCIETA' AGRICOLA A R.L.</t>
  </si>
  <si>
    <t>OCB_24193</t>
  </si>
  <si>
    <t xml:space="preserve">Amelia </t>
  </si>
  <si>
    <t>ECS EC:285€/v +0,16€/kg m/p integri +0,38€/kg no cornice e doppio vetro  +20€/FIR</t>
  </si>
  <si>
    <t>CR_24160</t>
  </si>
  <si>
    <t>Film sottile - bruciati (no analisi)</t>
  </si>
  <si>
    <t>1000€/v +0,16€/kg +55€/MIN +20€/FIR</t>
  </si>
  <si>
    <t>1080€/v +0,24€/kg + 0,60€/kg non int +60€/min +35€/FIR
(calcola bene i viaggi)</t>
  </si>
  <si>
    <t>OSB_24262</t>
  </si>
  <si>
    <t>OCB_24194</t>
  </si>
  <si>
    <t>stefano.depalma@iqony.energy</t>
  </si>
  <si>
    <t>mono</t>
  </si>
  <si>
    <t xml:space="preserve">Fontevivo </t>
  </si>
  <si>
    <t>PR</t>
  </si>
  <si>
    <t>OSB_24263</t>
  </si>
  <si>
    <t>CO_24068</t>
  </si>
  <si>
    <t>LUBRA SPA</t>
  </si>
  <si>
    <t>m.uggeri@lubra.com</t>
  </si>
  <si>
    <t xml:space="preserve">Mauro Uggeri </t>
  </si>
  <si>
    <t>Cornaredo</t>
  </si>
  <si>
    <t>EMAC S.R.L.</t>
  </si>
  <si>
    <t>Luigi Giacometti</t>
  </si>
  <si>
    <t xml:space="preserve"> studio.ing.giacometti@gmail.com</t>
  </si>
  <si>
    <t>OSB_24264</t>
  </si>
  <si>
    <t>CO_24069</t>
  </si>
  <si>
    <t>Vedelago</t>
  </si>
  <si>
    <t>Magnacavallo</t>
  </si>
  <si>
    <t>CR_24161</t>
  </si>
  <si>
    <t>495€/v +0,24€/kg +0,55€/kg non int +60€/min +35€/FIR</t>
  </si>
  <si>
    <t>ECS EC: 455€/v +0,09€/kg +20€/FIR</t>
  </si>
  <si>
    <t>OSB_24265</t>
  </si>
  <si>
    <t>OCB_24195</t>
  </si>
  <si>
    <t>Milano</t>
  </si>
  <si>
    <t>APULIA FELIX SRL</t>
  </si>
  <si>
    <t>info@apuliafelix.com</t>
  </si>
  <si>
    <t>Concetta Di Pace</t>
  </si>
  <si>
    <t>OSB_24266</t>
  </si>
  <si>
    <t>CO_24070</t>
  </si>
  <si>
    <t xml:space="preserve">Margherita di Savoia </t>
  </si>
  <si>
    <t>CR_24162</t>
  </si>
  <si>
    <t>355€/v +100€/h facchinaggio +100€/extrasosta oltr 1h di carico +0,35€/kg tratt +0,65€/kg non int +60€/min FIR +35€/FIR</t>
  </si>
  <si>
    <t>ECS/ALBATROS+The bridge</t>
  </si>
  <si>
    <r>
      <t xml:space="preserve">ECS EC: 330€/v +90€/h extrasosta +90€/h facchinaggio +0,21€/kg tratt +0,52€/kg non int +50€/min +20€/FIR
</t>
    </r>
    <r>
      <rPr>
        <sz val="12"/>
        <color rgb="FFFF0000"/>
        <rFont val="Calibri (Corpo)"/>
      </rPr>
      <t>+1€/mod The Bridge</t>
    </r>
  </si>
  <si>
    <t>OSB_24267</t>
  </si>
  <si>
    <t>OCB_24196</t>
  </si>
  <si>
    <t>POGGIO AL SOLE SOCIETA AGRICOLA SEMPLICE</t>
  </si>
  <si>
    <t>info@agenziaenergeticafiorentina.com</t>
  </si>
  <si>
    <t>Denise Ponzi</t>
  </si>
  <si>
    <t>OSB_25001</t>
  </si>
  <si>
    <t>OFFERTE ECO-PV 2025</t>
  </si>
  <si>
    <t>OCB_25001</t>
  </si>
  <si>
    <t>Badia A Passignano</t>
  </si>
  <si>
    <r>
      <rPr>
        <sz val="12"/>
        <color rgb="FF00B050"/>
        <rFont val="Calibri (Corpo)"/>
      </rPr>
      <t>NEW: 470€/v +0,66€/kg +70€/min +35€/FIR +muletto a loro carico</t>
    </r>
    <r>
      <rPr>
        <sz val="12"/>
        <color theme="2" tint="-0.499984740745262"/>
        <rFont val="Calibri (Corpo)"/>
      </rPr>
      <t xml:space="preserve">
OLD 1: 480€/v +960€/muletto +0,60€/kg +0,05€/kg markup +35€/FIR
OLD 2: 340€/v +0,60€/kg +0,05€/kg markup +35€/FIR</t>
    </r>
  </si>
  <si>
    <t>NEW ECS EC: 435€/v +0,58€/kg +66€/min +20€/FIR
OLD ECS EC: 460€/v +900€/muletto +0,50€/kg +20€/FIR</t>
  </si>
  <si>
    <t>inviato mail</t>
  </si>
  <si>
    <t>Pierluigi Ciardo</t>
  </si>
  <si>
    <t>OSB_25002</t>
  </si>
  <si>
    <t>OCB_25002</t>
  </si>
  <si>
    <t xml:space="preserve">Francofonte </t>
  </si>
  <si>
    <t>SR</t>
  </si>
  <si>
    <t>SUN ROOF V S.R.L.</t>
  </si>
  <si>
    <t xml:space="preserve">Simone Panicali </t>
  </si>
  <si>
    <t>OSB_25003</t>
  </si>
  <si>
    <t>OCB_25003</t>
  </si>
  <si>
    <t xml:space="preserve">stefano.depalma@iqony.energy  </t>
  </si>
  <si>
    <t>OSB_25004</t>
  </si>
  <si>
    <t>OCB_25004</t>
  </si>
  <si>
    <t>OSB_25005</t>
  </si>
  <si>
    <t>OCB_25005</t>
  </si>
  <si>
    <t>OSB_25006</t>
  </si>
  <si>
    <t>OCB_25006</t>
  </si>
  <si>
    <t>OSB_25007</t>
  </si>
  <si>
    <t>OCB_25007</t>
  </si>
  <si>
    <t>Ostuni</t>
  </si>
  <si>
    <t>San Pancrazio Salentino</t>
  </si>
  <si>
    <t xml:space="preserve">Andria </t>
  </si>
  <si>
    <t>Voghera</t>
  </si>
  <si>
    <t>OSB_25008</t>
  </si>
  <si>
    <t>OCB_25008</t>
  </si>
  <si>
    <t>OSB_25009</t>
  </si>
  <si>
    <t>OCB_25009</t>
  </si>
  <si>
    <t>AR ELETTROTECNICA</t>
  </si>
  <si>
    <t>Vincenzo Silvestro</t>
  </si>
  <si>
    <t>2.620€/v bilico +0,24€/kg mono-poli int +0,55€/kg mono-poli non int +0,45€/kg thin filmi int +0,65€/kg thin filmi non int +820/doc chimico +770€/gg muletto+operatore +35€/FIR</t>
  </si>
  <si>
    <t>ECS EC: 2.430€/v bilico +0,16€/kg mono-poli int +0,50€/kg mono-poli non int +0,38€/kg thin filmi int +0,60€/kg thin filmi non int +780/doc chimico +730€/gg muletto+operatore +20€/FIR</t>
  </si>
  <si>
    <t>ECS EC: 525€/v +0,15€/kg +55€/min +20€/FIR</t>
  </si>
  <si>
    <t>CO_24032</t>
  </si>
  <si>
    <t>CR_25001</t>
  </si>
  <si>
    <t>CR_25002</t>
  </si>
  <si>
    <t xml:space="preserve"> 15€/mod +35€/FIR </t>
  </si>
  <si>
    <t>CR_25003</t>
  </si>
  <si>
    <t>CR_25004</t>
  </si>
  <si>
    <t>CR_25005</t>
  </si>
  <si>
    <r>
      <t xml:space="preserve">NEW: 555€/v +0,23€/kg +0,50€/kg non int +60€/min +35€/FIR
</t>
    </r>
    <r>
      <rPr>
        <sz val="12"/>
        <color theme="2" tint="-0.499984740745262"/>
        <rFont val="Calibri (Corpo)"/>
      </rPr>
      <t>OLD: 570€/v +0,24€/kg +0,50€/kg non int +60€/min +35€/FIR</t>
    </r>
  </si>
  <si>
    <t>CR_25006</t>
  </si>
  <si>
    <r>
      <t xml:space="preserve">NEW: 620€/v +0,32€/kg +70€/min +35€/FIR 
</t>
    </r>
    <r>
      <rPr>
        <sz val="12"/>
        <color theme="2" tint="-0.499984740745262"/>
        <rFont val="Calibri (Corpo)"/>
      </rPr>
      <t>OLD: 820€/v +0,32€/kg +70€/min +35€/FIR</t>
    </r>
    <r>
      <rPr>
        <sz val="12"/>
        <color rgb="FF00B050"/>
        <rFont val="Calibri"/>
        <family val="2"/>
        <scheme val="minor"/>
      </rPr>
      <t xml:space="preserve">
The bridges 1€/mod compreso</t>
    </r>
  </si>
  <si>
    <t>ECS EC: 570€/v +0,18€/kg +65€/min +20€/FIR
The bridges: 87€</t>
  </si>
  <si>
    <t>OSB_24261
OSB_24261-1</t>
  </si>
  <si>
    <t>08/01/25
13/01/25</t>
  </si>
  <si>
    <t>CR_25007</t>
  </si>
  <si>
    <t>Cisterna di Latina</t>
  </si>
  <si>
    <t>Coccaglio</t>
  </si>
  <si>
    <t>700€/v +0,25€/kg +0,60€/kg non int +70€/min +35€/FIR</t>
  </si>
  <si>
    <t>ECS EC: 650€/v +0,17€/kg +65€/min +20€/FIR</t>
  </si>
  <si>
    <t>500€/v +0,25€/kg +70€/min +35€/FIR</t>
  </si>
  <si>
    <t>ECS EC. 460€/v +0,17€/kg +65€/min +20€/FIR</t>
  </si>
  <si>
    <t>ETERNIT FREE AZZERO CO2 SRL</t>
  </si>
  <si>
    <t>giulia.bontempi@azzeroco2.it</t>
  </si>
  <si>
    <t>Giulia Bontempi</t>
  </si>
  <si>
    <t>OSB_25010</t>
  </si>
  <si>
    <t>Soleto</t>
  </si>
  <si>
    <t>CO_25001</t>
  </si>
  <si>
    <t>poderecunina@gmail.com</t>
  </si>
  <si>
    <t>Silvana Freddi</t>
  </si>
  <si>
    <t>AZ.AGR. PODERE CUNINA DI SILVANA FREDDI</t>
  </si>
  <si>
    <t>OSB_25011</t>
  </si>
  <si>
    <t>CO_25002</t>
  </si>
  <si>
    <t>Buonconvento</t>
  </si>
  <si>
    <t>MYNET SRL</t>
  </si>
  <si>
    <t xml:space="preserve">mariagiovanna.righetto@mynet.it&gt; </t>
  </si>
  <si>
    <t>Maria Giovanna Righetto</t>
  </si>
  <si>
    <t>OSB_25012</t>
  </si>
  <si>
    <t>OCB_25010</t>
  </si>
  <si>
    <t>Mantova</t>
  </si>
  <si>
    <t>EVERGREEN ITALIA SRL</t>
  </si>
  <si>
    <t>Dmitry Shevyrev</t>
  </si>
  <si>
    <t>dshevyrev@enertechimpianti.com</t>
  </si>
  <si>
    <t>OSB_25013</t>
  </si>
  <si>
    <t>OCB_25011</t>
  </si>
  <si>
    <t>Perdasdefogu</t>
  </si>
  <si>
    <t>CASONI FABBRICAZIONE LIQUORI S.P.A.</t>
  </si>
  <si>
    <t>andrea.vezzani@energyintelligence.it</t>
  </si>
  <si>
    <t>Andrea Vezzani</t>
  </si>
  <si>
    <t>OSB_25014</t>
  </si>
  <si>
    <t>CO_25003</t>
  </si>
  <si>
    <t>CR_25008</t>
  </si>
  <si>
    <t>CR_25009</t>
  </si>
  <si>
    <t>CR_25010</t>
  </si>
  <si>
    <t>CR_25011</t>
  </si>
  <si>
    <t>CR_25012</t>
  </si>
  <si>
    <t>CR_25013</t>
  </si>
  <si>
    <t>13/09/2024
REV 13/12/24</t>
  </si>
  <si>
    <t>PROSIDER SRL</t>
  </si>
  <si>
    <t>OSB_25015</t>
  </si>
  <si>
    <t>CO_25004</t>
  </si>
  <si>
    <t>Ravenna</t>
  </si>
  <si>
    <t>CR_25014</t>
  </si>
  <si>
    <t>CR_25015</t>
  </si>
  <si>
    <t>Monia Caso</t>
  </si>
  <si>
    <t>monia.caso@sapagroup.it</t>
  </si>
  <si>
    <t>OSB_25016</t>
  </si>
  <si>
    <t>CO_25005</t>
  </si>
  <si>
    <t>740€/v +tratt integri 0,24€/kg + tratt non int 0,55€/kg +65€/min +35€/FIR - 17 Fir</t>
  </si>
  <si>
    <t>ECS EC: 690€/v +tratt integri 0,16€/kg +60€/min +20€/FIR</t>
  </si>
  <si>
    <t>CORTESI ALBERTO</t>
  </si>
  <si>
    <t>OSB_25017</t>
  </si>
  <si>
    <t>OCB_25012</t>
  </si>
  <si>
    <t>STRIZZOLO FLAVIANO</t>
  </si>
  <si>
    <t>f.strizzolo@libero.it</t>
  </si>
  <si>
    <t xml:space="preserve">Strizzolo Flaviano </t>
  </si>
  <si>
    <t>OSB_25018</t>
  </si>
  <si>
    <t>CO_25006</t>
  </si>
  <si>
    <t>Gris</t>
  </si>
  <si>
    <t xml:space="preserve">ENFO SERVICE </t>
  </si>
  <si>
    <t>OSB_25019</t>
  </si>
  <si>
    <t>OCB_25013</t>
  </si>
  <si>
    <t>Udine</t>
  </si>
  <si>
    <t>Chieti</t>
  </si>
  <si>
    <t>Pordenone</t>
  </si>
  <si>
    <t>OSB_25020</t>
  </si>
  <si>
    <t>OCB_25014</t>
  </si>
  <si>
    <t>90€/corpo +35€/FIR
Ritiro con AN OSB_24241</t>
  </si>
  <si>
    <t>ECS/RMI</t>
  </si>
  <si>
    <t>ECS EC: 310€/v +0,16€/kg tratt +60€/min +20€/FIR</t>
  </si>
  <si>
    <t>ECS EC: 80€/corpo +20€/FIR</t>
  </si>
  <si>
    <t>340€/v + 0,24€/trattint +0,55€/tratt non int +65€/min +35€/FIR
Ritiro con AN OSB_24241</t>
  </si>
  <si>
    <t>480€/v +0,24 €/tratt +0,55€/tratt non int  +60€/min +35€/FIR</t>
  </si>
  <si>
    <t>ECS EC: 440€/v +0,16€/kg tratt +50€/min +20€/FIR</t>
  </si>
  <si>
    <t>280€/g nolo merlo + 500€/trasferimento mezzo</t>
  </si>
  <si>
    <t>Illasi</t>
  </si>
  <si>
    <t>Matteo Venturini</t>
  </si>
  <si>
    <t>matteo.venturini@gmb-engineering.it</t>
  </si>
  <si>
    <t>OSB_25021</t>
  </si>
  <si>
    <t>OCB_25015</t>
  </si>
  <si>
    <t>Bregnano</t>
  </si>
  <si>
    <t>PRESTAMP S.R.L.</t>
  </si>
  <si>
    <t>OSB_25022</t>
  </si>
  <si>
    <t>OCB_25016</t>
  </si>
  <si>
    <t>San Benigno</t>
  </si>
  <si>
    <t>OSB_25023</t>
  </si>
  <si>
    <t>CO_25007</t>
  </si>
  <si>
    <r>
      <t xml:space="preserve">SOCIETA' AGRICOLA VALLE ANTICA S.R.L. - </t>
    </r>
    <r>
      <rPr>
        <b/>
        <sz val="11"/>
        <color theme="1"/>
        <rFont val="Calibri"/>
        <family val="2"/>
        <scheme val="minor"/>
      </rPr>
      <t>GEFIM</t>
    </r>
  </si>
  <si>
    <t xml:space="preserve">Rapolano Terme </t>
  </si>
  <si>
    <t>OSB_25024</t>
  </si>
  <si>
    <t>OCB_25017</t>
  </si>
  <si>
    <t>Pisogne</t>
  </si>
  <si>
    <t>CR_25017</t>
  </si>
  <si>
    <t>CR_25018</t>
  </si>
  <si>
    <t>445€/v + 0,24€/kg + 0,50€/kg + 65€/min + 35€/fir</t>
  </si>
  <si>
    <t>ECS EC: 415€/v + 0,16€/kg + 35€/FIR</t>
  </si>
  <si>
    <t>ECS/CASARIN-RMI</t>
  </si>
  <si>
    <t>ECS EC: 645€/v +0,19€/kg +60€/min +20€/FIR</t>
  </si>
  <si>
    <t>695€/v motrice con ragno +0,27€/kg +0,55€/kg non int +65€/min +35€/FIR</t>
  </si>
  <si>
    <t>OSB_25025</t>
  </si>
  <si>
    <t>OCB_25018</t>
  </si>
  <si>
    <t>BERGAMASCHI Davide</t>
  </si>
  <si>
    <t>OSB_25026</t>
  </si>
  <si>
    <t xml:space="preserve">Forlì </t>
  </si>
  <si>
    <t>BADANO GAS SOCIETA' A RESPONSABILITA' LIMITATA SIGLABILE BADANO GAS S.R.L.</t>
  </si>
  <si>
    <t>Tommaso La Cava</t>
  </si>
  <si>
    <t>tommaso.lacava@gruppobadano.com</t>
  </si>
  <si>
    <t>OSB_25027</t>
  </si>
  <si>
    <t>OCB_25020</t>
  </si>
  <si>
    <t>Pietra Ligure</t>
  </si>
  <si>
    <t>calze.guaragni@libero.it</t>
  </si>
  <si>
    <t>Gianpietro Guaragni</t>
  </si>
  <si>
    <t>OSB_25028</t>
  </si>
  <si>
    <t>OCB_25021</t>
  </si>
  <si>
    <t>Borgo San Giacomo</t>
  </si>
  <si>
    <t>CR_25019</t>
  </si>
  <si>
    <t>GUARAGNI SRL</t>
  </si>
  <si>
    <t>50€/corpo (motrice+transpallet)</t>
  </si>
  <si>
    <t>CR_25020</t>
  </si>
  <si>
    <t>OSB_25029</t>
  </si>
  <si>
    <t>OCB_25022</t>
  </si>
  <si>
    <t>ECS EC: 490€/v + 0,16€/kg + 60€/min + 20€/fir</t>
  </si>
  <si>
    <t>530€/v + 0,24€/kg + 0,55€/kg + 65€/min + 35€/fir</t>
  </si>
  <si>
    <t>Big bag di morsetti</t>
  </si>
  <si>
    <t>ECS/LECOS</t>
  </si>
  <si>
    <t>600€/v + 575€/muletto + 0,24€/kg + 65€/min + 35€/Fir</t>
  </si>
  <si>
    <t>565€/v + 540€/muletto + 0,17€/kg + 60€/min + 20€/Fir</t>
  </si>
  <si>
    <t>565€/v + 90€/muletto + 0,17€/kg + 60€/min + 20€/Fir</t>
  </si>
  <si>
    <t>565€/v + 180€/muletto + 0,17€/kg + 60€/min + 20€/Fir</t>
  </si>
  <si>
    <t>600€/v + 95€/muletto + 0,24€/kg + 65€/min + 35€/Fir</t>
  </si>
  <si>
    <t>600€/v + 195€/muletto + 0,24€/kg + 65€/min + 35€/Fir</t>
  </si>
  <si>
    <t>270€/v + 0,05€/kg (al cliente) + 25€/Fir</t>
  </si>
  <si>
    <t>FORNITORE 
ECO PV SERVICE / ECO-PV TECH</t>
  </si>
  <si>
    <t>OSB_25014/1</t>
  </si>
  <si>
    <t>PMM ENERGY SRL</t>
  </si>
  <si>
    <t>c.magri@erinn.it</t>
  </si>
  <si>
    <t>Cristiano Magri</t>
  </si>
  <si>
    <t>OSB_25030</t>
  </si>
  <si>
    <t>CO_25008</t>
  </si>
  <si>
    <t xml:space="preserve">Novi Lugure </t>
  </si>
  <si>
    <t>BUCCELLA IMPIANTI SRL</t>
  </si>
  <si>
    <t>info@buccellaimpiantisrl.eu</t>
  </si>
  <si>
    <t>Riccardo Buccella</t>
  </si>
  <si>
    <t>OCB_25023</t>
  </si>
  <si>
    <t>Montella</t>
  </si>
  <si>
    <t>230€/v + 0,40€/kg + 65€/min + 35€/Fir</t>
  </si>
  <si>
    <t>ECS EC: 215€/v + 0,33€/kg + 20€/Fir</t>
  </si>
  <si>
    <t>CANTINA SANCIO DI SANCIO RICCARDO</t>
  </si>
  <si>
    <t>cantinasancio@libero.it</t>
  </si>
  <si>
    <t>Riccardo Sancio</t>
  </si>
  <si>
    <t>OSB_25031</t>
  </si>
  <si>
    <t>CO_25009</t>
  </si>
  <si>
    <t>Spotorno</t>
  </si>
  <si>
    <t>OSB_25032</t>
  </si>
  <si>
    <t>240€/v + 0,40€/kg + 65€/min + 35€/Fir + 75€/fermo mezzo&gt;1h</t>
  </si>
  <si>
    <t>ECS EC: 215€/v + 0,33€/kg + 70€/fermo mezzo&gt;1h +20€/FIR</t>
  </si>
  <si>
    <t>CR_25021</t>
  </si>
  <si>
    <t>CR_25022</t>
  </si>
  <si>
    <t>CR_25023</t>
  </si>
  <si>
    <t>EDIL PALMIERI S.R.L.</t>
  </si>
  <si>
    <t>simona@edilpalmieri.it</t>
  </si>
  <si>
    <t>Simona de Carolis</t>
  </si>
  <si>
    <t>OSB_25033</t>
  </si>
  <si>
    <t>CO_25010</t>
  </si>
  <si>
    <t>Segni</t>
  </si>
  <si>
    <t>CR_25024</t>
  </si>
  <si>
    <t>CR_25025</t>
  </si>
  <si>
    <t>CR_25026</t>
  </si>
  <si>
    <t>CR_25027</t>
  </si>
  <si>
    <t>CR_25028</t>
  </si>
  <si>
    <t>F.LLI QUAGLIA SOCIETA' AGRICOLA A RESPONSABILITA' LIMITATA</t>
  </si>
  <si>
    <t>OSB_25034</t>
  </si>
  <si>
    <t>OSB_25035</t>
  </si>
  <si>
    <t>RUBINO SRL</t>
  </si>
  <si>
    <t>Gian Alberto Tuzzato</t>
  </si>
  <si>
    <t>Castelnuovo Bormida</t>
  </si>
  <si>
    <t>RISTORANTE BAR LA PAESANA DI TROIANI SERENELLA &amp; C.</t>
  </si>
  <si>
    <t>emanuele.camilli@kiwih.it</t>
  </si>
  <si>
    <t>Emanuele Camilli</t>
  </si>
  <si>
    <t>OSB_25036</t>
  </si>
  <si>
    <t>Acquaviva Picena</t>
  </si>
  <si>
    <t>OSB_25037</t>
  </si>
  <si>
    <t>OCB_25024</t>
  </si>
  <si>
    <t>OCB_25025</t>
  </si>
  <si>
    <t>OCB_25026</t>
  </si>
  <si>
    <t xml:space="preserve">
Fare con OSB_25030</t>
  </si>
  <si>
    <t>TECNICO@CPMIMPIANTI.NET</t>
  </si>
  <si>
    <t>Fare con CO_25008</t>
  </si>
  <si>
    <t>Collegno</t>
  </si>
  <si>
    <t>960€/v + 0,25€/kg + 65€/min + 35€/FIR</t>
  </si>
  <si>
    <t>ECS EC: 900€/v + 0,17€/kg + 60€/min + 20€/Fir</t>
  </si>
  <si>
    <t>benedetta.bottai@gmail.com</t>
  </si>
  <si>
    <t>Benedetta Bottai</t>
  </si>
  <si>
    <t>GALBA DI BOTTAI BENEDETTA &amp; C. SAS</t>
  </si>
  <si>
    <t>OSB_25038</t>
  </si>
  <si>
    <t>CO_25011</t>
  </si>
  <si>
    <t>Prato</t>
  </si>
  <si>
    <t>PO</t>
  </si>
  <si>
    <t>DOMINO SRL</t>
  </si>
  <si>
    <t xml:space="preserve">Luigi Giacometti </t>
  </si>
  <si>
    <t>studio.ing.giacometti@gmail.com</t>
  </si>
  <si>
    <t>OSB_25039</t>
  </si>
  <si>
    <t>CO_25012</t>
  </si>
  <si>
    <t>OSB_25040</t>
  </si>
  <si>
    <t>OSB_25041</t>
  </si>
  <si>
    <t>OSB_25042</t>
  </si>
  <si>
    <t>CARTABIA ALEX</t>
  </si>
  <si>
    <t>OCB_25027</t>
  </si>
  <si>
    <t>cartab09@1alexcartabia.191.it</t>
  </si>
  <si>
    <t>Cartabia Alex</t>
  </si>
  <si>
    <t xml:space="preserve">Origgio </t>
  </si>
  <si>
    <t>Albertina Airoldi</t>
  </si>
  <si>
    <t>tina.airoldi@gmail.com</t>
  </si>
  <si>
    <t>OCB_25028</t>
  </si>
  <si>
    <t>Bresso</t>
  </si>
  <si>
    <t>RUBINETTERIA INDUSTRIALE MORA</t>
  </si>
  <si>
    <t>Moro Elisa</t>
  </si>
  <si>
    <t>info@rubinetteriamora.it</t>
  </si>
  <si>
    <t>CO_25013</t>
  </si>
  <si>
    <t>Valduggia</t>
  </si>
  <si>
    <t>G.D. S.R.L. UNIPERSONALE</t>
  </si>
  <si>
    <t>OSB_25043</t>
  </si>
  <si>
    <t>CO_25014</t>
  </si>
  <si>
    <t>OSB_25044</t>
  </si>
  <si>
    <t>CO_25015</t>
  </si>
  <si>
    <t>GARDELLI UBALDO SRL</t>
  </si>
  <si>
    <t>MORI CASTELLO di Rossi Morena &amp; C. S.A.S.</t>
  </si>
  <si>
    <t>Con CR_24144-24145 + OSB_25043 - OSB_25044</t>
  </si>
  <si>
    <t>CO_25016</t>
  </si>
  <si>
    <t>OSB_25045</t>
  </si>
  <si>
    <t>A.S.L.A. ELECTRIC SRL</t>
  </si>
  <si>
    <t>Mirko Laudadio</t>
  </si>
  <si>
    <t>mirkolaudadio@asla-srl.com</t>
  </si>
  <si>
    <t>CO_25017</t>
  </si>
  <si>
    <t>San Vito Chietino</t>
  </si>
  <si>
    <t>CR_25031</t>
  </si>
  <si>
    <t>CR_25030</t>
  </si>
  <si>
    <t>420€/v + 0,24€/kg inte + 0,55€/kg non int + 65€/min + 35€/Fir</t>
  </si>
  <si>
    <t>ECS EC:390€/v + 0,16€/kg + 60€/min + 20€/Fir</t>
  </si>
  <si>
    <t>CO_25018</t>
  </si>
  <si>
    <t>OSB_25046</t>
  </si>
  <si>
    <t>OCB_25029</t>
  </si>
  <si>
    <t>BARLETTA ARCANGELO</t>
  </si>
  <si>
    <t>Barletta Angelo</t>
  </si>
  <si>
    <t>arc.enersol@gmail.com</t>
  </si>
  <si>
    <t xml:space="preserve">	Ceglie Messapica</t>
  </si>
  <si>
    <t xml:space="preserve">210€/v + 0,20€/kg inv + 35€/Fir </t>
  </si>
  <si>
    <t>ECS EC: 195€/v + 0,10€/kg inv + 20€/Fir</t>
  </si>
  <si>
    <t>685€/v + 0,23€/kg + 0,55€/kg non int + 65€/min + 35€/Fir (BB90GGFM)</t>
  </si>
  <si>
    <t>410€/kg + 0,25€/kg + 0,55€/kg non int + 0,10€/kg inv + 65€/min + 35€/FIR (6 Fir)</t>
  </si>
  <si>
    <t>ECS EC: 380€/v + 0,18€/kg + 0,05€ inv + 20€/Fir</t>
  </si>
  <si>
    <t>ECS EC: 635€/v + 0,16€/kg + 60€/min + 20€/Fir</t>
  </si>
  <si>
    <t>GREEN TECHNO SRLS</t>
  </si>
  <si>
    <t>OSB_25047</t>
  </si>
  <si>
    <t>TRAFILERIE CARLO GNUTTI S.P.A</t>
  </si>
  <si>
    <t>Daniele Biava</t>
  </si>
  <si>
    <t>daniele.biava@gnuttichiari.it</t>
  </si>
  <si>
    <t xml:space="preserve">Chiari </t>
  </si>
  <si>
    <t>OSB_25048</t>
  </si>
  <si>
    <t>CO_25019</t>
  </si>
  <si>
    <t>COAM SRL</t>
  </si>
  <si>
    <t xml:space="preserve">Clara Martignon </t>
  </si>
  <si>
    <t>cmartignon@coam-spa.com</t>
  </si>
  <si>
    <t>Pianiga</t>
  </si>
  <si>
    <t>OSB_25049</t>
  </si>
  <si>
    <t>OSB_25050</t>
  </si>
  <si>
    <t>OCB_25030</t>
  </si>
  <si>
    <t>ENERGY INTELLIGENCE S.R.L.</t>
  </si>
  <si>
    <t>OSB_25051</t>
  </si>
  <si>
    <t>OSB_25052</t>
  </si>
  <si>
    <t>OCB_25031</t>
  </si>
  <si>
    <t xml:space="preserve">Gagliano Castelferrato </t>
  </si>
  <si>
    <t>EFFECÍ S.S. SOCIETA' AGRICOLA</t>
  </si>
  <si>
    <t>CO_25020</t>
  </si>
  <si>
    <t>Brisighella</t>
  </si>
  <si>
    <t>Nadia Rossetti</t>
  </si>
  <si>
    <t>SOLARYS TEAM S.R.L.</t>
  </si>
  <si>
    <t>info@solarysteam.com</t>
  </si>
  <si>
    <t>Carla Trevisan</t>
  </si>
  <si>
    <t>OCB_25032</t>
  </si>
  <si>
    <t>CR_25033</t>
  </si>
  <si>
    <t>CO_25021</t>
  </si>
  <si>
    <t>Mono-Mono dopp</t>
  </si>
  <si>
    <t>OSB_25053</t>
  </si>
  <si>
    <t>OSB_25054</t>
  </si>
  <si>
    <t>OSB_25055</t>
  </si>
  <si>
    <t>OSB_25056</t>
  </si>
  <si>
    <t>SAPIO PASQUALE</t>
  </si>
  <si>
    <t>linosapio@gmail.com</t>
  </si>
  <si>
    <t>Pasquale Sapio</t>
  </si>
  <si>
    <t>OCB_25033</t>
  </si>
  <si>
    <t>CO_25022</t>
  </si>
  <si>
    <t>Fara in Sabina</t>
  </si>
  <si>
    <t>RI</t>
  </si>
  <si>
    <t>SOCIETÀ AGRICOLA GORINO SULLAM SOCIETA' SEMPLICE</t>
  </si>
  <si>
    <t>Paolo Mantovani</t>
  </si>
  <si>
    <t>gorino.sullam@gmail.com</t>
  </si>
  <si>
    <t>CO_25023</t>
  </si>
  <si>
    <t>8?</t>
  </si>
  <si>
    <t>Taglio di Po</t>
  </si>
  <si>
    <t>CONSORZIO ECOLAMP</t>
  </si>
  <si>
    <t>Max Tenconi</t>
  </si>
  <si>
    <t>tenconi@ecolamp.it</t>
  </si>
  <si>
    <t>Noci</t>
  </si>
  <si>
    <t>290€/v + 0,24€/kg + 0,55€/kg non int + 65€/min + 35€/Fir</t>
  </si>
  <si>
    <t>200€/corpo + 20€/Fir</t>
  </si>
  <si>
    <t xml:space="preserve">ECS EC: 265€/v + 0,16€/kg + 60€/min + 20€/Fir  </t>
  </si>
  <si>
    <t>ECS EC: 170€/corpo + 10€/Fir</t>
  </si>
  <si>
    <t>Puccini Francesco</t>
  </si>
  <si>
    <t>OCB_25034</t>
  </si>
  <si>
    <t>Signa</t>
  </si>
  <si>
    <t>FABIANI MARCO</t>
  </si>
  <si>
    <t>OSB_25057</t>
  </si>
  <si>
    <t>OCB_25035</t>
  </si>
  <si>
    <t>60€/v + 60€/min (compresa documentazione)</t>
  </si>
  <si>
    <t>310€/kg +0,26€/kg +0,75€/kg +60€/min +35€/FIR</t>
  </si>
  <si>
    <t>Montazzoli</t>
  </si>
  <si>
    <t>ARCA S.R.L.</t>
  </si>
  <si>
    <t>OSB_25058</t>
  </si>
  <si>
    <t>OCB_25036</t>
  </si>
  <si>
    <t>Latina</t>
  </si>
  <si>
    <t>MINELLI ANTONELLO</t>
  </si>
  <si>
    <t>OSB_25059</t>
  </si>
  <si>
    <t>OCB_25037</t>
  </si>
  <si>
    <t>CO_25024</t>
  </si>
  <si>
    <t>San Bartolomeo al Mare</t>
  </si>
  <si>
    <t>AZIENDA AGRICOLA LAZZARI</t>
  </si>
  <si>
    <t>OSB_25060</t>
  </si>
  <si>
    <t>Film Sottile doppio vetro</t>
  </si>
  <si>
    <t>Castegnero</t>
  </si>
  <si>
    <t>Giuseppe Rebuttato</t>
  </si>
  <si>
    <t>studiorebu.1@gmail.com</t>
  </si>
  <si>
    <t>OSB_25061</t>
  </si>
  <si>
    <t>OCB_25038</t>
  </si>
  <si>
    <t>400€/v + 0,26€/kg + 0,72€/kg non int + 65€/min + 35€/Fir</t>
  </si>
  <si>
    <t>COBAR S.P.A.</t>
  </si>
  <si>
    <t>OSB_25062</t>
  </si>
  <si>
    <t>OCB_25039</t>
  </si>
  <si>
    <t>Altamura</t>
  </si>
  <si>
    <t>745€/v + 0,24€/kg + 0,55€/kg non int + 65€/min + 35€/Fir (3Fir)</t>
  </si>
  <si>
    <t>ECS EC: 660€/v + 0,17€/kg + 65€/min + 20€/Fir</t>
  </si>
  <si>
    <t>ECS EC: 370€/v + 0,19€/kg + 0,65€/kg non int + 20€/Fir</t>
  </si>
  <si>
    <t>710€/v + 0,24€/kg + 0,55€/kg non int + 70€/min + 35€/Fir</t>
  </si>
  <si>
    <t>SGGE S.R.L.</t>
  </si>
  <si>
    <t>OSB_25063</t>
  </si>
  <si>
    <t>CO_25025</t>
  </si>
  <si>
    <t>INTEC - SOCIETA' A RESPONSABILITA' LIMITATA</t>
  </si>
  <si>
    <t>OSB_25064</t>
  </si>
  <si>
    <t>CO_25026</t>
  </si>
  <si>
    <t>OCB_25040</t>
  </si>
  <si>
    <t>Muggia</t>
  </si>
  <si>
    <t>TS</t>
  </si>
  <si>
    <t>OSB_25065</t>
  </si>
  <si>
    <t>FERRARI S.A.S. DI FERRARI PAOLA &amp; C.</t>
  </si>
  <si>
    <t>Paola Ferrari</t>
  </si>
  <si>
    <t>info@ristoranteferrari.it</t>
  </si>
  <si>
    <t>OSB_25066</t>
  </si>
  <si>
    <t>CO_25027</t>
  </si>
  <si>
    <t>Goro</t>
  </si>
  <si>
    <t>OSB_25067</t>
  </si>
  <si>
    <t>CO_25028</t>
  </si>
  <si>
    <t>MOZZONI MANLIO</t>
  </si>
  <si>
    <t>matteomozzoni@gmail.com</t>
  </si>
  <si>
    <t>Matteo Mozzoni</t>
  </si>
  <si>
    <t>OSB_25068</t>
  </si>
  <si>
    <t>CO_25029</t>
  </si>
  <si>
    <t>Piombino</t>
  </si>
  <si>
    <t>GALVANI S.R.L.</t>
  </si>
  <si>
    <t>giosue.pasqualotto@galvani.com</t>
  </si>
  <si>
    <t>Giosuè Pasqualotto</t>
  </si>
  <si>
    <t>OSB_25069</t>
  </si>
  <si>
    <t>CO_25030</t>
  </si>
  <si>
    <t>San Giovanni Lupatoto</t>
  </si>
  <si>
    <t>F.A.CA.D. S.A.S. DI CAPPELLETTO SIMONE &amp; C.</t>
  </si>
  <si>
    <t>info@facad.it</t>
  </si>
  <si>
    <t>Erica Salvador</t>
  </si>
  <si>
    <t>OSB_25070</t>
  </si>
  <si>
    <t>CO_25031</t>
  </si>
  <si>
    <t>Scorzè</t>
  </si>
  <si>
    <t>OSB_25071</t>
  </si>
  <si>
    <t>ENGIE SERVIZI</t>
  </si>
  <si>
    <t>fabiana.masala@engie.com</t>
  </si>
  <si>
    <t>Fabiana Masala</t>
  </si>
  <si>
    <t>CR_25036</t>
  </si>
  <si>
    <t>CR_25032</t>
  </si>
  <si>
    <t>600€/v + 0,24€/kg + 65€/min + 35€/Fir</t>
  </si>
  <si>
    <t>915€/v + 0,28€/kg + 70€/min + 35€/Fir</t>
  </si>
  <si>
    <t>ECS EC: 845€/v + 0,17€/kg + 20€/Fir</t>
  </si>
  <si>
    <t>ECS EC: 560€/v + 0,18€/kg + 20€/kg</t>
  </si>
  <si>
    <t>CR_25037</t>
  </si>
  <si>
    <t>CR_25038</t>
  </si>
  <si>
    <t>CR_25039</t>
  </si>
  <si>
    <t>CR_25040</t>
  </si>
  <si>
    <t>CR_25041</t>
  </si>
  <si>
    <t>CR_25042</t>
  </si>
  <si>
    <t>0€
2impianti</t>
  </si>
  <si>
    <t>0€
Con CR_24144-24145 + OSB_25026 - OSB_25043</t>
  </si>
  <si>
    <t>0€
Con CR_24144-24145 + OSB_25026 - OSB_25044</t>
  </si>
  <si>
    <t>ECS EC: 560€/v + 0,18€/kg + 65€/min + 20€/Fir</t>
  </si>
  <si>
    <t>ECS EC: 215€/v + 0,24€/kg + 65€/min + 20€/Fir</t>
  </si>
  <si>
    <t>CR_25043</t>
  </si>
  <si>
    <t>600€/v + 0,24€/kg +0,55€/kg non int + 70€/min + 35€/min</t>
  </si>
  <si>
    <t>BRINDISI SOLARE S.R.L.</t>
  </si>
  <si>
    <t>b.catapano@greenarrow-capital.com</t>
  </si>
  <si>
    <t>OSB_25072</t>
  </si>
  <si>
    <t>OCB_25041</t>
  </si>
  <si>
    <t>CR_25044</t>
  </si>
  <si>
    <t>710€/v + 1€/kg + 65€/min + 35€/Fir</t>
  </si>
  <si>
    <t>OSB_25073</t>
  </si>
  <si>
    <t>OCB_25042</t>
  </si>
  <si>
    <t>RIDEMOVI S.P.A.</t>
  </si>
  <si>
    <t>Silvia Pintus</t>
  </si>
  <si>
    <t>s.pintus@ridemovi.com</t>
  </si>
  <si>
    <t>batterie</t>
  </si>
  <si>
    <t>Pantigliate</t>
  </si>
  <si>
    <t>1080€/v + 0,24€/kg + 70€/min + 35€/Fir</t>
  </si>
  <si>
    <t>ECS EC: 1000€/v + 0,17€/kg + 65€/min + 20€/Fir</t>
  </si>
  <si>
    <t>85€/v + 0,31€/kg + 70€/min + 35€/Fir</t>
  </si>
  <si>
    <t>CR_25046</t>
  </si>
  <si>
    <t>CR_25045</t>
  </si>
  <si>
    <t>CR_25047</t>
  </si>
  <si>
    <t>CR_25048</t>
  </si>
  <si>
    <t>OSB_25074</t>
  </si>
  <si>
    <t>CO_25032</t>
  </si>
  <si>
    <t xml:space="preserve">SILVIO LAVAGNINO </t>
  </si>
  <si>
    <t>info@proeticasolutions.it</t>
  </si>
  <si>
    <t>Asti</t>
  </si>
  <si>
    <t>AT</t>
  </si>
  <si>
    <t>325€/v + 0,43€/kg + 65€/min + 35€/Fir</t>
  </si>
  <si>
    <t>ECS EC: 300€/v + 0,37€/kg + 20€/Fir</t>
  </si>
  <si>
    <t xml:space="preserve">90€/v + 0,05€/kg </t>
  </si>
  <si>
    <t>OSB_25011-1</t>
  </si>
  <si>
    <t>ECT/B&amp;TA</t>
  </si>
  <si>
    <t xml:space="preserve">AGENZIA ENERGETICA FIORENTINA S.R.L. </t>
  </si>
  <si>
    <t>100€/corpo</t>
  </si>
  <si>
    <t>ECT/CASARIN+RMI</t>
  </si>
  <si>
    <t>OSB_25075</t>
  </si>
  <si>
    <t>CO_25033</t>
  </si>
  <si>
    <t>MATTEO PADOVANO</t>
  </si>
  <si>
    <t>matteopadovano52@gmail.com</t>
  </si>
  <si>
    <t>Matteo Padovano</t>
  </si>
  <si>
    <t>OSB_25076</t>
  </si>
  <si>
    <t>CO_25034</t>
  </si>
  <si>
    <t>Liudmila.Strakh@sicoma.it</t>
  </si>
  <si>
    <t>OFFICINE MECCANICHE GALLETTI (O.M.G.) SRL</t>
  </si>
  <si>
    <t>Liudmila Strakh</t>
  </si>
  <si>
    <t>OSB_25077</t>
  </si>
  <si>
    <t>CO_25035</t>
  </si>
  <si>
    <t xml:space="preserve">Ponte Valleceppi </t>
  </si>
  <si>
    <t>Gaggiano</t>
  </si>
  <si>
    <t>FACEA S.R.L.</t>
  </si>
  <si>
    <t xml:space="preserve">Roberta Piasentin </t>
  </si>
  <si>
    <t>OSB_25078</t>
  </si>
  <si>
    <t>CO_25036</t>
  </si>
  <si>
    <t xml:space="preserve">Maimacco </t>
  </si>
  <si>
    <t>AMADIO &amp; C. S.P.A.</t>
  </si>
  <si>
    <t>gianni@amadio.com</t>
  </si>
  <si>
    <t>Gianni Giuliari</t>
  </si>
  <si>
    <t>amministrazione@facea.it</t>
  </si>
  <si>
    <t>OSB_25079</t>
  </si>
  <si>
    <t>CO_25037</t>
  </si>
  <si>
    <t>Quinto Vicentino</t>
  </si>
  <si>
    <t>CR_25049</t>
  </si>
  <si>
    <t>CR_25050</t>
  </si>
  <si>
    <t>PAUL GREGORY</t>
  </si>
  <si>
    <t>pauljgregory@outlook.com</t>
  </si>
  <si>
    <t>Paul Gregory</t>
  </si>
  <si>
    <t>OSB_25080</t>
  </si>
  <si>
    <t>OCB_25043</t>
  </si>
  <si>
    <t>Montefollonico</t>
  </si>
  <si>
    <t>MONDIAL PLASTIC SRL</t>
  </si>
  <si>
    <t>s.pintus@mondialplastic.it</t>
  </si>
  <si>
    <t>OSB_25081</t>
  </si>
  <si>
    <t>CO_25038</t>
  </si>
  <si>
    <t>Bruciati</t>
  </si>
  <si>
    <t>OSB_25082</t>
  </si>
  <si>
    <t>OCB_25044</t>
  </si>
  <si>
    <t xml:space="preserve">Rodengo Saiano </t>
  </si>
  <si>
    <t>SUN ROOF II S.R.L.</t>
  </si>
  <si>
    <t>OSB_25083</t>
  </si>
  <si>
    <t>OCB_25045</t>
  </si>
  <si>
    <t>OSB_25084</t>
  </si>
  <si>
    <t>OCB_25046</t>
  </si>
  <si>
    <t>OSB_25085</t>
  </si>
  <si>
    <t>OCB_25047</t>
  </si>
  <si>
    <t>ENCOME ENERGY PERFORMANCE ITALIA S.R.L</t>
  </si>
  <si>
    <t>simone.farina@en-come.com</t>
  </si>
  <si>
    <t>Simone Farina</t>
  </si>
  <si>
    <t>bruciati</t>
  </si>
  <si>
    <t>vario</t>
  </si>
  <si>
    <t>materiale vario</t>
  </si>
  <si>
    <t>Settimo Torinese</t>
  </si>
  <si>
    <t>23 quadri di campo completi di sbarre di fissaggio, 25 scatoloni materiale plastico d'imballo, 4 pannelli fotovoltaici parzialmente carbonizzati da incendio, 30 spezzoni (circa 1mt) di cavi in rame, materiale elettronico incendiato di difficile identificazione</t>
  </si>
  <si>
    <t>CR_25051</t>
  </si>
  <si>
    <t>IMMOBILIARE RENATO ZURLO SRL</t>
  </si>
  <si>
    <t>servizifitness@gmail.com</t>
  </si>
  <si>
    <t>Renato Zurlo</t>
  </si>
  <si>
    <t>OSB_25086</t>
  </si>
  <si>
    <t>CO_25039</t>
  </si>
  <si>
    <t>COMUNE DI ASSAGO</t>
  </si>
  <si>
    <t xml:space="preserve">Manuela  Zamparo </t>
  </si>
  <si>
    <t>m.zamparo@comune.assago.mi.it</t>
  </si>
  <si>
    <t>OSB_25087</t>
  </si>
  <si>
    <t>OCB_25048</t>
  </si>
  <si>
    <t>film sottile</t>
  </si>
  <si>
    <t>Assago</t>
  </si>
  <si>
    <t>ECS EC: 750€/v + 0,16€/kg (1€ the bridge) + 20€/Fir</t>
  </si>
  <si>
    <t>780€/v + 0,28€/kg +0,55€/kg non int + 65€/min + 35€/Fir (ok the bridges)</t>
  </si>
  <si>
    <t>OSB_25088</t>
  </si>
  <si>
    <t>OCB_25049</t>
  </si>
  <si>
    <t>ENGIE SERVIZI S.P.A</t>
  </si>
  <si>
    <t xml:space="preserve">fabiana.masala@engie.com </t>
  </si>
  <si>
    <t>Torino</t>
  </si>
  <si>
    <t>OSB_25089</t>
  </si>
  <si>
    <t>OCB_25050</t>
  </si>
  <si>
    <t>The bridges</t>
  </si>
  <si>
    <t>cogeneratore</t>
  </si>
  <si>
    <t>OSB_25090</t>
  </si>
  <si>
    <t>OCB_25051</t>
  </si>
  <si>
    <t xml:space="preserve">Georgia Salvatici </t>
  </si>
  <si>
    <t>g.salvatici@ridemovi.com</t>
  </si>
  <si>
    <t>CR_25034</t>
  </si>
  <si>
    <t>ECS EC: 720€/v + 0,18€/kg + 65€/min + 20€/Fir</t>
  </si>
  <si>
    <t>780€/v + 0,25€/kg + 0,55€/kg non int + 70€/min + 35€/Fir</t>
  </si>
  <si>
    <t>ECS EC: 390€/v + 0,32€/kg + 20€/Fir</t>
  </si>
  <si>
    <t>420€/v + 0,39€/kg + 0,65€/kg non int + 65€/min + 35€/Fir</t>
  </si>
  <si>
    <t>CR_25052</t>
  </si>
  <si>
    <t>gdenovellis@secundumnaturam.it</t>
  </si>
  <si>
    <t>Gianluca De Novellis</t>
  </si>
  <si>
    <t>OSB_25091</t>
  </si>
  <si>
    <t>Campli</t>
  </si>
  <si>
    <t>CO_25040</t>
  </si>
  <si>
    <t>PERARO PIERGIORGIO</t>
  </si>
  <si>
    <t>piergiorgio.peraro@libero.it</t>
  </si>
  <si>
    <t>Piergiorgio Peraro</t>
  </si>
  <si>
    <t>OSB_25092</t>
  </si>
  <si>
    <t>CO_25041</t>
  </si>
  <si>
    <t>OCB_25052</t>
  </si>
  <si>
    <t>Conselve</t>
  </si>
  <si>
    <t>AZIENDA FODERAMI DRAGONI SPA</t>
  </si>
  <si>
    <t>mario.rodoni@dragoni.it</t>
  </si>
  <si>
    <t>Mario Rodoni</t>
  </si>
  <si>
    <t>OSB_25093</t>
  </si>
  <si>
    <t>Gallarate</t>
  </si>
  <si>
    <t>CR_25053</t>
  </si>
  <si>
    <t>OSB_25094</t>
  </si>
  <si>
    <t>OCB_25053</t>
  </si>
  <si>
    <t>Carlino</t>
  </si>
  <si>
    <t>41 Fir?</t>
  </si>
  <si>
    <t>BARTALINI SILVIA</t>
  </si>
  <si>
    <t xml:space="preserve">Alessandro Ruzzi </t>
  </si>
  <si>
    <t>ruzzi@inwind.it</t>
  </si>
  <si>
    <t>OSB_25095</t>
  </si>
  <si>
    <t>CO_25042</t>
  </si>
  <si>
    <t>ECS EC: 470€/v + 0,17€/kg + 20€/Fir</t>
  </si>
  <si>
    <t>540€/v + 0,24€/kg + 0,55€/kg non int + 65€/min + 35€/Fir</t>
  </si>
  <si>
    <t>ECS EC: 290€/kg +0,18€/kg +0,65€/kg +55€/min +20€/FIR</t>
  </si>
  <si>
    <t>ECS EC: 55€/v +0,18€/kg +0,65€/kg +55€/min +20€/FIR</t>
  </si>
  <si>
    <t>CR_25054</t>
  </si>
  <si>
    <t>ECS EC: 690€/v + 0,93€/kg + 20€/Fir</t>
  </si>
  <si>
    <t>ECS/ERP</t>
  </si>
  <si>
    <t xml:space="preserve">KNE ENERGIA RINNOVABILE 1 S.R.L.	</t>
  </si>
  <si>
    <t>p.mastinu@sardasol.com</t>
  </si>
  <si>
    <t>Paolo Mastinu</t>
  </si>
  <si>
    <t>OSB_25096</t>
  </si>
  <si>
    <t>CO_25043</t>
  </si>
  <si>
    <t>OSB_25097</t>
  </si>
  <si>
    <t>CO_25044</t>
  </si>
  <si>
    <t>SOCIETA' AGRICOLA SEMPLICE BROLETTI</t>
  </si>
  <si>
    <t>a.dotti@csa-srl.eu</t>
  </si>
  <si>
    <t xml:space="preserve">Alessio Dotti </t>
  </si>
  <si>
    <t>Isola Rizza</t>
  </si>
  <si>
    <t>Tossilo</t>
  </si>
  <si>
    <t>AZIENDA AGRICOLA VIGNE IRPINE SRL</t>
  </si>
  <si>
    <t>enzo.ferrara@fdglsrl.it</t>
  </si>
  <si>
    <t>Enzo Ferrara</t>
  </si>
  <si>
    <t>OSB_25098</t>
  </si>
  <si>
    <t>OCB_25054</t>
  </si>
  <si>
    <t>Santa Paolina</t>
  </si>
  <si>
    <t>CR_25055</t>
  </si>
  <si>
    <t>CAMPLI ENERGY SRL</t>
  </si>
  <si>
    <t>GUIDI ACHILLE</t>
  </si>
  <si>
    <t>Ivana Berardi</t>
  </si>
  <si>
    <t>ivana.berardi66@gmail.com</t>
  </si>
  <si>
    <t>OSB_25099</t>
  </si>
  <si>
    <t>CO_25045</t>
  </si>
  <si>
    <t xml:space="preserve">PRODUTTORE </t>
  </si>
  <si>
    <t>RIF. ECO-PV</t>
  </si>
  <si>
    <t xml:space="preserve">DATA CONTRATTO </t>
  </si>
  <si>
    <t>Q.TA</t>
  </si>
  <si>
    <t>LUOGO DI RITIRO</t>
  </si>
  <si>
    <t>PROVINCIA</t>
  </si>
  <si>
    <t>BERTAIOLA ENERGIA SRL</t>
  </si>
  <si>
    <t>alberto@albertinistudio.com</t>
  </si>
  <si>
    <t>Alberto Piazzola</t>
  </si>
  <si>
    <t>OSB_25100</t>
  </si>
  <si>
    <t>CO_25046</t>
  </si>
  <si>
    <t>Valeggio sul Mincio</t>
  </si>
  <si>
    <t>DAVIDE STEFAN</t>
  </si>
  <si>
    <t>OSB_25101</t>
  </si>
  <si>
    <t>OCB_25055</t>
  </si>
  <si>
    <t>Campodarsego</t>
  </si>
  <si>
    <t>ECS EC: 500€/v + 0,25€/kg + 65€/min + 20€/Fir</t>
  </si>
  <si>
    <t>540€/v + 0,38€/kg (1 €/mod the bridges) + 70€/min + 35€/Fir</t>
  </si>
  <si>
    <t>CATERINA PEVERONI</t>
  </si>
  <si>
    <t>caterina.peveroni@virgilio.it</t>
  </si>
  <si>
    <t>Caterina Peveroni</t>
  </si>
  <si>
    <t>OSB_25102</t>
  </si>
  <si>
    <t>OCB_25056</t>
  </si>
  <si>
    <t>Sommo</t>
  </si>
  <si>
    <t>CR_25056</t>
  </si>
  <si>
    <t>CR_25057</t>
  </si>
  <si>
    <t>CR_25058</t>
  </si>
  <si>
    <t>CR_25059</t>
  </si>
  <si>
    <t>OSB_25103</t>
  </si>
  <si>
    <t>OCB_25057</t>
  </si>
  <si>
    <t>Cigs cilindrica</t>
  </si>
  <si>
    <t>Maniago</t>
  </si>
  <si>
    <t>ZIMETAL SRL</t>
  </si>
  <si>
    <t>Margherita Rubiolo</t>
  </si>
  <si>
    <t>margherita.rubiolo@zimetal.it</t>
  </si>
  <si>
    <t>OSB_25104</t>
  </si>
  <si>
    <t>CO_25047</t>
  </si>
  <si>
    <t>Solero</t>
  </si>
  <si>
    <t>ONNIS GIUSEPPE</t>
  </si>
  <si>
    <t>Giuseppe Onnis</t>
  </si>
  <si>
    <t>giuse.onnis@tiscali.it</t>
  </si>
  <si>
    <t>OSB_25105</t>
  </si>
  <si>
    <t>CO_25048</t>
  </si>
  <si>
    <t>Cis</t>
  </si>
  <si>
    <t>Samassi</t>
  </si>
  <si>
    <t>AZ. AGR. F.LLI MOLINO DI MOLINO FLAVIO</t>
  </si>
  <si>
    <t>OSB_25106</t>
  </si>
  <si>
    <t>OCB_25058</t>
  </si>
  <si>
    <t>ECS EC: 800€/v + 0,53€/kg + 60€/min + 20€/Fir</t>
  </si>
  <si>
    <t>ECS EC: 340€/v + 0,16€/kg 160214+ 0,30€/kg 160213* + 20€/Fir</t>
  </si>
  <si>
    <t>Lampada Uv</t>
  </si>
  <si>
    <t>inviata mail
 analisi chimiche</t>
  </si>
  <si>
    <t>Analisi: 1850€+ 60€/ritiro materiale</t>
  </si>
  <si>
    <t>865€/v + 0,69€/kg + 65€/min + 35€/Fir</t>
  </si>
  <si>
    <t>tecnico@elettroimpiantimascotto.it</t>
  </si>
  <si>
    <t>Stefano Ioriatti</t>
  </si>
  <si>
    <t>OSB_25107</t>
  </si>
  <si>
    <t>OSB_25108</t>
  </si>
  <si>
    <t>INTI SRL</t>
  </si>
  <si>
    <t>OCB_25059</t>
  </si>
  <si>
    <t>CO_25049</t>
  </si>
  <si>
    <t xml:space="preserve">Levico Terme </t>
  </si>
  <si>
    <t>Castel San Pietro Terme</t>
  </si>
  <si>
    <t>Martina Meucci</t>
  </si>
  <si>
    <t>Bulgarnò di Cesena</t>
  </si>
  <si>
    <t>Simone Masera</t>
  </si>
  <si>
    <t>commerciale@elettrosea.it</t>
  </si>
  <si>
    <t>OSB_25109</t>
  </si>
  <si>
    <t>OCB_25060</t>
  </si>
  <si>
    <t xml:space="preserve">Trento </t>
  </si>
  <si>
    <t>CR_25060</t>
  </si>
  <si>
    <t>365€/corpo + 35€/Fir</t>
  </si>
  <si>
    <t>190€/corpo + 35€/Fir</t>
  </si>
  <si>
    <t>ALBERTINA AIROLDI</t>
  </si>
  <si>
    <t>ECS EC: 160€/corpo + 20€/Fir</t>
  </si>
  <si>
    <t>GANDELLINI BENIAMINO SRL</t>
  </si>
  <si>
    <t>amministrazione@gandellini.com</t>
  </si>
  <si>
    <t>Angela Vukosa</t>
  </si>
  <si>
    <t>OSB_25110</t>
  </si>
  <si>
    <t>OCB_25061</t>
  </si>
  <si>
    <t>Brandico</t>
  </si>
  <si>
    <t>LABORMEC TRADING S.R.L.</t>
  </si>
  <si>
    <t>Sara Laffranchini</t>
  </si>
  <si>
    <t>labormectrading@gmail.com</t>
  </si>
  <si>
    <t>OSB_25111</t>
  </si>
  <si>
    <t>Artogne</t>
  </si>
  <si>
    <t>CO_25050</t>
  </si>
  <si>
    <t>500€/v + 0,24€/kg + 0,55€/kg non int + 65€/min + 35€/Fir * combinato OSB_25107</t>
  </si>
  <si>
    <t>ECS EC: 150€/v + 0,17€/kg + 60€/min + 20€/Fir</t>
  </si>
  <si>
    <t>ECS EC: 470€/v + 0,17€/kg + 60€/min + 20€/Fir</t>
  </si>
  <si>
    <t>OSB_25112</t>
  </si>
  <si>
    <t>OCB_25062</t>
  </si>
  <si>
    <t>OSB_25113</t>
  </si>
  <si>
    <t>OCB_25063</t>
  </si>
  <si>
    <t>200€/v + 0,24€/kg + 0,55€/kg non int + 65€/min + 35€/Fir * combinato OSB_25109</t>
  </si>
  <si>
    <t>OSB_25114</t>
  </si>
  <si>
    <t>OCB_25064</t>
  </si>
  <si>
    <t>Simona Rea</t>
  </si>
  <si>
    <t>ufficiotecnico@gmsolar.it</t>
  </si>
  <si>
    <t>OSB_25115</t>
  </si>
  <si>
    <t>OSB_25116</t>
  </si>
  <si>
    <t>OCB_25065</t>
  </si>
  <si>
    <t>ALMATEK S.R.L.</t>
  </si>
  <si>
    <t>Stefano Amato</t>
  </si>
  <si>
    <t>s.amato@almatek.eu; a.abbosino@almatek.eu</t>
  </si>
  <si>
    <t>mono-poli</t>
  </si>
  <si>
    <t>OSB_25117</t>
  </si>
  <si>
    <t>CO_25051</t>
  </si>
  <si>
    <t>offnardulli@virgilio.it</t>
  </si>
  <si>
    <t>CENTRO SERVIZI AUTO NARDULLI SRL</t>
  </si>
  <si>
    <t>Mario Nardulli</t>
  </si>
  <si>
    <t>CR_25061</t>
  </si>
  <si>
    <t>04/04/25
REV 08/04/25</t>
  </si>
  <si>
    <t>ELETTRO S.E.A. S.R.L.</t>
  </si>
  <si>
    <t>CR_25062</t>
  </si>
  <si>
    <t>COFRIMAR S.R.L.</t>
  </si>
  <si>
    <t xml:space="preserve">Ivan Vannini </t>
  </si>
  <si>
    <t>ivan.vannini@righinet.com</t>
  </si>
  <si>
    <t>OSB_25118</t>
  </si>
  <si>
    <t>OCB_25066</t>
  </si>
  <si>
    <t>CR_25063</t>
  </si>
  <si>
    <t>Immobilizzati nel trust 17,732€</t>
  </si>
  <si>
    <t>S.F. PACKAGING S.P.A.</t>
  </si>
  <si>
    <t xml:space="preserve">Silvia Fantuzzi </t>
  </si>
  <si>
    <t>OSB_25119</t>
  </si>
  <si>
    <t>OCB_25067</t>
  </si>
  <si>
    <t>Oderzo</t>
  </si>
  <si>
    <t>ECS/PELLIZZARI+RMI</t>
  </si>
  <si>
    <t>100€/corpo (urgenza+motrice e transpallet)</t>
  </si>
  <si>
    <t>CR_25064</t>
  </si>
  <si>
    <t xml:space="preserve">CARBODIES SAS DI ANGELO E PAOLO REDAELLI &amp; C. </t>
  </si>
  <si>
    <t>CO_25052</t>
  </si>
  <si>
    <t xml:space="preserve">Capriano di Briosco </t>
  </si>
  <si>
    <t>Chiedere maggiorazione per moduli non integri</t>
  </si>
  <si>
    <t>gb@enertechimpianti.com</t>
  </si>
  <si>
    <t>Gianluca Bruno</t>
  </si>
  <si>
    <t>OSB_25120</t>
  </si>
  <si>
    <t>OCB_25068</t>
  </si>
  <si>
    <t xml:space="preserve">annullata </t>
  </si>
  <si>
    <t>OG</t>
  </si>
  <si>
    <t>1140€/v + 0,24€/kg + 0,55€/kg non int + 65€/min + 10€/Fir-gestione documentale (2 Fir + 41 dichiarazioni)</t>
  </si>
  <si>
    <t>ECS EC: 1050€/v + 0,17€/Fir + 55€/min + 210€/Fir+gestione documentale (2 Fir + 41 dichiarazioni)</t>
  </si>
  <si>
    <t>OSB_25121</t>
  </si>
  <si>
    <t>OCB_25069</t>
  </si>
  <si>
    <t>OSB_25122</t>
  </si>
  <si>
    <t>OCB_25070</t>
  </si>
  <si>
    <t>eventi@allmobility.org</t>
  </si>
  <si>
    <t>Simone Campolongo</t>
  </si>
  <si>
    <t>ALL MOBILITY TRADING SRL</t>
  </si>
  <si>
    <t>OSB_25123</t>
  </si>
  <si>
    <t>OCB_25071</t>
  </si>
  <si>
    <t xml:space="preserve">batterie </t>
  </si>
  <si>
    <t>Parma</t>
  </si>
  <si>
    <t>SOCIETA' AGRICOLA RAG</t>
  </si>
  <si>
    <t>agri_rag@yahoo.it</t>
  </si>
  <si>
    <t>Riccardo Tartuferi</t>
  </si>
  <si>
    <t>OSB_25124</t>
  </si>
  <si>
    <t>CO_25053</t>
  </si>
  <si>
    <t xml:space="preserve">Corridonia </t>
  </si>
  <si>
    <t>OSB_25125</t>
  </si>
  <si>
    <t>BRYO</t>
  </si>
  <si>
    <t>OSB_25126</t>
  </si>
  <si>
    <t>CO_25054</t>
  </si>
  <si>
    <t xml:space="preserve">Giusy Ciulla </t>
  </si>
  <si>
    <t>giusy.ciulla@aster.cc</t>
  </si>
  <si>
    <t>ASTER SRL</t>
  </si>
  <si>
    <t>gabriele.poli@bryospa.it</t>
  </si>
  <si>
    <t>Gabriele Poli</t>
  </si>
  <si>
    <t>Marsala</t>
  </si>
  <si>
    <t>TP</t>
  </si>
  <si>
    <t xml:space="preserve">AZ. AGR. IL CASTELLO di GIACOMINI E. &amp; C. </t>
  </si>
  <si>
    <t>tecnico.opatech@opaunited.com</t>
  </si>
  <si>
    <t>Fabio Piovesan</t>
  </si>
  <si>
    <t>OSB_25127</t>
  </si>
  <si>
    <t>OCB_25072</t>
  </si>
  <si>
    <t xml:space="preserve">San Vendemiano </t>
  </si>
  <si>
    <t>480€/v + 0,30€/kg + 65€/min + 35€/Fir</t>
  </si>
  <si>
    <t>scritto mail
11/04/25</t>
  </si>
  <si>
    <t>660€/v + 0,24€/kg + 0,55€/kg non int + 65€/min + 35€/Fir (5Fir)</t>
  </si>
  <si>
    <t>NORBLAST SRL</t>
  </si>
  <si>
    <t>s.manobianco@soltrading.it</t>
  </si>
  <si>
    <t>Stefano Manobianco</t>
  </si>
  <si>
    <t>OSB_25128</t>
  </si>
  <si>
    <t>OCB_25073</t>
  </si>
  <si>
    <t>Bologna</t>
  </si>
  <si>
    <t>COSTRUZIONI RUSALEN S.R.L.</t>
  </si>
  <si>
    <t>ufficiopersonale@rusalen.it</t>
  </si>
  <si>
    <t>Dennis Nardo</t>
  </si>
  <si>
    <t>OSB_25129</t>
  </si>
  <si>
    <t>OCB_25074</t>
  </si>
  <si>
    <t>Meduna di Livenza</t>
  </si>
  <si>
    <t>2000€/v + 0,24€/kg + 0,55€/kg + 70€/min + 950€/analisi chimiche + 35€/Fir</t>
  </si>
  <si>
    <t>CR_25065</t>
  </si>
  <si>
    <t>CR_25066</t>
  </si>
  <si>
    <t>ECS EC: 560€/v + 0,17€/kg + 60€/min + 20€/Fir</t>
  </si>
  <si>
    <t>ECS EC: 620€/v + 0,17€/kg + 60€/min + 20€/Fir</t>
  </si>
  <si>
    <t>ECS EC: 450€/v + 0,23€/kg + 60€/min + 20€/Fir</t>
  </si>
  <si>
    <t>ECS EC: 560€/v + 0,39€/kg + 60€/min + 20€/Fir</t>
  </si>
  <si>
    <t>ECS EC: 690€/v + 0,70€/kg + 60€/min + 20€/Fir The bridge</t>
  </si>
  <si>
    <t>750€/v + 0,80€/kg (1€/mod the bridges) + 65€/min + 35€/Fir</t>
  </si>
  <si>
    <r>
      <t xml:space="preserve">360€/v + 0,23€/kg 160214 + 0,37€/kg 160213* + 30€/Fir (TOT x2Fir) </t>
    </r>
    <r>
      <rPr>
        <sz val="11"/>
        <color rgb="FFFF0000"/>
        <rFont val="Calibri (Corpo)"/>
      </rPr>
      <t>inviato mail</t>
    </r>
  </si>
  <si>
    <t>600€/v + 0,46€/kg + 65€/Fir + 35€/Fir</t>
  </si>
  <si>
    <t>COMUNE DI MANIAGO</t>
  </si>
  <si>
    <t>GIACOPUZZI GIUSEPPE</t>
  </si>
  <si>
    <t>OSB_25130</t>
  </si>
  <si>
    <t>CO_25055</t>
  </si>
  <si>
    <t>CO_25056</t>
  </si>
  <si>
    <t>giacopuzzi@tiscali.it</t>
  </si>
  <si>
    <t>Giacopuzzi Giuseppe</t>
  </si>
  <si>
    <t>Nogarole Rocca</t>
  </si>
  <si>
    <t>CR_25067</t>
  </si>
  <si>
    <t>ELETTROIMPIANTI DI MASCOTTO</t>
  </si>
  <si>
    <t>CR_25068</t>
  </si>
  <si>
    <t>OSB_25131</t>
  </si>
  <si>
    <t>SIMIC</t>
  </si>
  <si>
    <t>CO_25057</t>
  </si>
  <si>
    <t>CALDARIGI CLAUDIO</t>
  </si>
  <si>
    <t xml:space="preserve">Caldarigi Ing.Claudio </t>
  </si>
  <si>
    <t>claudio.caldarigi@gmail.com</t>
  </si>
  <si>
    <t>OSB_25132</t>
  </si>
  <si>
    <t>OSB_25133</t>
  </si>
  <si>
    <t>OCB_25075</t>
  </si>
  <si>
    <t>OCB_25076</t>
  </si>
  <si>
    <t xml:space="preserve">San Lorenzo in campo </t>
  </si>
  <si>
    <t>450€/v + 0,25€/kg + 0,55€/kg non int + 0,05€/kg inv + 65€/min + 35€/Fir</t>
  </si>
  <si>
    <t>OSB_25134</t>
  </si>
  <si>
    <t>DALPRATO SILVANO</t>
  </si>
  <si>
    <t>ufficio@nuovenergie.com</t>
  </si>
  <si>
    <t>Andrea Barlotti</t>
  </si>
  <si>
    <t>Casola Valsenio</t>
  </si>
  <si>
    <t>420€/v + 0,24€/kg + 0,55€/kg non int + 70€/min + 35€/Fir</t>
  </si>
  <si>
    <t>ECS EC: 390€/v + 0,17€/kg + 65€/min + 20€/Fir</t>
  </si>
  <si>
    <t>ECS EC: 410€/v + 0,17€/kg + 0€/kg inv + 60€/min + 20€/Fir</t>
  </si>
  <si>
    <t>290€/v + 0,24€/kg + 0,55€/kg non int + 65€/min + 35€/Fir *Ritiro con OSB_25082</t>
  </si>
  <si>
    <t>95€/corpo +35€/FIR
Ritiro con OSB_25084</t>
  </si>
  <si>
    <t>85€/corpo + 20€/Fir</t>
  </si>
  <si>
    <t>ERCOLANI ROBERTO</t>
  </si>
  <si>
    <t>Roberto Ercolani</t>
  </si>
  <si>
    <t>islabiol@gmail.com</t>
  </si>
  <si>
    <t>OSB_25135</t>
  </si>
  <si>
    <t>CO_25058</t>
  </si>
  <si>
    <t>Tarquinia</t>
  </si>
  <si>
    <t>VT</t>
  </si>
  <si>
    <t>CR_25069</t>
  </si>
  <si>
    <t>Crevalcore</t>
  </si>
  <si>
    <t>paolo.odda@simic.it</t>
  </si>
  <si>
    <t>Paolo Odda</t>
  </si>
  <si>
    <t>Venezia</t>
  </si>
  <si>
    <t>CO_25059</t>
  </si>
  <si>
    <t>CR_25070</t>
  </si>
  <si>
    <t>CR_25071</t>
  </si>
  <si>
    <t>CR_25072</t>
  </si>
  <si>
    <t>60€/corpo</t>
  </si>
  <si>
    <t>CR_25073</t>
  </si>
  <si>
    <t>ECT/PELLIZZARI+RMI</t>
  </si>
  <si>
    <t>270€/v + 0,17€/kg + 60€/min + 20€/Fir</t>
  </si>
  <si>
    <t>Matteo Pignatti</t>
  </si>
  <si>
    <t>Matteo.Pignatti@aimag.it</t>
  </si>
  <si>
    <t>OSB_25136</t>
  </si>
  <si>
    <t>OCB_25077</t>
  </si>
  <si>
    <t>AGRI-SOLAR ENGINEERING S.R.L.</t>
  </si>
  <si>
    <t>OSB_25137</t>
  </si>
  <si>
    <t xml:space="preserve">Cortile di Carpi </t>
  </si>
  <si>
    <t>CO_25060</t>
  </si>
  <si>
    <t>685€/v + 0,24€/kg + 0,55€/kg non int + 70€/min + 35€/Fir</t>
  </si>
  <si>
    <t>ECS EC: 635€/v + 0,17€/kg + 65€/min + 20€/Fir</t>
  </si>
  <si>
    <t>ECS EC: 355€/v + 0,17€/kg + 60€/min + 20€/Fir</t>
  </si>
  <si>
    <t>inviata mail
24/04/25</t>
  </si>
  <si>
    <t>NATURE S.R.L.</t>
  </si>
  <si>
    <t>nature.italia@gmail.com</t>
  </si>
  <si>
    <t>De Benedetto Andrea</t>
  </si>
  <si>
    <t>OSB_25138</t>
  </si>
  <si>
    <t>CO_25061</t>
  </si>
  <si>
    <t>Santa Sofia d'Epiro</t>
  </si>
  <si>
    <t>inviato mail
24/04/25</t>
  </si>
  <si>
    <t>SOCIETA' AGRICOLA ARGENTA ALESSANDRO E FELETTO TERESA S.S.</t>
  </si>
  <si>
    <t>OSB_25139</t>
  </si>
  <si>
    <t>OCB_25078</t>
  </si>
  <si>
    <t>Ormelle</t>
  </si>
  <si>
    <t>MATEBA DI MENEGHEL MARCO SAS</t>
  </si>
  <si>
    <t>OSB_25140</t>
  </si>
  <si>
    <t>OCB_25079</t>
  </si>
  <si>
    <t>Cdte</t>
  </si>
  <si>
    <t>Busto Garolfo</t>
  </si>
  <si>
    <t>ROBERTA GUALDI</t>
  </si>
  <si>
    <t>OSB_25141</t>
  </si>
  <si>
    <t>OCB_25080</t>
  </si>
  <si>
    <t>Fiumicino</t>
  </si>
  <si>
    <t>vincenzo.ventricelli@gmail.com</t>
  </si>
  <si>
    <t>Vincenzo Ventricelli</t>
  </si>
  <si>
    <t>ECLISSE SRL</t>
  </si>
  <si>
    <t>enrico.riccardi@srcingegneria.it</t>
  </si>
  <si>
    <t>Enrico Riccardi</t>
  </si>
  <si>
    <t>OSB_25142</t>
  </si>
  <si>
    <t>OCB_25081</t>
  </si>
  <si>
    <t>Calendasco</t>
  </si>
  <si>
    <t>385€/v + 0,23€/kg + 0,50€/kg non int + 65€/min + 35€/Fir</t>
  </si>
  <si>
    <t>Parrocchia San Giacomo Maggiore</t>
  </si>
  <si>
    <t>OSB_25143</t>
  </si>
  <si>
    <t>CO_25062</t>
  </si>
  <si>
    <t>AZIENDA AGRICOLA DINO SOCIETA' AGRICOLA A R.L.</t>
  </si>
  <si>
    <t>OSB_25144</t>
  </si>
  <si>
    <t>CO_25063</t>
  </si>
  <si>
    <t>Polignano a Mare</t>
  </si>
  <si>
    <t>PERETTI</t>
  </si>
  <si>
    <t>OSB_25145</t>
  </si>
  <si>
    <t>CO_25064</t>
  </si>
  <si>
    <t xml:space="preserve">Tesero </t>
  </si>
  <si>
    <t>CR_25075</t>
  </si>
  <si>
    <t>CR_25076</t>
  </si>
  <si>
    <t>420€/v + 0,40€/kg + 35€/Fir</t>
  </si>
  <si>
    <t>390€/v + 0,35€/kg + 20€/Fir</t>
  </si>
  <si>
    <t>CR_25077</t>
  </si>
  <si>
    <t>CR_25078</t>
  </si>
  <si>
    <t>CR_25079</t>
  </si>
  <si>
    <t>CR_25080</t>
  </si>
  <si>
    <t>Pietro Antonio Nieddu</t>
  </si>
  <si>
    <t>federicobeninca@gmail.com</t>
  </si>
  <si>
    <t>Federico Benincà</t>
  </si>
  <si>
    <t>OSB_25146</t>
  </si>
  <si>
    <t>OCB_25082</t>
  </si>
  <si>
    <t>Livorno</t>
  </si>
  <si>
    <t>CONTI STEFANO</t>
  </si>
  <si>
    <t>Viarani Luca</t>
  </si>
  <si>
    <t>viarani.luca@outlook.com</t>
  </si>
  <si>
    <t>OSB_25147</t>
  </si>
  <si>
    <t>CO_25065</t>
  </si>
  <si>
    <t>Bentivoglio</t>
  </si>
  <si>
    <t>I PIOSI SOCIETA' COOPERATIVA SOCIALE</t>
  </si>
  <si>
    <t xml:space="preserve">Elena Saottini </t>
  </si>
  <si>
    <t>e.saottini@energyonesrl.it</t>
  </si>
  <si>
    <t>OSB_25148</t>
  </si>
  <si>
    <t>CO_25066</t>
  </si>
  <si>
    <t xml:space="preserve">Sommacampagna </t>
  </si>
  <si>
    <t>GRAFICA MONTI SNC DI MONTI A.&amp;.C.</t>
  </si>
  <si>
    <t xml:space="preserve">Antonella Pedroni      </t>
  </si>
  <si>
    <t>amministrazione@graficamonti.it</t>
  </si>
  <si>
    <t>OSB_25149</t>
  </si>
  <si>
    <t>Bergamo</t>
  </si>
  <si>
    <t xml:space="preserve">Matteo Padovano </t>
  </si>
  <si>
    <t>OSB_25150</t>
  </si>
  <si>
    <t xml:space="preserve"> 360€/v (con transpallet) + 0,43€/kg + 35€/Fir</t>
  </si>
  <si>
    <t>ECS EC: 335€/v + 0,36€/kg + 20€/Fir</t>
  </si>
  <si>
    <t>OCB_25083</t>
  </si>
  <si>
    <t>ECS EC: 445€/v + 890€/nolo muletto + 0,43€/kg + 55€/min + 20€/Fir</t>
  </si>
  <si>
    <t xml:space="preserve"> 480€/v + 960€/nolo muleto +  0,50€/kg + 65€/min + 35€/Fir</t>
  </si>
  <si>
    <t>ALBONETTI GIUSEPPE</t>
  </si>
  <si>
    <t>OSB_25151</t>
  </si>
  <si>
    <t>OCB_25084</t>
  </si>
  <si>
    <t>Faenza</t>
  </si>
  <si>
    <t>IL CANTONCELLO SOCIETA' AGRICOLA</t>
  </si>
  <si>
    <t>OSB_25152</t>
  </si>
  <si>
    <t>FRANCO BUONORA</t>
  </si>
  <si>
    <t>francobuonora@gmail.com</t>
  </si>
  <si>
    <t>Franco Buonora</t>
  </si>
  <si>
    <t>OSB_25153</t>
  </si>
  <si>
    <t>OCB_25085</t>
  </si>
  <si>
    <t>San Giovanni Incarico</t>
  </si>
  <si>
    <t>FR</t>
  </si>
  <si>
    <t>inverter</t>
  </si>
  <si>
    <t>ECS EC: 335€/v + 0,40€/kg + 60€/min + 20€/Fir</t>
  </si>
  <si>
    <t>360€/v + 0,51€/kg + 65€/min + 35€/Fir (1€/mod the brdige)</t>
  </si>
  <si>
    <t>ECS EC: 560€/v + 0,53€/kg Cdte + 0,17€/kg poli + 60€/min + 20€/Fir (2)</t>
  </si>
  <si>
    <t>600€/V + 0,68€/kg Cdte + 0,29€/kg Poli + 65€/min + 35€/Fir (2)
1€/mod the bridge</t>
  </si>
  <si>
    <t>230€/corpo + 80€/h extrasosta dopo 1 h + 45€/h/persona per facchinaggio + 20€/Fir</t>
  </si>
  <si>
    <t>ECS EC: 215€/corpo + 75€/h extrasosta dopo 1h + 40€/h/persona per facchinaggio</t>
  </si>
  <si>
    <t>CRC TISSUE S.R.L.</t>
  </si>
  <si>
    <t>bruno.bricola@cogeninfra.it</t>
  </si>
  <si>
    <t>Bruno Bricola</t>
  </si>
  <si>
    <t>OSB_25154</t>
  </si>
  <si>
    <t>OCB_25086</t>
  </si>
  <si>
    <t>Sermoneta</t>
  </si>
  <si>
    <t>CR_25081</t>
  </si>
  <si>
    <t>CEPPARI S.A.S. DI CEPPARI SANDRO E C.</t>
  </si>
  <si>
    <t>ceppari.sas@gmail.com</t>
  </si>
  <si>
    <t>Sandro Ceppari</t>
  </si>
  <si>
    <t>OSB_25155</t>
  </si>
  <si>
    <t>CO_25067</t>
  </si>
  <si>
    <t>Acquapendente</t>
  </si>
  <si>
    <t>CO_25069</t>
  </si>
  <si>
    <t>CO_25068</t>
  </si>
  <si>
    <t>GEDAR SRL</t>
  </si>
  <si>
    <t>amministrazione@gedar-da.it</t>
  </si>
  <si>
    <t>Pietro Francesco Rossetti</t>
  </si>
  <si>
    <t>OSB_25156</t>
  </si>
  <si>
    <t>OCB_25087</t>
  </si>
  <si>
    <t>Borriana</t>
  </si>
  <si>
    <t>OSB_25157</t>
  </si>
  <si>
    <t>OCB_25088</t>
  </si>
  <si>
    <t>CREA LAB SRL</t>
  </si>
  <si>
    <t>amministra@crea-lab.it</t>
  </si>
  <si>
    <t>Alma</t>
  </si>
  <si>
    <t>Buccinasco</t>
  </si>
  <si>
    <t>LYRA COSTRUZIONI SRL</t>
  </si>
  <si>
    <t>frub76@gmail.com</t>
  </si>
  <si>
    <t>Federico Rubini</t>
  </si>
  <si>
    <t>OSB_25158</t>
  </si>
  <si>
    <t>OCB_25089</t>
  </si>
  <si>
    <t xml:space="preserve">Massignano </t>
  </si>
  <si>
    <t>1050€/v + 0,24€/kg + 70€/min + 35€/Fir</t>
  </si>
  <si>
    <t>ECS EC: 985€/v + 0,17€/kg + 65€/min + 20€/Fir</t>
  </si>
  <si>
    <t>SOCIETA' AGRICOLA CA' BARADEI S.S.</t>
  </si>
  <si>
    <t>OSB_25159</t>
  </si>
  <si>
    <t>CO_25070</t>
  </si>
  <si>
    <t>Mareno di Piave</t>
  </si>
  <si>
    <t>1920€/v + 0,32€/kg + 95€/extra sosta dopo 1h + 70€/min + 35€/Fir</t>
  </si>
  <si>
    <t>ECS EC: 1800€/v + 0,25€/kg + 90€/extrasosta + 65€/mim + 20€/Fir</t>
  </si>
  <si>
    <t>GREEN ARMS S.R.L</t>
  </si>
  <si>
    <t>OSB_25160</t>
  </si>
  <si>
    <t>CO_25071</t>
  </si>
  <si>
    <t>Murazzano</t>
  </si>
  <si>
    <t>CR_25082</t>
  </si>
  <si>
    <t>CR_25083</t>
  </si>
  <si>
    <t>ECS EC: 365€/V bilico +0,16€/kg tratt integri +0,47€/kg tratt  non integri +50€/min +20€/FIR
(235€/Viaggio con motrice)</t>
  </si>
  <si>
    <t>CR_25084</t>
  </si>
  <si>
    <r>
      <rPr>
        <sz val="11"/>
        <color rgb="FF00B050"/>
        <rFont val="Calibri (Corpo)"/>
      </rPr>
      <t>400€/V bilico +0,24€/kg tratt integri +0,55€/kg tratt non integri 55€/min +35€/FIR
(260€/Viaggio con motrice)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 (Corpo)"/>
      </rPr>
      <t>3 sogg resp</t>
    </r>
  </si>
  <si>
    <t>OSB_25161</t>
  </si>
  <si>
    <t>CO_25072</t>
  </si>
  <si>
    <t>GHEORGHE GABRIELA MARIA</t>
  </si>
  <si>
    <t>Cervasca</t>
  </si>
  <si>
    <t>CR_25085</t>
  </si>
  <si>
    <t>SETTEN GENESIO S.P.A.</t>
  </si>
  <si>
    <t>Stefano Coden</t>
  </si>
  <si>
    <t>stefano.coden@settengenesio.it</t>
  </si>
  <si>
    <t>OSB_25162</t>
  </si>
  <si>
    <t>CO_25073</t>
  </si>
  <si>
    <t>CR_25086</t>
  </si>
  <si>
    <t>SOCIETÀ AGRICOLA SOLLEONE S.R.L.</t>
  </si>
  <si>
    <t>Fabio Veltri</t>
  </si>
  <si>
    <t>fabio.veltri@spaziozero.org</t>
  </si>
  <si>
    <t>OSB_25163</t>
  </si>
  <si>
    <t>OCB_25090</t>
  </si>
  <si>
    <t>Vittoria</t>
  </si>
  <si>
    <t>RIGHI ELETTROSERVIZI SPA</t>
  </si>
  <si>
    <t>OSB_25164</t>
  </si>
  <si>
    <t>OCB_25091</t>
  </si>
  <si>
    <t>CR_25087</t>
  </si>
  <si>
    <t>CR_25088</t>
  </si>
  <si>
    <t>OSB_25165</t>
  </si>
  <si>
    <t>MIRA SRL</t>
  </si>
  <si>
    <t>CR_25089</t>
  </si>
  <si>
    <t>OCB_25092</t>
  </si>
  <si>
    <t>x6l7y5@gmail.com</t>
  </si>
  <si>
    <t>Andrea Lotti</t>
  </si>
  <si>
    <t>Fiorano Modenese</t>
  </si>
  <si>
    <t>Amorfo-film sottile</t>
  </si>
  <si>
    <t>OSB_25166</t>
  </si>
  <si>
    <t>SOCIETA' AGRICOLA T.V.M. S.S.</t>
  </si>
  <si>
    <t>CO_25074</t>
  </si>
  <si>
    <t>205€/v + 0,45€/kg + 60€/min + 35€/Fir</t>
  </si>
  <si>
    <t>ECS EC: 190€/v + 0,38€/kg + 20€/Fir</t>
  </si>
  <si>
    <t>OFFICINE MECCANICHE MADARO DI MADARO ROBERTO</t>
  </si>
  <si>
    <t>OSB_25167</t>
  </si>
  <si>
    <t>OCB_25093</t>
  </si>
  <si>
    <t>amministrazione@officinemadaro.it</t>
  </si>
  <si>
    <t>Roberto Madaro</t>
  </si>
  <si>
    <t>0,47€/kg trasporto/trattamento + 35€/Fir</t>
  </si>
  <si>
    <t>ECS EC: 0,42€/kg trasporto/trattamento + 20€/Fir</t>
  </si>
  <si>
    <t>ECS/FG</t>
  </si>
  <si>
    <t>420€/v (con mezzo per carico) + 0,43€/kg + 0,05€/kg inv + 35€/Fir</t>
  </si>
  <si>
    <t>ECS EC: 390€/v + 0,36€/kg + 20€/Fir</t>
  </si>
  <si>
    <t>OSB_25168</t>
  </si>
  <si>
    <t>CO_25075</t>
  </si>
  <si>
    <t>SMAT S.P.A.</t>
  </si>
  <si>
    <t>Francesca Grillo</t>
  </si>
  <si>
    <t>francesca.grillo@smatorino.it</t>
  </si>
  <si>
    <t>Giussano</t>
  </si>
  <si>
    <t>LATTERIA SORESINA SOCIETA' COOPERATIVA AGRICOLA</t>
  </si>
  <si>
    <t>n.damiani@green-solar.it</t>
  </si>
  <si>
    <t>Nicola Damiani</t>
  </si>
  <si>
    <t>OSB_25169</t>
  </si>
  <si>
    <t>OCB_25094</t>
  </si>
  <si>
    <t xml:space="preserve">480€/v + 0,24€/kg + 70€/min + 35€/Fir </t>
  </si>
  <si>
    <t>ECS EC: 445€/v + 0,17 €/kg + 65€/min + 20€/Fir</t>
  </si>
  <si>
    <t>ECS EC: 720€/v + 0,65€/kg + 65€/min + 20€/Fir</t>
  </si>
  <si>
    <t>ECS EC: 300€/v + 0,17€/kg + 55€/min + 20€/Fir</t>
  </si>
  <si>
    <t>325€/v + 0,24€/kg + 0,55€/kg non int + 65€/min + 35€/Fir (126 matricole Remedia)</t>
  </si>
  <si>
    <t>450€/corpo (compreso gestione documentale)</t>
  </si>
  <si>
    <t>CR_25091</t>
  </si>
  <si>
    <t>CR_25092</t>
  </si>
  <si>
    <t>ECS EC: 410€/corpo (compresa getsione doc)</t>
  </si>
  <si>
    <t>NASHBUSINESS ENERGY TER SRL</t>
  </si>
  <si>
    <t>Tommaso Gaspari</t>
  </si>
  <si>
    <t>Tommaso.Gaspari@renam.eu</t>
  </si>
  <si>
    <t>OSB_25170</t>
  </si>
  <si>
    <t>OCB_25095</t>
  </si>
  <si>
    <t xml:space="preserve">San Vittore del Lazio </t>
  </si>
  <si>
    <t>FINEMMEPI S.P.A.</t>
  </si>
  <si>
    <t>info@desmoenergy.it</t>
  </si>
  <si>
    <t>Pietro Simonato</t>
  </si>
  <si>
    <t>OSB_25171</t>
  </si>
  <si>
    <t>OCB_25096</t>
  </si>
  <si>
    <t>2526</t>
  </si>
  <si>
    <t>Pessano con Bornago</t>
  </si>
  <si>
    <t>CR_25093</t>
  </si>
  <si>
    <t>CR_25094</t>
  </si>
  <si>
    <t>CR_25095</t>
  </si>
  <si>
    <t>ECT/CASARIN+B&amp;TA</t>
  </si>
  <si>
    <t>CR_25096</t>
  </si>
  <si>
    <t>PAOLA CATENA</t>
  </si>
  <si>
    <t>OSB_25172</t>
  </si>
  <si>
    <t>OCB_25097</t>
  </si>
  <si>
    <t>incondominio03@gmail.com</t>
  </si>
  <si>
    <t>Paola Catena</t>
  </si>
  <si>
    <t>Fondi</t>
  </si>
  <si>
    <t xml:space="preserve">ECS EC: 335€/cropo </t>
  </si>
  <si>
    <t>ECS/EcoServizi</t>
  </si>
  <si>
    <t>ECS EC: 720€/corpo</t>
  </si>
  <si>
    <t>240€/v + 540€/corpo</t>
  </si>
  <si>
    <t>CR_25097</t>
  </si>
  <si>
    <t>420€/v + 0,31€/kg + 35€/Fir</t>
  </si>
  <si>
    <t>ECS EC: 390€/v + 0,19€/kg + 20€/Fir</t>
  </si>
  <si>
    <t>CR_25098</t>
  </si>
  <si>
    <t>IMMOBILIARE VALMADRE S.R.L.</t>
  </si>
  <si>
    <t>davide.marieni@abclog.it</t>
  </si>
  <si>
    <t>Davide Marieni</t>
  </si>
  <si>
    <t>OSB_25173</t>
  </si>
  <si>
    <t>OCB_25098</t>
  </si>
  <si>
    <t xml:space="preserve">Fusine </t>
  </si>
  <si>
    <t>SO</t>
  </si>
  <si>
    <t>OSB_25174</t>
  </si>
  <si>
    <t>OCB_25099</t>
  </si>
  <si>
    <t>Caldonazzo</t>
  </si>
  <si>
    <t>ACTELIOS SOLAR S.R.L.</t>
  </si>
  <si>
    <t>Lorenzo Fattoracci</t>
  </si>
  <si>
    <t>lorenzo.fattoracci@nadara.com</t>
  </si>
  <si>
    <t>OSB_25175</t>
  </si>
  <si>
    <t>Contrada Sugherotorto</t>
  </si>
  <si>
    <t>780€/v + 0,37€/kg + 70€/min + 35€/Fir</t>
  </si>
  <si>
    <t>a.tulumello@ecodomotic.it</t>
  </si>
  <si>
    <t>Alberto Tulumello</t>
  </si>
  <si>
    <t>OSB_25176</t>
  </si>
  <si>
    <t>OCB_25100</t>
  </si>
  <si>
    <t>ECODOMOTIC DI TULUMELLO ALBERTO &amp; C., S.A.S.</t>
  </si>
  <si>
    <t>Rivergaro</t>
  </si>
  <si>
    <t>ECT/ECOSERVIZI+RMI</t>
  </si>
  <si>
    <t>CR_25099</t>
  </si>
  <si>
    <t>0,05€/kg + 35€/Fir</t>
  </si>
  <si>
    <t>400€/v + 0,24€/kg + 0,55€/kg non int + 65€/min + 35€/Fir</t>
  </si>
  <si>
    <t>ECS EC: 370€/v + 0,17€/kg + 60€/min + 20€/Fir</t>
  </si>
  <si>
    <t>OSB_25177</t>
  </si>
  <si>
    <t>OCB_25101</t>
  </si>
  <si>
    <t>EXPOTIME</t>
  </si>
  <si>
    <t>Roberto Bizzozero</t>
  </si>
  <si>
    <t>roberto@expotime.com</t>
  </si>
  <si>
    <t>OSB_25178</t>
  </si>
  <si>
    <t>OCB_25102</t>
  </si>
  <si>
    <t>OROCASH PV03</t>
  </si>
  <si>
    <t>pv03@gens-aurea.it</t>
  </si>
  <si>
    <t>OSB_25179</t>
  </si>
  <si>
    <t>OCB_25103</t>
  </si>
  <si>
    <t>varia</t>
  </si>
  <si>
    <t>Pavia</t>
  </si>
  <si>
    <t>OSB_25180</t>
  </si>
  <si>
    <t>OCB_25104</t>
  </si>
  <si>
    <t>BAITIOLI GIOVANNI</t>
  </si>
  <si>
    <t>Roberta</t>
  </si>
  <si>
    <t>info@acii.it</t>
  </si>
  <si>
    <t>OSB_25181</t>
  </si>
  <si>
    <t>OCB_25105</t>
  </si>
  <si>
    <t>ZOFFOLI</t>
  </si>
  <si>
    <t>piergiorgiozoffoli@libero.it</t>
  </si>
  <si>
    <t>Piergiorgio Zoffoli</t>
  </si>
  <si>
    <t>RENZULLO IMPIANTI SRLS</t>
  </si>
  <si>
    <t>Matteo Granatiero</t>
  </si>
  <si>
    <t>renzulloimpiantisrls@gmail.com</t>
  </si>
  <si>
    <t>OSB_25182</t>
  </si>
  <si>
    <t xml:space="preserve">Manfredonia </t>
  </si>
  <si>
    <t>OSB_25183</t>
  </si>
  <si>
    <t>PALMERI COSTRUZIONI</t>
  </si>
  <si>
    <t>enricopalmeri@gmail.com</t>
  </si>
  <si>
    <t xml:space="preserve">Enrico Palmeri </t>
  </si>
  <si>
    <t>CO_25076</t>
  </si>
  <si>
    <t>Boetti Gabriele</t>
  </si>
  <si>
    <t>info@bisciacostruzionisrl.it</t>
  </si>
  <si>
    <t>OSB_25184</t>
  </si>
  <si>
    <t>CO_25077</t>
  </si>
  <si>
    <t>780€/v + 0,24€/kg + 0,55€/kg non int + 65€/min + 35€/Fir</t>
  </si>
  <si>
    <t>ECS EC: 720€/v + 0,17€/kg + 60€/min + 20€/Fir</t>
  </si>
  <si>
    <t>MORETTI COLOMBO</t>
  </si>
  <si>
    <t>OSB_25185</t>
  </si>
  <si>
    <t>CO_25078</t>
  </si>
  <si>
    <t>Cesena</t>
  </si>
  <si>
    <t>CO_25079</t>
  </si>
  <si>
    <t>CR_25101</t>
  </si>
  <si>
    <t>CR_25100</t>
  </si>
  <si>
    <t>fmatassoni@saiassociati.it</t>
  </si>
  <si>
    <t>Francesco Matassoni</t>
  </si>
  <si>
    <t>OSB_25186</t>
  </si>
  <si>
    <t>CO_25080</t>
  </si>
  <si>
    <t>Sarsina</t>
  </si>
  <si>
    <t>EMMA SRL</t>
  </si>
  <si>
    <t>OSB_25187</t>
  </si>
  <si>
    <t>CO_25081</t>
  </si>
  <si>
    <t>Muggiò</t>
  </si>
  <si>
    <t>VILLANOVA RENZO</t>
  </si>
  <si>
    <t>JUDITHVILLANOVA@GMAIL.COM</t>
  </si>
  <si>
    <t>OSB_25188</t>
  </si>
  <si>
    <t>CO_25082</t>
  </si>
  <si>
    <t xml:space="preserve">URBAN SPELL </t>
  </si>
  <si>
    <t>France Dupont</t>
  </si>
  <si>
    <t>info@urbanspell.eu</t>
  </si>
  <si>
    <t>OSB_25189</t>
  </si>
  <si>
    <t>CO_25083</t>
  </si>
  <si>
    <t>OSB_25190</t>
  </si>
  <si>
    <t>OCB_25106</t>
  </si>
  <si>
    <t>vincenzo.battaglia@viviservice.it</t>
  </si>
  <si>
    <t>Vincenzo Battaglia</t>
  </si>
  <si>
    <t>VIVI SERVICE SRL</t>
  </si>
  <si>
    <t>SOCIETA' AGRICOLA FLORICOLTURA PALMIERI DI PASQUALE E MICHELE PAL MIERI S.S.</t>
  </si>
  <si>
    <t>Fumagalli Stefano</t>
  </si>
  <si>
    <t>OSB_25191</t>
  </si>
  <si>
    <t>OCB_25107</t>
  </si>
  <si>
    <t>515€/v + 0,60€/kg + 65€/min + 35€/Fir</t>
  </si>
  <si>
    <t>ECS EC: 475€/v + 0,53€/kg + 60€/min + 20€/Fir</t>
  </si>
  <si>
    <t>CR_25102</t>
  </si>
  <si>
    <t>OSB_25192</t>
  </si>
  <si>
    <t>CO_25084</t>
  </si>
  <si>
    <t>INDUTEX SPA</t>
  </si>
  <si>
    <t>catia.pigna@indutexspa.com</t>
  </si>
  <si>
    <t>PALMERI COSTRUZIONI S.R.L.</t>
  </si>
  <si>
    <t>enrico palmeri</t>
  </si>
  <si>
    <t>OSB_25193</t>
  </si>
  <si>
    <t>OSB_25194</t>
  </si>
  <si>
    <t>MORETTI ARNALDO</t>
  </si>
  <si>
    <t>OCB_25108</t>
  </si>
  <si>
    <t>CAR SERVICE SRL</t>
  </si>
  <si>
    <t>Monica Caffaratto</t>
  </si>
  <si>
    <t>monica@carservice-to.it</t>
  </si>
  <si>
    <t>OSB_25195</t>
  </si>
  <si>
    <t>CO_25086</t>
  </si>
  <si>
    <t>Campiglione Fenile</t>
  </si>
  <si>
    <t>WALL ENERGY S.R.L.</t>
  </si>
  <si>
    <t>Fabio Fresia</t>
  </si>
  <si>
    <t>studioing.fresia@gmail.com</t>
  </si>
  <si>
    <t>OSB_25196</t>
  </si>
  <si>
    <t>CO_25087</t>
  </si>
  <si>
    <t>OSB_25197</t>
  </si>
  <si>
    <t>michela@marconautotrasporti.it</t>
  </si>
  <si>
    <t>Michela Battistella</t>
  </si>
  <si>
    <t>OCB_25109</t>
  </si>
  <si>
    <t>Ponte di Piave</t>
  </si>
  <si>
    <t>EUROPRO TRADING</t>
  </si>
  <si>
    <t>giuseppe@sipan.eu</t>
  </si>
  <si>
    <t>Giuseppe Agola</t>
  </si>
  <si>
    <t>SIPAN S.R.L.</t>
  </si>
  <si>
    <t>OSB_25198</t>
  </si>
  <si>
    <t>OCB_25110</t>
  </si>
  <si>
    <t>Campobello Di Mazara</t>
  </si>
  <si>
    <t>FRATELLI CELLAMARE DI GIUSEPPE CELLAMARE E C. S.A.S.</t>
  </si>
  <si>
    <t>info@vinicellamare.com</t>
  </si>
  <si>
    <t>Rosanna Bosco</t>
  </si>
  <si>
    <t>OSB_25199</t>
  </si>
  <si>
    <t>Lainate</t>
  </si>
  <si>
    <t>CO_25088</t>
  </si>
  <si>
    <t>Lequio Tanaro</t>
  </si>
  <si>
    <t>CR_25103</t>
  </si>
  <si>
    <t>OSB_25200</t>
  </si>
  <si>
    <t>COSTAM SRL</t>
  </si>
  <si>
    <t>barbara.debiasio@costam.it</t>
  </si>
  <si>
    <t>Barbara De Biasio</t>
  </si>
  <si>
    <t>CO_25089</t>
  </si>
  <si>
    <t>San Quirino</t>
  </si>
  <si>
    <t>SOLAR NINA</t>
  </si>
  <si>
    <t>OSB_25201</t>
  </si>
  <si>
    <t>CO_25090</t>
  </si>
  <si>
    <t>ECS/SUD TRASPORTI+RMI</t>
  </si>
  <si>
    <t>2500€/v + 1400€/analisi chimiche + 0,24€/kg + 0,55€/kg non int + 65€/min + 35€/Fir</t>
  </si>
  <si>
    <t>2370€/v + 1320€/analisi chimiche + 0,16€/kg + 60€/min + 20€/Fir</t>
  </si>
  <si>
    <t>QUANTO ENERGIE S.r.l.</t>
  </si>
  <si>
    <t>Sara Perotti</t>
  </si>
  <si>
    <t>sara.perotti@quantoenergie.it</t>
  </si>
  <si>
    <t>OSB_25202</t>
  </si>
  <si>
    <t>OCB_25111</t>
  </si>
  <si>
    <t>Villa Carcina</t>
  </si>
  <si>
    <t>PAOLO BANO</t>
  </si>
  <si>
    <t>banosottofondi@libero.it</t>
  </si>
  <si>
    <t>Giliola Tonello</t>
  </si>
  <si>
    <t>OSB_25203</t>
  </si>
  <si>
    <t>CO_25091</t>
  </si>
  <si>
    <t>ivanabenzoni@inntea.it</t>
  </si>
  <si>
    <t>OSB_25204</t>
  </si>
  <si>
    <t>OCB_25112</t>
  </si>
  <si>
    <t>Ivana Benzoni</t>
  </si>
  <si>
    <t>Rovato</t>
  </si>
  <si>
    <t>445€/v + 80€/extrasosta dopo 1h + 0,62€/kg + 65€/min + 35€/Fir</t>
  </si>
  <si>
    <t>ECS EC: 410€/v + 75€/extrasosta dopo 1h + 0,55€/kg + 60€/min + 20€/Fir</t>
  </si>
  <si>
    <t>1260€/v + 0,24€/kg + 0,60€/kg fs + 65€/min + 35€/Fir</t>
  </si>
  <si>
    <t>ECS EC: 1170€/v + 0,17€/kg + 0,53€/kg fs + 60€/min + 20€/Fir</t>
  </si>
  <si>
    <t>360€/v + 0,24€ + 0,55€/kg non int + 65€/min + 35€/Fir</t>
  </si>
  <si>
    <t>ECS EC: 340€/v + 0,17€/kg + 60€/min + 20€/Fir</t>
  </si>
  <si>
    <t>ELETTROIMPIANTI DI MASCOTTO MARIO &amp; C. S.N.C.</t>
  </si>
  <si>
    <t>ECS EC: 390€/v + 0,17€/kg + 60€/min + 20€/Fir</t>
  </si>
  <si>
    <t>CR_25104</t>
  </si>
  <si>
    <t xml:space="preserve">INNTEA SRL  </t>
  </si>
  <si>
    <t>OCB_25113</t>
  </si>
  <si>
    <t>OSB_25205</t>
  </si>
  <si>
    <t>MOBILIFICIO ZC SRL</t>
  </si>
  <si>
    <t>AZIENDA AGRICOLA BIOLOGICA LA GHIANDAIA DI LANZA GIULIA</t>
  </si>
  <si>
    <t>segreteria@fanellienergia.it</t>
  </si>
  <si>
    <t>Chiara Pavan</t>
  </si>
  <si>
    <t>OSB_25206</t>
  </si>
  <si>
    <t>CO_25092</t>
  </si>
  <si>
    <t>ECS EC: 75€/v + 0,17€/kg + 60€/min + 20€/Fir</t>
  </si>
  <si>
    <t>OSB_25207</t>
  </si>
  <si>
    <t>IQONY RENEWABLES ITALIA S.R.L.</t>
  </si>
  <si>
    <t>OCB_25114</t>
  </si>
  <si>
    <t>Inverter cannibalizzati</t>
  </si>
  <si>
    <t>OCB_25115</t>
  </si>
  <si>
    <t>OCB_25116</t>
  </si>
  <si>
    <t>Spinazzola</t>
  </si>
  <si>
    <t>Minervino Murge</t>
  </si>
  <si>
    <t>OSB_25208</t>
  </si>
  <si>
    <t>OSB_25209</t>
  </si>
  <si>
    <t>FORNOPRONTO S.R.L.</t>
  </si>
  <si>
    <t>Tricase</t>
  </si>
  <si>
    <t>OCB_25117</t>
  </si>
  <si>
    <t>OCB_25118</t>
  </si>
  <si>
    <t>OSB_25210</t>
  </si>
  <si>
    <t>Andrea Falsirollo</t>
  </si>
  <si>
    <t>falsirollo@gmail.com</t>
  </si>
  <si>
    <t>Limena</t>
  </si>
  <si>
    <t>780€/v (ok muletto cliente) + 0,24€/kg + 0,55€/kg non int + 65€/min + 35€/Fir
OLD: 1440€/v (autotreno+ragno) + 0,24€/kg + 0,55€/kg non int + 65€/min + 35€/Fir</t>
  </si>
  <si>
    <t>Villanova Mondovì</t>
  </si>
  <si>
    <t>BISCIA IMMOBILIARE SAS</t>
  </si>
  <si>
    <t>ELIA SANNA</t>
  </si>
  <si>
    <t>fotovoltaico@commercialtecnica.it</t>
  </si>
  <si>
    <t>Gianmarco</t>
  </si>
  <si>
    <t>OSB_25211</t>
  </si>
  <si>
    <t>OCB_25119</t>
  </si>
  <si>
    <t>Orani</t>
  </si>
  <si>
    <t>GREENENERGY SPA</t>
  </si>
  <si>
    <t>OSB_25212</t>
  </si>
  <si>
    <t>OCB_25120</t>
  </si>
  <si>
    <t>CZ</t>
  </si>
  <si>
    <t xml:space="preserve">Fabio Trentin </t>
  </si>
  <si>
    <t>tecnico@elettroenergy.it</t>
  </si>
  <si>
    <t>ELETTRO ENERGY S.R.L.</t>
  </si>
  <si>
    <t>OSB_25213</t>
  </si>
  <si>
    <t>OCB_25121</t>
  </si>
  <si>
    <t>Gattico-Veruno</t>
  </si>
  <si>
    <t>ECS EC: 630€/v + 0,53€/kg + 60€/min + 20€/Fir</t>
  </si>
  <si>
    <t>10€/mod (2 pannelli non ante) - inviato mail</t>
  </si>
  <si>
    <t>50€/corpo - inviato mail</t>
  </si>
  <si>
    <t>OSB_25214</t>
  </si>
  <si>
    <t>OCB_25122</t>
  </si>
  <si>
    <t>LATTERIA E CASEIFICIO MORO S.R.L.</t>
  </si>
  <si>
    <t>OSB_25215</t>
  </si>
  <si>
    <t>Cerrione</t>
  </si>
  <si>
    <t>CR_25105</t>
  </si>
  <si>
    <t>90€/v + 0,24€/kg + 0,55€/kg non int + 65€/min + 35€/Fir 
Con CC_25042</t>
  </si>
  <si>
    <t>ECS EC: 405€/v + 0,17€/kg + 60€/min + 20€/Fir</t>
  </si>
  <si>
    <t>CO_25094</t>
  </si>
  <si>
    <t>OSB_25216</t>
  </si>
  <si>
    <t>CO_25095</t>
  </si>
  <si>
    <t>PENTAFORM SRL</t>
  </si>
  <si>
    <t>Gaiarine</t>
  </si>
  <si>
    <t>OSB_25217</t>
  </si>
  <si>
    <t>CO_25096</t>
  </si>
  <si>
    <t>CARPENTERIA 3P S.R.L.</t>
  </si>
  <si>
    <t xml:space="preserve">Pieve Emanuele </t>
  </si>
  <si>
    <t>680€/v + 0,60€/kg + 65€/min + 35€/Fir</t>
  </si>
  <si>
    <t>CR_25106</t>
  </si>
  <si>
    <t>50€/corpo
 con OSB_25185</t>
  </si>
  <si>
    <t xml:space="preserve">ECS EC: 30€/corpo </t>
  </si>
  <si>
    <t>0
 con OSB_25194</t>
  </si>
  <si>
    <t>ZENITH SOLAR SRL</t>
  </si>
  <si>
    <t>sauro@zenithsolar.eu</t>
  </si>
  <si>
    <t>Sauro Morganti</t>
  </si>
  <si>
    <t>OSB_25218</t>
  </si>
  <si>
    <t>Pontassiave</t>
  </si>
  <si>
    <t>SAN MARCO GROUP S.P.A.</t>
  </si>
  <si>
    <t>CO_25093</t>
  </si>
  <si>
    <t>DETERPLAST S.P.A.</t>
  </si>
  <si>
    <t xml:space="preserve">Stefania Bertone              </t>
  </si>
  <si>
    <t>info@costruzionidg.com</t>
  </si>
  <si>
    <t>OSB_25219</t>
  </si>
  <si>
    <t>CO_25097</t>
  </si>
  <si>
    <t>SANDONA' FRANCESCO</t>
  </si>
  <si>
    <t>david.babetto@vibe.it</t>
  </si>
  <si>
    <t>David Babetto</t>
  </si>
  <si>
    <t>OSB_25220</t>
  </si>
  <si>
    <t>CO_25098</t>
  </si>
  <si>
    <t>NUOVA LATERZA S.R.L.</t>
  </si>
  <si>
    <t>Torlai Stefano</t>
  </si>
  <si>
    <t>ufficiotecnico@dittatorlai.it</t>
  </si>
  <si>
    <t>OSB_25221</t>
  </si>
  <si>
    <t>CO_25099</t>
  </si>
  <si>
    <t>Lucera</t>
  </si>
  <si>
    <t>Carmen López</t>
  </si>
  <si>
    <t>clopez@grupozaragoza.com</t>
  </si>
  <si>
    <t>CR_25107</t>
  </si>
  <si>
    <t>ZIA PAOLA</t>
  </si>
  <si>
    <t>CR_25108</t>
  </si>
  <si>
    <t>2400€/v + 360€/dichiarazioni chimico + 0,43€/kg non integri + 65€/min + 35€/Fir</t>
  </si>
  <si>
    <t>CR_25109</t>
  </si>
  <si>
    <t>CRP SRL</t>
  </si>
  <si>
    <t>capo@abisolanti.it</t>
  </si>
  <si>
    <t xml:space="preserve">Vincenzo Caricari </t>
  </si>
  <si>
    <t>OSB_25222</t>
  </si>
  <si>
    <t>CO_25100</t>
  </si>
  <si>
    <t xml:space="preserve">Barzana  </t>
  </si>
  <si>
    <t>ENGIE SERVIZI S.P.A.</t>
  </si>
  <si>
    <t>domenico.verde@engie.com</t>
  </si>
  <si>
    <t>Domenico Verde</t>
  </si>
  <si>
    <t>OSB_25223</t>
  </si>
  <si>
    <t>CO_25101</t>
  </si>
  <si>
    <t xml:space="preserve">info@cemarlegnami.it </t>
  </si>
  <si>
    <t>Sissi Ceccucci</t>
  </si>
  <si>
    <t>CE.MAR. LEGNAMI DI CECCUCCI S. E C. S.A.S.</t>
  </si>
  <si>
    <t>OSB_25224</t>
  </si>
  <si>
    <t>CO_25102</t>
  </si>
  <si>
    <t>OSB_25225</t>
  </si>
  <si>
    <t>COLCOM GROUP S.R.L.</t>
  </si>
  <si>
    <t xml:space="preserve">Nicola Zaggia </t>
  </si>
  <si>
    <t>nicola.zaggia@colcomgroup.it</t>
  </si>
  <si>
    <t>CO_25103</t>
  </si>
  <si>
    <t>Nave</t>
  </si>
  <si>
    <t>CR_25110</t>
  </si>
  <si>
    <t>ECT/RMI</t>
  </si>
  <si>
    <t>ECS EC: 720€/v + 0,16€/kg + 60€/min + 20€/Fir</t>
  </si>
  <si>
    <t>CR_25111</t>
  </si>
  <si>
    <t>CR_25112</t>
  </si>
  <si>
    <t>OSB_25226</t>
  </si>
  <si>
    <t>ELETTRICA DUCALE SRL</t>
  </si>
  <si>
    <t>acquisti@elettricaducale.it</t>
  </si>
  <si>
    <t>Marco Giangrasso</t>
  </si>
  <si>
    <t>OSB_25227</t>
  </si>
  <si>
    <t>OSB_25228</t>
  </si>
  <si>
    <t>CO_25104</t>
  </si>
  <si>
    <t>FRANCA MARTINCIGH</t>
  </si>
  <si>
    <t>AZ. AGR. OLIO DUCALE DI ROSERO L.</t>
  </si>
  <si>
    <t>Cividale del Friuli</t>
  </si>
  <si>
    <t>OSB_25229</t>
  </si>
  <si>
    <t>GRUPPO M&amp;A S.R.L.</t>
  </si>
  <si>
    <t>demarie@malabailaearduino.it</t>
  </si>
  <si>
    <t>Fabio Demarie</t>
  </si>
  <si>
    <t>Silicio micromorfo</t>
  </si>
  <si>
    <t>Villafranca d'asti</t>
  </si>
  <si>
    <t>ECS EC: 390€/v + 0,17€/kg + 0€/inv + 60€/min + 20€/Fir</t>
  </si>
  <si>
    <t>420€/v + 0,24€/kg + 0,55€/kg non int + 0,05€/kg inv + 65€/min + 35€/Fir</t>
  </si>
  <si>
    <t>660€/v + 0,24€/kg + 0,55€/kg non int + 65€/min + 35€/Fir</t>
  </si>
  <si>
    <t>ECS EC: 610€/v + 0,17€/kg + 60€/min + 20€/Fir</t>
  </si>
  <si>
    <t>CASELLA SRL</t>
  </si>
  <si>
    <t xml:space="preserve">Lisa Brondolin </t>
  </si>
  <si>
    <t>lisa@casellasrl.com</t>
  </si>
  <si>
    <t>OSB_25230</t>
  </si>
  <si>
    <t>OCB_25123</t>
  </si>
  <si>
    <t>Musestre di Roncade</t>
  </si>
  <si>
    <t>515€/v + 0,24€/kg + 0,55€/kg non int + 65€/miin + 35€/Fir</t>
  </si>
  <si>
    <t>ECS EC: 475€/v + 0,17€/kg + 60€/min + 20€/Fir</t>
  </si>
  <si>
    <t>AUTOQUADRIFOGLIO S.R.L.</t>
  </si>
  <si>
    <t>Massimo Robbiano</t>
  </si>
  <si>
    <t>massimo.robbiano@autoquadrifoglio.it</t>
  </si>
  <si>
    <t>OSB_25231</t>
  </si>
  <si>
    <t>CO_25105</t>
  </si>
  <si>
    <t>Savona</t>
  </si>
  <si>
    <t>435€/v + 0,23€/kg + 0,50€/kg non int + 65€/min + 35€/Fir</t>
  </si>
  <si>
    <t>2600€/v + 480€ analisi e dichiarazioni chimico + 0,24€/kg + 0,55€/kg non int + 0,05€/kg inv + 65€/min + 35€/Fir</t>
  </si>
  <si>
    <t>ECS EC: 2530€/v + 450€ chimico + 0,17€/kg + 0€/kg inv + 60€/min + 20€/Fir</t>
  </si>
  <si>
    <t>CR_25113</t>
  </si>
  <si>
    <t>OSB_25232</t>
  </si>
  <si>
    <t>lara@mobilificiozc.com</t>
  </si>
  <si>
    <t>Lara Bosa</t>
  </si>
  <si>
    <t>Cartigliano</t>
  </si>
  <si>
    <t>SCATOLIFICIO PAGNI S.R.L.</t>
  </si>
  <si>
    <t>michele@scatolificiopagni.it</t>
  </si>
  <si>
    <t>Michele Pagni</t>
  </si>
  <si>
    <t>Buggiano</t>
  </si>
  <si>
    <t>PT</t>
  </si>
  <si>
    <t>CO_25106</t>
  </si>
  <si>
    <t>CC_25043</t>
  </si>
  <si>
    <t>Gesuina Energy Srl</t>
  </si>
  <si>
    <t>Marcello Tuveri</t>
  </si>
  <si>
    <t>marcellotuveri.ing@tiscali.it</t>
  </si>
  <si>
    <t>OSB_25233</t>
  </si>
  <si>
    <t>CO_25107</t>
  </si>
  <si>
    <t>Terralba</t>
  </si>
  <si>
    <t>MINGUZZI BRUNO S.R.L.</t>
  </si>
  <si>
    <t>OSB_25234</t>
  </si>
  <si>
    <t>CO_25108</t>
  </si>
  <si>
    <t>CR_25114</t>
  </si>
  <si>
    <t>OSB_25235</t>
  </si>
  <si>
    <t>DA.FIL S.A.S. DI CARRARO STEFANO &amp; C.</t>
  </si>
  <si>
    <t xml:space="preserve">Fabiana  </t>
  </si>
  <si>
    <t>fabiana@imie.it</t>
  </si>
  <si>
    <t>CO_25109</t>
  </si>
  <si>
    <t>Carpendolo</t>
  </si>
  <si>
    <t>CR_25115</t>
  </si>
  <si>
    <t>SA.G.E. S.R.L.</t>
  </si>
  <si>
    <t>info@ingsampo.it</t>
  </si>
  <si>
    <t xml:space="preserve">Giorgio Sampò </t>
  </si>
  <si>
    <t>OSB_25236</t>
  </si>
  <si>
    <t>S.Albano Stura</t>
  </si>
  <si>
    <t>OCB_25124</t>
  </si>
  <si>
    <t>865€/v + 0,24€/kg + 0,55€/kg non int + 65€/min + 35€/Fir</t>
  </si>
  <si>
    <t>ECS EC: 805€/v + 0,17€/kg + 60€/min + 20€/Fir</t>
  </si>
  <si>
    <t>CR_25116</t>
  </si>
  <si>
    <t>CR_25117</t>
  </si>
  <si>
    <t>CR_25118</t>
  </si>
  <si>
    <t>CR_25119</t>
  </si>
  <si>
    <t>ECT/ERP</t>
  </si>
  <si>
    <t>ECS EC: 2320€/v + 340€/dich chimico + 0,38€/kg no cornice + 60€/min + 20€/Fir</t>
  </si>
  <si>
    <t>660€/v (motrice+ragno) + 42€/h/persona facchinaggio + 80€/h fermo macchina dopo 1h + 0,33€/kg + 0,15€/kg inv + 65€/min + 35€/Fir</t>
  </si>
  <si>
    <t>660€/v (motrice+ragno) + 42€/h/persona facchinaggio + 80€/h fermo macchina dopo 1h + 0,15€/kg inv + 35€/Fir</t>
  </si>
  <si>
    <t>ECS EC: 610€/v + 0,10€/kg in + 39€/h/pers. Facch. + 75€/h fermo macch dopo 1h + 20€/Fir</t>
  </si>
  <si>
    <t>ECS EC: 610€/v + 0,26€/kg + 0,10€/kg in + 39€/h/pers. Facch. + 75€/h fermo macch dopo 1h + 20€/Fir</t>
  </si>
  <si>
    <t>Morlupo</t>
  </si>
  <si>
    <t>2SGROUP S.R.L.</t>
  </si>
  <si>
    <t>claudio.perezzani1960@gmail.com</t>
  </si>
  <si>
    <t>CLAUDIO PEREZZANI</t>
  </si>
  <si>
    <t>OSB_25237</t>
  </si>
  <si>
    <t>OCB_25125</t>
  </si>
  <si>
    <t>CO_25110</t>
  </si>
  <si>
    <t xml:space="preserve">Monselice </t>
  </si>
  <si>
    <t>VERDE Domenico</t>
  </si>
  <si>
    <t>OSB_25238</t>
  </si>
  <si>
    <t>Terlizzi</t>
  </si>
  <si>
    <t>NUOVA TECNOTERM DI LANDI NICOLA</t>
  </si>
  <si>
    <t>Rodrigo Ucelli UBC</t>
  </si>
  <si>
    <t>rdinemi@ubcenergia.com</t>
  </si>
  <si>
    <t>OSB_25239</t>
  </si>
  <si>
    <t>Montoro Inferiore</t>
  </si>
  <si>
    <t>POWERSOLE - SOCIETA COOPERATIVA</t>
  </si>
  <si>
    <t>OSB_25240</t>
  </si>
  <si>
    <t>CO_25111</t>
  </si>
  <si>
    <t>San Felice sul Panaro</t>
  </si>
  <si>
    <t>CIOCCHETTA ALBERTO</t>
  </si>
  <si>
    <t xml:space="preserve">ALBERTO CIOCCHETTA </t>
  </si>
  <si>
    <t>albertociocchetta@gmail.com</t>
  </si>
  <si>
    <t>OSB_25241</t>
  </si>
  <si>
    <t>CO_25112</t>
  </si>
  <si>
    <t xml:space="preserve">Cazzano di Tramigna </t>
  </si>
  <si>
    <t>CENTAURO S.R.L.</t>
  </si>
  <si>
    <t>daniele.bortolin@centaurosrl.it</t>
  </si>
  <si>
    <t>Daniele Bortolin</t>
  </si>
  <si>
    <t>OSB_25242</t>
  </si>
  <si>
    <t>CO_25113</t>
  </si>
  <si>
    <t>Montereale Valcellina</t>
  </si>
  <si>
    <t>FEHU S.A.S. DI BONGIOVANNI SIMONE</t>
  </si>
  <si>
    <t>OSB_25243</t>
  </si>
  <si>
    <t>CO_25114</t>
  </si>
  <si>
    <t>Simone Bongiovanni</t>
  </si>
  <si>
    <t>bongiovannisimone@gmail.com</t>
  </si>
  <si>
    <t>Trecastelli</t>
  </si>
  <si>
    <t>AN</t>
  </si>
  <si>
    <t>KAMAR S.R.L.</t>
  </si>
  <si>
    <t>rossana.kamar@gmail.com</t>
  </si>
  <si>
    <t>ROSSANA LAURIOLA</t>
  </si>
  <si>
    <t>OSB_25244</t>
  </si>
  <si>
    <t>CO_25115</t>
  </si>
  <si>
    <t>Foggia</t>
  </si>
  <si>
    <t>AZIENDA MULTISERVIZI COMUNALI S.P.A.</t>
  </si>
  <si>
    <t xml:space="preserve">Samuele Zoccarato </t>
  </si>
  <si>
    <t>s.zoccarato@studiogbe.it</t>
  </si>
  <si>
    <t>OSB_25245</t>
  </si>
  <si>
    <t>CO_25116</t>
  </si>
  <si>
    <t>EDIS S.R.L.</t>
  </si>
  <si>
    <t xml:space="preserve">Pascarella Davide </t>
  </si>
  <si>
    <t>d.pascarella@egea.it</t>
  </si>
  <si>
    <t>OSB_25246</t>
  </si>
  <si>
    <t>RUFFINO DOMENICO</t>
  </si>
  <si>
    <t xml:space="preserve">van borra </t>
  </si>
  <si>
    <t>ivanborra@luceperilfuturo.it</t>
  </si>
  <si>
    <t>OSB_25247</t>
  </si>
  <si>
    <t>OCB_25126</t>
  </si>
  <si>
    <t>Finale ligure</t>
  </si>
  <si>
    <t>GRUPPO ANTONINI SPA</t>
  </si>
  <si>
    <t>Paolo Cipolla</t>
  </si>
  <si>
    <t>paolo.cipolla@elettro-sistemi.net</t>
  </si>
  <si>
    <t>OSB_25248</t>
  </si>
  <si>
    <t>OCB_25127</t>
  </si>
  <si>
    <t>Arcola</t>
  </si>
  <si>
    <t>F.G.S. S.R.L.</t>
  </si>
  <si>
    <t xml:space="preserve">Vincenzo Esposito </t>
  </si>
  <si>
    <t>fgsgreenenergy@gmail.com</t>
  </si>
  <si>
    <t>OSB_25249</t>
  </si>
  <si>
    <t>CO_25117</t>
  </si>
  <si>
    <t>CR_25120</t>
  </si>
  <si>
    <t>MORGEDIL S.R.L. A SOCIO UNICO</t>
  </si>
  <si>
    <t>OSB_25250</t>
  </si>
  <si>
    <t>Morgex</t>
  </si>
  <si>
    <t>OCB_25128</t>
  </si>
  <si>
    <t>ECS EC: 980€/v + 0,17€/kg + 60€/min + 20€/Fir</t>
  </si>
  <si>
    <t>1050€/v + 0,30€/kg + 0,55€/kg non int + 65€/min + 35€/Fir (+1€/modulo the bridge)</t>
  </si>
  <si>
    <t>OCB_25129</t>
  </si>
  <si>
    <t>GRUPPO LGM S.R.L.</t>
  </si>
  <si>
    <t>vadim.captari@digitcon.it</t>
  </si>
  <si>
    <t xml:space="preserve">Vadim Captari </t>
  </si>
  <si>
    <t>OSB_25251</t>
  </si>
  <si>
    <t>CO_25118</t>
  </si>
  <si>
    <t>Pioltello</t>
  </si>
  <si>
    <t>SANBIM S.A.S. DI BRUNO CONTI &amp; C.</t>
  </si>
  <si>
    <t>OSB_25252</t>
  </si>
  <si>
    <t>CO_25119</t>
  </si>
  <si>
    <t>San Germano Vercellese</t>
  </si>
  <si>
    <t>DALLA VALLE GIUSEPPE &amp; C. - S.N.C.</t>
  </si>
  <si>
    <t>OSB_25253</t>
  </si>
  <si>
    <t>OCB_25130</t>
  </si>
  <si>
    <t>Arzignano</t>
  </si>
  <si>
    <t>863€/v + 0,72€/kg + 65€/min + 35€/Fir</t>
  </si>
  <si>
    <t>ECS EC: 800€/v + 0,65€/kg + 60€/min + 20€/Fir</t>
  </si>
  <si>
    <t>CR_25121</t>
  </si>
  <si>
    <t>CR_25122</t>
  </si>
  <si>
    <t>CR_25123</t>
  </si>
  <si>
    <t>150€/v + 0,40€/kg + 70€/min + 35€/Fir</t>
  </si>
  <si>
    <t>140€/v + 0,33€/kg + 65€/min + 20€/Fir</t>
  </si>
  <si>
    <t>CR_25124</t>
  </si>
  <si>
    <t>MAURI MODA S.R.L.</t>
  </si>
  <si>
    <t>alessandro@alstudi.it</t>
  </si>
  <si>
    <t>Alessandro L.</t>
  </si>
  <si>
    <t>OSB_25254</t>
  </si>
  <si>
    <t>OCB_25131</t>
  </si>
  <si>
    <t xml:space="preserve">Cerro Maggiore </t>
  </si>
  <si>
    <t>CR_25125</t>
  </si>
  <si>
    <t>200€/v + 0,24€/kg + 0,55€/kg non int + 65€/min + 35€/Fir</t>
  </si>
  <si>
    <t>ECS EC: 160€/v + 0,17€/kg + 60€/min + 20€/Fir</t>
  </si>
  <si>
    <t>OFFICINA NEOFER S.A.S.DI CAPUCCINI M.&amp;</t>
  </si>
  <si>
    <t>OSB_25255</t>
  </si>
  <si>
    <t>OCB_25132</t>
  </si>
  <si>
    <t>Castiglione del Lago</t>
  </si>
  <si>
    <t>Chiusdino</t>
  </si>
  <si>
    <t>Scafati</t>
  </si>
  <si>
    <t>CR_25126</t>
  </si>
  <si>
    <t>AOSTA</t>
  </si>
  <si>
    <t>FDGL S.r.l.</t>
  </si>
  <si>
    <t xml:space="preserve">enzo.ferrara@fdglsrl.it </t>
  </si>
  <si>
    <t>OSB_25256</t>
  </si>
  <si>
    <t>OCB_25133</t>
  </si>
  <si>
    <t>Ospedaletto D'Alpinolo</t>
  </si>
  <si>
    <t>CR_25127</t>
  </si>
  <si>
    <t>COGEME ENERGIA S.R.L.</t>
  </si>
  <si>
    <t xml:space="preserve">Paris Matteo </t>
  </si>
  <si>
    <t>matteo.paris@cogeme.net</t>
  </si>
  <si>
    <t>OSB_25257</t>
  </si>
  <si>
    <t>CO_25120</t>
  </si>
  <si>
    <t xml:space="preserve">Rovato </t>
  </si>
  <si>
    <t>BRESCIA</t>
  </si>
  <si>
    <t>AVELLINO</t>
  </si>
  <si>
    <t>PERUGIA</t>
  </si>
  <si>
    <t>MILANO</t>
  </si>
  <si>
    <t>VICENZA</t>
  </si>
  <si>
    <t>VERCELLI</t>
  </si>
  <si>
    <t>CO_25121</t>
  </si>
  <si>
    <t>=OSB_25223</t>
  </si>
  <si>
    <t>D.B.L. DI DEL BONO FRANCO &amp; C. S.N.C.</t>
  </si>
  <si>
    <t>info@electroengineering.it</t>
  </si>
  <si>
    <t>Simona Busi</t>
  </si>
  <si>
    <t>OSB_25258</t>
  </si>
  <si>
    <t>Mazzano</t>
  </si>
  <si>
    <t>PONT ENNIO SERGIO</t>
  </si>
  <si>
    <t>alessandro.ferrarese@edileco.org</t>
  </si>
  <si>
    <t>Alessandro Ferrarese</t>
  </si>
  <si>
    <t>OSB_25259</t>
  </si>
  <si>
    <t>OCB_25134</t>
  </si>
  <si>
    <t>Nus</t>
  </si>
  <si>
    <t>Rodrigo Ucelli</t>
  </si>
  <si>
    <t>OSB_25260</t>
  </si>
  <si>
    <t>OCB_25135</t>
  </si>
  <si>
    <t>480€/v + 0,24€/kg + 65€/min + 35€/Fir ÷ (con CO_25095)</t>
  </si>
  <si>
    <t>ECS EC: 445€/v + 0,17 €/kg + 60€/min + 20€/Fir</t>
  </si>
  <si>
    <t>CR_25128</t>
  </si>
  <si>
    <t>G.R.G. SRL</t>
  </si>
  <si>
    <t>OSB_25261</t>
  </si>
  <si>
    <t>CO_25122</t>
  </si>
  <si>
    <t>FOGGIA</t>
  </si>
  <si>
    <t>PRE.FOI SRL</t>
  </si>
  <si>
    <t xml:space="preserve">Manuel Ciarpi </t>
  </si>
  <si>
    <t>manuelciarpi@mg-impianti.com</t>
  </si>
  <si>
    <t>OSB_25262</t>
  </si>
  <si>
    <t>OCB_25136</t>
  </si>
  <si>
    <t>ROMA</t>
  </si>
  <si>
    <t>ZAGO ENRICO E CAMILLO S.N.C.</t>
  </si>
  <si>
    <t>OSB_25263</t>
  </si>
  <si>
    <t>CO_25123</t>
  </si>
  <si>
    <t>San Giorgio in Bosco</t>
  </si>
  <si>
    <t>PADOVA</t>
  </si>
  <si>
    <t>350€/corpo</t>
  </si>
  <si>
    <t>EC EC: 325€/corpo</t>
  </si>
  <si>
    <t>LODI SOLAR 1 SRL</t>
  </si>
  <si>
    <t xml:space="preserve">Giulia Lucchini </t>
  </si>
  <si>
    <t>giulia.lucchini@forlani.it</t>
  </si>
  <si>
    <t>OSB_25264</t>
  </si>
  <si>
    <t>CO_25124</t>
  </si>
  <si>
    <t xml:space="preserve">Corgnegliano Laudense </t>
  </si>
  <si>
    <t>LODI</t>
  </si>
  <si>
    <t>BCC VENETA</t>
  </si>
  <si>
    <t>Francesco Fama'</t>
  </si>
  <si>
    <t>francesco.fama@bccveneta.it</t>
  </si>
  <si>
    <t>OSB_25265</t>
  </si>
  <si>
    <t>OCB_25137</t>
  </si>
  <si>
    <t>Fara Vicentino</t>
  </si>
  <si>
    <t>Niella Tanaro</t>
  </si>
  <si>
    <t>CR_25129</t>
  </si>
  <si>
    <t>CR_25130</t>
  </si>
  <si>
    <t>ORATORIO MADOONA DEL CAMPO APS</t>
  </si>
  <si>
    <t>Gabriele Cantoni</t>
  </si>
  <si>
    <t>ale.ga05@yahoo.it</t>
  </si>
  <si>
    <t>OSB_25266</t>
  </si>
  <si>
    <t>OCB_25138</t>
  </si>
  <si>
    <t>CREMONA</t>
  </si>
  <si>
    <t>CR_25131</t>
  </si>
  <si>
    <t>CR_25132</t>
  </si>
  <si>
    <t>CO_25125</t>
  </si>
  <si>
    <t>CR_25133</t>
  </si>
  <si>
    <t>ENTERPRISE SOFTWARE Società in Accomandita Semplice</t>
  </si>
  <si>
    <t>OSB_25267</t>
  </si>
  <si>
    <t>info@suningsrl.com</t>
  </si>
  <si>
    <t xml:space="preserve">Daniela </t>
  </si>
  <si>
    <t>CO_25126</t>
  </si>
  <si>
    <t>Cameri</t>
  </si>
  <si>
    <t>NOVARA</t>
  </si>
  <si>
    <t>CHIMINAZZO PIERLUIGI</t>
  </si>
  <si>
    <t>segreteria@studiopoggiana.it</t>
  </si>
  <si>
    <t>Anita Baccega</t>
  </si>
  <si>
    <t>OSB_25268</t>
  </si>
  <si>
    <t>CO_25127</t>
  </si>
  <si>
    <t>MENARINI &amp; C. SRL</t>
  </si>
  <si>
    <t>gerardo@menarinipatate.it</t>
  </si>
  <si>
    <t>Gerardo Cantelmi</t>
  </si>
  <si>
    <t>OSB_25269</t>
  </si>
  <si>
    <t>CO_25128</t>
  </si>
  <si>
    <t>Grandarolo dell'Emilia</t>
  </si>
  <si>
    <t>BOLOGNA</t>
  </si>
  <si>
    <t>CASSINADRI LUCA</t>
  </si>
  <si>
    <t>cassinadriluca@libero.it</t>
  </si>
  <si>
    <t>Cassinadri Luca</t>
  </si>
  <si>
    <t>OSB_25270</t>
  </si>
  <si>
    <t>OSB_25271</t>
  </si>
  <si>
    <t>OCB_25139</t>
  </si>
  <si>
    <t>OCB_25140</t>
  </si>
  <si>
    <t>FORLì-CESENA</t>
  </si>
  <si>
    <t>NADIA RUSALEN</t>
  </si>
  <si>
    <t>Farra di Soligo</t>
  </si>
  <si>
    <t>TREVISO</t>
  </si>
  <si>
    <t>battistella.stefano@gmail.com</t>
  </si>
  <si>
    <t>Stefano Battistella</t>
  </si>
  <si>
    <t>PACCHIARINI S.N.C. DI PACCHIARINI ARRIGO &amp; C.</t>
  </si>
  <si>
    <t>info@solartechnofam.com</t>
  </si>
  <si>
    <t>Girani Antonio</t>
  </si>
  <si>
    <t>OSB_25272</t>
  </si>
  <si>
    <t>Onore</t>
  </si>
  <si>
    <t>BERGAMO</t>
  </si>
  <si>
    <t>BUDINI GATTAI ANTONELLO</t>
  </si>
  <si>
    <t>Info@fabersol.it</t>
  </si>
  <si>
    <t>F. Scarselli</t>
  </si>
  <si>
    <t>OSB_25273</t>
  </si>
  <si>
    <t>CO_25129</t>
  </si>
  <si>
    <t>Montecchio</t>
  </si>
  <si>
    <t>AREZZO</t>
  </si>
  <si>
    <t>ARCA ENERGIA SRLS</t>
  </si>
  <si>
    <t>info@arcaenergia.com</t>
  </si>
  <si>
    <t>Vincenzo Russo</t>
  </si>
  <si>
    <t>OSB_25274</t>
  </si>
  <si>
    <t>CR_25134</t>
  </si>
  <si>
    <t>OCB_25141</t>
  </si>
  <si>
    <t>LECCE</t>
  </si>
  <si>
    <t>1700€/v + 0,23€/kg + 0,55€/kg non int + 70€/min + 35€/fir</t>
  </si>
  <si>
    <t>ECS EC: 1620€/v + 0,16€/kg + 65€/min + 20€/Fir</t>
  </si>
  <si>
    <t>1700€/v + 0,27€/kg + 0,55€/kg non int + 70€/min + 35€/fir (1€/mod the bridge)</t>
  </si>
  <si>
    <t>CR_25135</t>
  </si>
  <si>
    <t>CR_25136</t>
  </si>
  <si>
    <t>SUINO FRIULI S.R.L.</t>
  </si>
  <si>
    <t>OSB_25275</t>
  </si>
  <si>
    <t>Valvasone Arzene</t>
  </si>
  <si>
    <t>PORDENONE</t>
  </si>
  <si>
    <t xml:space="preserve">ACHILLE GALAVOTTI </t>
  </si>
  <si>
    <t>Claudia Cestari</t>
  </si>
  <si>
    <t>segreteria@studiogarutti.it</t>
  </si>
  <si>
    <t>OSB_25276</t>
  </si>
  <si>
    <t>OCB_25142</t>
  </si>
  <si>
    <t>MODENA</t>
  </si>
  <si>
    <t>CR_25137</t>
  </si>
  <si>
    <t>0€ + 10 moduli a 8€/mod (Non ante)</t>
  </si>
  <si>
    <t>SAN GIOVANNI ENERGIA SRL</t>
  </si>
  <si>
    <t>sangiovannienergiasrl@gmail.com</t>
  </si>
  <si>
    <t>Gloria Fornè</t>
  </si>
  <si>
    <t>OSB_25277</t>
  </si>
  <si>
    <t>CO_25130</t>
  </si>
  <si>
    <t>Buccino</t>
  </si>
  <si>
    <t>SALERNO</t>
  </si>
  <si>
    <t>OCB_25143</t>
  </si>
  <si>
    <t>ELETTRONICA BAZZANESE S.R.L.</t>
  </si>
  <si>
    <t>p.vignali@elettronicabazzanese.com</t>
  </si>
  <si>
    <t xml:space="preserve">Patrizia Vignali </t>
  </si>
  <si>
    <t>OSB_25278</t>
  </si>
  <si>
    <t>CO_25131</t>
  </si>
  <si>
    <t>DA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</si>
</sst>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3" formatCode="_-* #,##0.00_-;\-* #,##0.00_-;_-* &quot;-&quot;??_-;_-@_-"/>
    <numFmt numFmtId="164" formatCode="_-* #,##0_-;\-* #,##0_-;_-* &quot;-&quot;??_-;_-@_-"/>
  </numFmts>
  <fonts count="4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rgb="FF00B050"/>
      <name val="Calibri (Corpo)"/>
    </font>
    <font>
      <sz val="12"/>
      <color rgb="FFFF0000"/>
      <name val="Calibri"/>
      <family val="2"/>
      <scheme val="minor"/>
    </font>
    <font>
      <sz val="12"/>
      <color rgb="FFFF0000"/>
      <name val="Calibri (Corpo)"/>
    </font>
    <font>
      <strike/>
      <sz val="12"/>
      <color rgb="FFFF0000"/>
      <name val="Calibri (Corpo)"/>
    </font>
    <font>
      <sz val="12"/>
      <color rgb="FF000000"/>
      <name val="Calibri"/>
      <family val="2"/>
      <scheme val="minor"/>
    </font>
    <font>
      <sz val="12"/>
      <color rgb="FF00B050"/>
      <name val="Calibri (Corpo)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sz val="12"/>
      <color theme="2" tint="-9.9978637043366805E-2"/>
      <name val="Calibri (Corpo)"/>
    </font>
    <font>
      <sz val="12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name val="Calibri (Corpo)"/>
    </font>
    <font>
      <sz val="12"/>
      <color theme="2" tint="-0.249977111117893"/>
      <name val="Calibri"/>
      <family val="2"/>
      <scheme val="minor"/>
    </font>
    <font>
      <u/>
      <sz val="12"/>
      <color theme="2" tint="-0.249977111117893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1" tint="0.499984740745262"/>
      <name val="Calibri (Corpo)"/>
    </font>
    <font>
      <sz val="12"/>
      <color theme="1" tint="0.499984740745262"/>
      <name val="Calibri"/>
      <family val="2"/>
      <scheme val="minor"/>
    </font>
    <font>
      <sz val="12"/>
      <color theme="2" tint="-0.499984740745262"/>
      <name val="Calibri (Corpo)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2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 (Corpo)"/>
    </font>
    <font>
      <sz val="11"/>
      <color theme="2" tint="-0.499984740745262"/>
      <name val="Calibri"/>
      <family val="2"/>
      <scheme val="minor"/>
    </font>
    <font>
      <u/>
      <sz val="12"/>
      <color theme="2" tint="-0.499984740745262"/>
      <name val="Calibri"/>
      <family val="2"/>
      <scheme val="minor"/>
    </font>
    <font>
      <sz val="11"/>
      <color rgb="FF00B050"/>
      <name val="Calibri (Corpo)"/>
    </font>
    <font>
      <u/>
      <sz val="12"/>
      <color theme="2" tint="-9.9978637043366805E-2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D7F4"/>
        <bgColor indexed="64"/>
      </patternFill>
    </fill>
    <fill>
      <patternFill patternType="solid">
        <fgColor rgb="FFF3D7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A8FC0"/>
        <bgColor indexed="64"/>
      </patternFill>
    </fill>
    <fill>
      <patternFill patternType="solid">
        <fgColor rgb="FFFFFFB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FF5A00"/>
      </left>
      <right style="thin">
        <color rgb="FFFF5A00"/>
      </right>
      <top style="thin">
        <color rgb="FFFF5A00"/>
      </top>
      <bottom style="thin">
        <color rgb="FFFF5A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5">
    <xf numFmtId="0" fontId="0" fillId="0" borderId="0" xfId="0"/>
    <xf numFmtId="0" fontId="0" fillId="0" borderId="0" xfId="0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6" fillId="0" borderId="13" xfId="0" applyFont="1" applyBorder="1" applyAlignment="1">
      <alignment horizontal="center" vertical="center" wrapText="1"/>
    </xf>
    <xf numFmtId="0" fontId="4" fillId="0" borderId="10" xfId="2" applyBorder="1" applyAlignment="1">
      <alignment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3" fontId="3" fillId="5" borderId="2" xfId="1" applyNumberFormat="1" applyFont="1" applyFill="1" applyBorder="1" applyAlignment="1">
      <alignment horizontal="center" vertical="center" wrapText="1"/>
    </xf>
    <xf numFmtId="164" fontId="3" fillId="5" borderId="3" xfId="1" applyNumberFormat="1" applyFont="1" applyFill="1" applyBorder="1" applyAlignment="1">
      <alignment horizontal="center" vertical="center" wrapText="1"/>
    </xf>
    <xf numFmtId="4" fontId="3" fillId="5" borderId="3" xfId="1" applyNumberFormat="1" applyFont="1" applyFill="1" applyBorder="1" applyAlignment="1">
      <alignment horizontal="center" vertical="center" wrapText="1"/>
    </xf>
    <xf numFmtId="3" fontId="3" fillId="5" borderId="3" xfId="1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" fontId="0" fillId="0" borderId="7" xfId="0" applyNumberForma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0" xfId="2"/>
    <xf numFmtId="3" fontId="0" fillId="0" borderId="1" xfId="0" quotePrefix="1" applyNumberForma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4" fillId="0" borderId="1" xfId="2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4" fillId="0" borderId="0" xfId="2" applyAlignment="1">
      <alignment vertical="center"/>
    </xf>
    <xf numFmtId="4" fontId="9" fillId="0" borderId="1" xfId="0" applyNumberFormat="1" applyFont="1" applyBorder="1" applyAlignment="1">
      <alignment horizontal="center" vertical="center" wrapText="1"/>
    </xf>
    <xf numFmtId="3" fontId="0" fillId="0" borderId="10" xfId="0" quotePrefix="1" applyNumberForma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14" fontId="14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8" borderId="8" xfId="0" applyNumberForma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3" fontId="11" fillId="0" borderId="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21" fillId="0" borderId="21" xfId="0" applyFont="1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14" fontId="23" fillId="0" borderId="13" xfId="0" applyNumberFormat="1" applyFont="1" applyBorder="1" applyAlignment="1">
      <alignment horizontal="center" vertical="center"/>
    </xf>
    <xf numFmtId="3" fontId="23" fillId="0" borderId="8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23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4" fillId="0" borderId="1" xfId="2" applyBorder="1"/>
    <xf numFmtId="0" fontId="24" fillId="0" borderId="1" xfId="2" applyFont="1" applyBorder="1"/>
    <xf numFmtId="49" fontId="25" fillId="0" borderId="35" xfId="0" applyNumberFormat="1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11" fillId="0" borderId="13" xfId="0" applyFont="1" applyBorder="1" applyAlignment="1">
      <alignment horizontal="left" vertical="center"/>
    </xf>
    <xf numFmtId="0" fontId="9" fillId="11" borderId="21" xfId="0" applyFont="1" applyFill="1" applyBorder="1" applyAlignment="1">
      <alignment horizontal="center" vertical="center" wrapText="1"/>
    </xf>
    <xf numFmtId="4" fontId="26" fillId="0" borderId="1" xfId="0" applyNumberFormat="1" applyFont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4" fontId="0" fillId="7" borderId="1" xfId="0" applyNumberFormat="1" applyFill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2" borderId="21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4" fillId="14" borderId="1" xfId="2" applyFill="1" applyBorder="1" applyAlignment="1">
      <alignment vertical="center"/>
    </xf>
    <xf numFmtId="0" fontId="0" fillId="14" borderId="1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14" fontId="0" fillId="14" borderId="13" xfId="0" applyNumberFormat="1" applyFill="1" applyBorder="1" applyAlignment="1">
      <alignment horizontal="center" vertical="center"/>
    </xf>
    <xf numFmtId="3" fontId="11" fillId="14" borderId="8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4" fontId="0" fillId="14" borderId="1" xfId="0" applyNumberFormat="1" applyFill="1" applyBorder="1" applyAlignment="1">
      <alignment horizontal="center" vertical="center" wrapText="1"/>
    </xf>
    <xf numFmtId="3" fontId="0" fillId="14" borderId="1" xfId="0" applyNumberForma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11" fillId="14" borderId="21" xfId="0" applyFont="1" applyFill="1" applyBorder="1" applyAlignment="1">
      <alignment horizontal="center" vertical="center" wrapText="1"/>
    </xf>
    <xf numFmtId="0" fontId="0" fillId="14" borderId="13" xfId="0" applyFill="1" applyBorder="1" applyAlignment="1">
      <alignment horizontal="left" vertical="center" wrapText="1"/>
    </xf>
    <xf numFmtId="0" fontId="0" fillId="14" borderId="13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2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4" fontId="0" fillId="11" borderId="13" xfId="0" applyNumberForma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49" fontId="0" fillId="0" borderId="35" xfId="0" applyNumberFormat="1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9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2" borderId="13" xfId="0" applyFill="1" applyBorder="1" applyAlignment="1">
      <alignment horizontal="left" vertical="center" wrapText="1"/>
    </xf>
    <xf numFmtId="0" fontId="0" fillId="15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3" fontId="0" fillId="17" borderId="1" xfId="0" applyNumberForma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6" fontId="6" fillId="0" borderId="21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4" fontId="17" fillId="0" borderId="0" xfId="0" applyNumberFormat="1" applyFont="1" applyAlignment="1">
      <alignment horizontal="center" vertical="center" wrapText="1"/>
    </xf>
    <xf numFmtId="3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5" borderId="3" xfId="0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14" fontId="31" fillId="3" borderId="3" xfId="0" applyNumberFormat="1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14" fontId="31" fillId="3" borderId="4" xfId="0" applyNumberFormat="1" applyFont="1" applyFill="1" applyBorder="1" applyAlignment="1">
      <alignment horizontal="center" vertical="center" wrapText="1"/>
    </xf>
    <xf numFmtId="0" fontId="31" fillId="5" borderId="5" xfId="0" applyFont="1" applyFill="1" applyBorder="1" applyAlignment="1">
      <alignment horizontal="center" vertical="center" wrapText="1"/>
    </xf>
    <xf numFmtId="3" fontId="31" fillId="5" borderId="2" xfId="1" applyNumberFormat="1" applyFont="1" applyFill="1" applyBorder="1" applyAlignment="1">
      <alignment horizontal="center" vertical="center" wrapText="1"/>
    </xf>
    <xf numFmtId="164" fontId="31" fillId="5" borderId="3" xfId="1" applyNumberFormat="1" applyFont="1" applyFill="1" applyBorder="1" applyAlignment="1">
      <alignment horizontal="center" vertical="center" wrapText="1"/>
    </xf>
    <xf numFmtId="4" fontId="31" fillId="5" borderId="3" xfId="1" applyNumberFormat="1" applyFont="1" applyFill="1" applyBorder="1" applyAlignment="1">
      <alignment horizontal="center" vertical="center" wrapText="1"/>
    </xf>
    <xf numFmtId="3" fontId="31" fillId="5" borderId="3" xfId="1" applyNumberFormat="1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32" fillId="0" borderId="1" xfId="2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3" fontId="17" fillId="0" borderId="8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4" fontId="33" fillId="0" borderId="0" xfId="0" applyNumberFormat="1" applyFont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4" fontId="33" fillId="0" borderId="0" xfId="0" applyNumberFormat="1" applyFont="1" applyAlignment="1">
      <alignment horizontal="center" vertical="center" wrapText="1"/>
    </xf>
    <xf numFmtId="3" fontId="3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17" fillId="10" borderId="1" xfId="0" applyFont="1" applyFill="1" applyBorder="1" applyAlignment="1">
      <alignment vertical="center"/>
    </xf>
    <xf numFmtId="3" fontId="34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" fontId="34" fillId="0" borderId="1" xfId="0" applyNumberFormat="1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14" fontId="17" fillId="0" borderId="36" xfId="0" applyNumberFormat="1" applyFont="1" applyBorder="1" applyAlignment="1">
      <alignment horizontal="center" vertical="center"/>
    </xf>
    <xf numFmtId="3" fontId="26" fillId="0" borderId="1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center" wrapText="1"/>
    </xf>
    <xf numFmtId="3" fontId="34" fillId="0" borderId="1" xfId="0" quotePrefix="1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4" fontId="26" fillId="0" borderId="1" xfId="0" applyNumberFormat="1" applyFont="1" applyBorder="1" applyAlignment="1">
      <alignment horizontal="center" vertical="center" wrapText="1"/>
    </xf>
    <xf numFmtId="4" fontId="17" fillId="4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7" fillId="13" borderId="1" xfId="0" applyFont="1" applyFill="1" applyBorder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/>
    </xf>
    <xf numFmtId="4" fontId="17" fillId="17" borderId="1" xfId="0" applyNumberFormat="1" applyFont="1" applyFill="1" applyBorder="1" applyAlignment="1">
      <alignment horizontal="center" vertical="center" wrapText="1"/>
    </xf>
    <xf numFmtId="0" fontId="36" fillId="0" borderId="13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7" fillId="0" borderId="13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3" fontId="37" fillId="0" borderId="8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4" fontId="37" fillId="0" borderId="1" xfId="0" applyNumberFormat="1" applyFont="1" applyBorder="1" applyAlignment="1">
      <alignment horizontal="center" vertical="center" wrapText="1"/>
    </xf>
    <xf numFmtId="3" fontId="37" fillId="0" borderId="1" xfId="0" applyNumberFormat="1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left" vertical="center" wrapText="1"/>
    </xf>
    <xf numFmtId="0" fontId="37" fillId="0" borderId="13" xfId="0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38" fillId="0" borderId="1" xfId="2" applyFont="1" applyBorder="1" applyAlignment="1">
      <alignment vertical="center"/>
    </xf>
    <xf numFmtId="14" fontId="37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3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4" fontId="40" fillId="0" borderId="0" xfId="0" applyNumberFormat="1" applyFont="1" applyAlignment="1">
      <alignment horizontal="center" vertical="center" wrapText="1"/>
    </xf>
    <xf numFmtId="3" fontId="40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26" fillId="0" borderId="8" xfId="0" applyFont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4" fontId="17" fillId="2" borderId="1" xfId="0" applyNumberFormat="1" applyFont="1" applyFill="1" applyBorder="1" applyAlignment="1">
      <alignment horizontal="center" vertical="center" wrapText="1"/>
    </xf>
    <xf numFmtId="3" fontId="17" fillId="2" borderId="1" xfId="0" applyNumberFormat="1" applyFont="1" applyFill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0" fontId="17" fillId="16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24" fillId="0" borderId="1" xfId="2" applyFont="1" applyBorder="1" applyAlignment="1">
      <alignment vertical="center"/>
    </xf>
    <xf numFmtId="0" fontId="42" fillId="0" borderId="13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14" fontId="42" fillId="0" borderId="1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3" fontId="42" fillId="0" borderId="8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4" fontId="42" fillId="0" borderId="1" xfId="0" applyNumberFormat="1" applyFont="1" applyBorder="1" applyAlignment="1">
      <alignment horizontal="center" vertical="center" wrapText="1"/>
    </xf>
    <xf numFmtId="3" fontId="42" fillId="0" borderId="1" xfId="0" applyNumberFormat="1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left" vertical="center"/>
    </xf>
    <xf numFmtId="14" fontId="26" fillId="13" borderId="1" xfId="0" applyNumberFormat="1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horizontal="center" vertical="center" wrapText="1"/>
    </xf>
    <xf numFmtId="14" fontId="17" fillId="2" borderId="1" xfId="0" applyNumberFormat="1" applyFont="1" applyFill="1" applyBorder="1" applyAlignment="1">
      <alignment horizontal="center" vertical="center" wrapText="1"/>
    </xf>
    <xf numFmtId="0" fontId="44" fillId="0" borderId="1" xfId="0" applyFont="1" applyBorder="1" applyAlignment="1">
      <alignment vertical="center"/>
    </xf>
    <xf numFmtId="0" fontId="45" fillId="0" borderId="1" xfId="2" applyFont="1" applyBorder="1" applyAlignment="1">
      <alignment vertical="center"/>
    </xf>
    <xf numFmtId="0" fontId="44" fillId="0" borderId="13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3" fontId="44" fillId="0" borderId="8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4" fontId="44" fillId="0" borderId="1" xfId="0" applyNumberFormat="1" applyFont="1" applyBorder="1" applyAlignment="1">
      <alignment horizontal="center" vertical="center" wrapText="1"/>
    </xf>
    <xf numFmtId="3" fontId="44" fillId="0" borderId="1" xfId="0" applyNumberFormat="1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4" fontId="4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3" fontId="34" fillId="0" borderId="8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center" vertical="center"/>
    </xf>
    <xf numFmtId="3" fontId="26" fillId="0" borderId="8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17" fillId="15" borderId="1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/>
    </xf>
    <xf numFmtId="0" fontId="36" fillId="10" borderId="1" xfId="0" applyFont="1" applyFill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47" fillId="0" borderId="1" xfId="2" applyFont="1" applyBorder="1" applyAlignment="1">
      <alignment vertical="center"/>
    </xf>
    <xf numFmtId="0" fontId="36" fillId="0" borderId="13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4" fontId="36" fillId="2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3" fontId="36" fillId="0" borderId="8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4" fontId="36" fillId="0" borderId="1" xfId="0" applyNumberFormat="1" applyFont="1" applyBorder="1" applyAlignment="1">
      <alignment horizontal="center" vertical="center" wrapText="1"/>
    </xf>
    <xf numFmtId="3" fontId="36" fillId="0" borderId="1" xfId="0" applyNumberFormat="1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left" vertical="center"/>
    </xf>
    <xf numFmtId="14" fontId="26" fillId="12" borderId="1" xfId="0" applyNumberFormat="1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34" fillId="19" borderId="1" xfId="0" applyFont="1" applyFill="1" applyBorder="1" applyAlignment="1">
      <alignment vertical="center"/>
    </xf>
    <xf numFmtId="0" fontId="48" fillId="19" borderId="1" xfId="2" applyFont="1" applyFill="1" applyBorder="1" applyAlignment="1">
      <alignment vertical="center"/>
    </xf>
    <xf numFmtId="0" fontId="34" fillId="19" borderId="13" xfId="0" applyFont="1" applyFill="1" applyBorder="1" applyAlignment="1">
      <alignment horizontal="center" vertical="center"/>
    </xf>
    <xf numFmtId="0" fontId="34" fillId="19" borderId="8" xfId="0" applyFont="1" applyFill="1" applyBorder="1" applyAlignment="1">
      <alignment horizontal="center" vertical="center"/>
    </xf>
    <xf numFmtId="14" fontId="34" fillId="19" borderId="1" xfId="0" applyNumberFormat="1" applyFont="1" applyFill="1" applyBorder="1" applyAlignment="1">
      <alignment horizontal="center" vertical="center"/>
    </xf>
    <xf numFmtId="0" fontId="34" fillId="19" borderId="1" xfId="0" applyFont="1" applyFill="1" applyBorder="1" applyAlignment="1">
      <alignment horizontal="center" vertical="center"/>
    </xf>
    <xf numFmtId="0" fontId="34" fillId="19" borderId="36" xfId="0" applyFont="1" applyFill="1" applyBorder="1" applyAlignment="1">
      <alignment horizontal="center" vertical="center"/>
    </xf>
    <xf numFmtId="0" fontId="34" fillId="19" borderId="25" xfId="0" applyFont="1" applyFill="1" applyBorder="1" applyAlignment="1">
      <alignment horizontal="center" vertical="center"/>
    </xf>
    <xf numFmtId="0" fontId="34" fillId="19" borderId="18" xfId="0" applyFont="1" applyFill="1" applyBorder="1" applyAlignment="1">
      <alignment horizontal="center" vertical="center"/>
    </xf>
    <xf numFmtId="3" fontId="34" fillId="19" borderId="8" xfId="0" applyNumberFormat="1" applyFont="1" applyFill="1" applyBorder="1" applyAlignment="1">
      <alignment horizontal="center" vertical="center"/>
    </xf>
    <xf numFmtId="0" fontId="34" fillId="19" borderId="1" xfId="0" applyFont="1" applyFill="1" applyBorder="1" applyAlignment="1">
      <alignment horizontal="center" vertical="center" wrapText="1"/>
    </xf>
    <xf numFmtId="4" fontId="34" fillId="19" borderId="1" xfId="0" applyNumberFormat="1" applyFont="1" applyFill="1" applyBorder="1" applyAlignment="1">
      <alignment horizontal="center" vertical="center" wrapText="1"/>
    </xf>
    <xf numFmtId="3" fontId="34" fillId="19" borderId="1" xfId="0" applyNumberFormat="1" applyFont="1" applyFill="1" applyBorder="1" applyAlignment="1">
      <alignment horizontal="center" vertical="center" wrapText="1"/>
    </xf>
    <xf numFmtId="0" fontId="20" fillId="0" borderId="13" xfId="0" quotePrefix="1" applyFont="1" applyBorder="1" applyAlignment="1">
      <alignment horizontal="center" vertical="center" wrapText="1"/>
    </xf>
    <xf numFmtId="0" fontId="26" fillId="10" borderId="1" xfId="0" applyFont="1" applyFill="1" applyBorder="1" applyAlignment="1">
      <alignment vertical="center"/>
    </xf>
    <xf numFmtId="49" fontId="25" fillId="0" borderId="1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10" xfId="2" applyBorder="1" applyAlignment="1">
      <alignment horizontal="left" vertical="center"/>
    </xf>
    <xf numFmtId="0" fontId="4" fillId="0" borderId="23" xfId="2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3" fontId="0" fillId="0" borderId="10" xfId="0" applyNumberFormat="1" applyBorder="1" applyAlignment="1">
      <alignment horizontal="center" vertical="center" wrapText="1"/>
    </xf>
    <xf numFmtId="3" fontId="0" fillId="0" borderId="23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10" borderId="10" xfId="0" applyFill="1" applyBorder="1" applyAlignment="1">
      <alignment horizontal="left" vertical="center"/>
    </xf>
    <xf numFmtId="0" fontId="0" fillId="10" borderId="23" xfId="0" applyFill="1" applyBorder="1" applyAlignment="1">
      <alignment horizontal="left" vertical="center"/>
    </xf>
    <xf numFmtId="14" fontId="0" fillId="0" borderId="14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16" borderId="10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4" fillId="0" borderId="10" xfId="2" applyBorder="1" applyAlignment="1">
      <alignment horizontal="center" vertical="center"/>
    </xf>
    <xf numFmtId="0" fontId="4" fillId="0" borderId="23" xfId="2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 wrapText="1"/>
    </xf>
    <xf numFmtId="14" fontId="9" fillId="0" borderId="2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18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6" fillId="0" borderId="24" xfId="0" applyNumberFormat="1" applyFont="1" applyBorder="1" applyAlignment="1">
      <alignment horizontal="center" vertical="center" wrapText="1"/>
    </xf>
    <xf numFmtId="6" fontId="6" fillId="0" borderId="25" xfId="0" applyNumberFormat="1" applyFon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11" fillId="6" borderId="24" xfId="0" applyFont="1" applyFill="1" applyBorder="1" applyAlignment="1">
      <alignment horizontal="left" vertical="center" wrapText="1"/>
    </xf>
    <xf numFmtId="0" fontId="11" fillId="6" borderId="25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3" fontId="9" fillId="0" borderId="10" xfId="0" applyNumberFormat="1" applyFont="1" applyBorder="1" applyAlignment="1">
      <alignment horizontal="center" vertical="center" wrapText="1"/>
    </xf>
    <xf numFmtId="3" fontId="9" fillId="0" borderId="28" xfId="0" applyNumberFormat="1" applyFont="1" applyBorder="1" applyAlignment="1">
      <alignment horizontal="center" vertical="center" wrapText="1"/>
    </xf>
    <xf numFmtId="3" fontId="9" fillId="0" borderId="23" xfId="0" applyNumberFormat="1" applyFont="1" applyBorder="1" applyAlignment="1">
      <alignment horizontal="center" vertical="center" wrapText="1"/>
    </xf>
    <xf numFmtId="0" fontId="0" fillId="9" borderId="10" xfId="0" applyFill="1" applyBorder="1" applyAlignment="1">
      <alignment horizontal="left" vertical="center"/>
    </xf>
    <xf numFmtId="0" fontId="0" fillId="9" borderId="23" xfId="0" applyFill="1" applyBorder="1" applyAlignment="1">
      <alignment horizontal="left" vertical="center"/>
    </xf>
    <xf numFmtId="0" fontId="22" fillId="0" borderId="1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4" fillId="0" borderId="28" xfId="2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0" fillId="2" borderId="10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14" fontId="0" fillId="2" borderId="28" xfId="0" applyNumberForma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3" fontId="17" fillId="0" borderId="10" xfId="0" applyNumberFormat="1" applyFont="1" applyBorder="1" applyAlignment="1">
      <alignment horizontal="center" vertical="center" wrapText="1"/>
    </xf>
    <xf numFmtId="3" fontId="17" fillId="0" borderId="23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0" fontId="20" fillId="2" borderId="2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14" fontId="26" fillId="0" borderId="10" xfId="0" applyNumberFormat="1" applyFont="1" applyBorder="1" applyAlignment="1">
      <alignment horizontal="center" vertical="center"/>
    </xf>
    <xf numFmtId="14" fontId="26" fillId="0" borderId="23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10" borderId="10" xfId="0" applyFont="1" applyFill="1" applyBorder="1" applyAlignment="1">
      <alignment horizontal="left" vertical="center"/>
    </xf>
    <xf numFmtId="0" fontId="17" fillId="10" borderId="23" xfId="0" applyFont="1" applyFill="1" applyBorder="1" applyAlignment="1">
      <alignment horizontal="left" vertical="center"/>
    </xf>
    <xf numFmtId="0" fontId="26" fillId="0" borderId="17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14" fontId="17" fillId="0" borderId="23" xfId="0" applyNumberFormat="1" applyFont="1" applyBorder="1" applyAlignment="1">
      <alignment horizontal="center" vertical="center"/>
    </xf>
    <xf numFmtId="14" fontId="17" fillId="2" borderId="10" xfId="0" applyNumberFormat="1" applyFont="1" applyFill="1" applyBorder="1" applyAlignment="1">
      <alignment horizontal="center" vertical="center" wrapText="1"/>
    </xf>
    <xf numFmtId="14" fontId="17" fillId="2" borderId="23" xfId="0" applyNumberFormat="1" applyFont="1" applyFill="1" applyBorder="1" applyAlignment="1">
      <alignment horizontal="center" vertical="center"/>
    </xf>
    <xf numFmtId="14" fontId="17" fillId="0" borderId="14" xfId="0" applyNumberFormat="1" applyFont="1" applyBorder="1" applyAlignment="1">
      <alignment horizontal="center" vertical="center"/>
    </xf>
    <xf numFmtId="0" fontId="32" fillId="0" borderId="10" xfId="2" applyFont="1" applyBorder="1" applyAlignment="1">
      <alignment horizontal="left" vertical="center"/>
    </xf>
    <xf numFmtId="0" fontId="32" fillId="0" borderId="23" xfId="2" applyFont="1" applyBorder="1" applyAlignment="1">
      <alignment horizontal="left" vertical="center"/>
    </xf>
    <xf numFmtId="14" fontId="17" fillId="2" borderId="10" xfId="0" applyNumberFormat="1" applyFont="1" applyFill="1" applyBorder="1" applyAlignment="1">
      <alignment horizontal="center" vertical="center"/>
    </xf>
    <xf numFmtId="0" fontId="20" fillId="17" borderId="24" xfId="0" applyFont="1" applyFill="1" applyBorder="1" applyAlignment="1">
      <alignment horizontal="center" vertical="center" wrapText="1"/>
    </xf>
    <xf numFmtId="0" fontId="20" fillId="17" borderId="25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</cellXfs>
  <cellStyles count="3">
    <cellStyle name="Collegamento ipertestuale" xfId="2" builtinId="8"/>
    <cellStyle name="Migliaia" xfId="1" builtinId="3"/>
    <cellStyle name="Normale" xfId="0" builtinId="0"/>
  </cellStyles>
  <dxfs count="123">
    <dxf>
      <fill>
        <patternFill>
          <bgColor theme="5" tint="0.79998168889431442"/>
        </patternFill>
      </fill>
    </dxf>
    <dxf>
      <fill>
        <patternFill>
          <bgColor rgb="FFFFE6FF"/>
        </patternFill>
      </fill>
    </dxf>
    <dxf>
      <fill>
        <patternFill>
          <bgColor theme="5" tint="0.79998168889431442"/>
        </patternFill>
      </fill>
    </dxf>
    <dxf>
      <fill>
        <patternFill>
          <bgColor rgb="FFFFE6FF"/>
        </patternFill>
      </fill>
    </dxf>
    <dxf>
      <fill>
        <patternFill>
          <bgColor rgb="FFFFE6FF"/>
        </patternFill>
      </fill>
    </dxf>
    <dxf>
      <fill>
        <patternFill>
          <bgColor rgb="FFFFE6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3D7F4"/>
      <color rgb="FFFFFFBE"/>
      <color rgb="FFEA8FC0"/>
      <color rgb="FFFF9361"/>
      <color rgb="FFFF7E79"/>
      <color rgb="FFFFC9ED"/>
      <color rgb="FFFFB9B3"/>
      <color rgb="FFFFC9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abbri.enrico@saegsrl.com" TargetMode="External"/><Relationship Id="rId21" Type="http://schemas.openxmlformats.org/officeDocument/2006/relationships/hyperlink" Target="mailto:fjgarciai@elmya.com" TargetMode="External"/><Relationship Id="rId42" Type="http://schemas.openxmlformats.org/officeDocument/2006/relationships/hyperlink" Target="mailto:info@portefadel.it" TargetMode="External"/><Relationship Id="rId63" Type="http://schemas.openxmlformats.org/officeDocument/2006/relationships/hyperlink" Target="mailto:criveal@gmail.com" TargetMode="External"/><Relationship Id="rId84" Type="http://schemas.openxmlformats.org/officeDocument/2006/relationships/hyperlink" Target="mailto:giorgio.turrin@turrinimpianti.it" TargetMode="External"/><Relationship Id="rId138" Type="http://schemas.openxmlformats.org/officeDocument/2006/relationships/hyperlink" Target="mailto:admin-verona@omnia.pro" TargetMode="External"/><Relationship Id="rId159" Type="http://schemas.openxmlformats.org/officeDocument/2006/relationships/hyperlink" Target="mailto:giovanninigefim@gmail.com" TargetMode="External"/><Relationship Id="rId170" Type="http://schemas.openxmlformats.org/officeDocument/2006/relationships/hyperlink" Target="mailto:clara@siriac.it" TargetMode="External"/><Relationship Id="rId191" Type="http://schemas.openxmlformats.org/officeDocument/2006/relationships/hyperlink" Target="mailto:fuoristandard@thebridges.it" TargetMode="External"/><Relationship Id="rId205" Type="http://schemas.openxmlformats.org/officeDocument/2006/relationships/hyperlink" Target="mailto:web@gprent.it" TargetMode="External"/><Relationship Id="rId226" Type="http://schemas.openxmlformats.org/officeDocument/2006/relationships/hyperlink" Target="mailto:info@tenutazuccarello.it" TargetMode="External"/><Relationship Id="rId107" Type="http://schemas.openxmlformats.org/officeDocument/2006/relationships/hyperlink" Target="mailto:bifinsrls@libero.it" TargetMode="External"/><Relationship Id="rId11" Type="http://schemas.openxmlformats.org/officeDocument/2006/relationships/hyperlink" Target="mailto:partners@organicforest.it" TargetMode="External"/><Relationship Id="rId32" Type="http://schemas.openxmlformats.org/officeDocument/2006/relationships/hyperlink" Target="mailto:project@gsasolar.it" TargetMode="External"/><Relationship Id="rId53" Type="http://schemas.openxmlformats.org/officeDocument/2006/relationships/hyperlink" Target="mailto:t.morassutto@omniaenergy.eu" TargetMode="External"/><Relationship Id="rId74" Type="http://schemas.openxmlformats.org/officeDocument/2006/relationships/hyperlink" Target="mailto:alessandro.verones@solewatt.it" TargetMode="External"/><Relationship Id="rId128" Type="http://schemas.openxmlformats.org/officeDocument/2006/relationships/hyperlink" Target="mailto:martina.matteucci@mirasole.it" TargetMode="External"/><Relationship Id="rId149" Type="http://schemas.openxmlformats.org/officeDocument/2006/relationships/hyperlink" Target="mailto:m.minelli@elettro-energy.it" TargetMode="External"/><Relationship Id="rId5" Type="http://schemas.openxmlformats.org/officeDocument/2006/relationships/hyperlink" Target="mailto:info@progettoideacasa.it" TargetMode="External"/><Relationship Id="rId95" Type="http://schemas.openxmlformats.org/officeDocument/2006/relationships/hyperlink" Target="mailto:lorenzo.savio@studiosavio.it" TargetMode="External"/><Relationship Id="rId160" Type="http://schemas.openxmlformats.org/officeDocument/2006/relationships/hyperlink" Target="mailto:admin-verona@omnia.pro" TargetMode="External"/><Relationship Id="rId181" Type="http://schemas.openxmlformats.org/officeDocument/2006/relationships/hyperlink" Target="mailto:bc@greenarrow-capital.com" TargetMode="External"/><Relationship Id="rId216" Type="http://schemas.openxmlformats.org/officeDocument/2006/relationships/hyperlink" Target="mailto:laura.palmieri@bottinosrl.com" TargetMode="External"/><Relationship Id="rId237" Type="http://schemas.openxmlformats.org/officeDocument/2006/relationships/hyperlink" Target="mailto:stefano.depalma@iqony.energy" TargetMode="External"/><Relationship Id="rId22" Type="http://schemas.openxmlformats.org/officeDocument/2006/relationships/hyperlink" Target="mailto:lorenzo.croci@gmb-engineering.it" TargetMode="External"/><Relationship Id="rId43" Type="http://schemas.openxmlformats.org/officeDocument/2006/relationships/hyperlink" Target="mailto:i.cikos@gala.it" TargetMode="External"/><Relationship Id="rId64" Type="http://schemas.openxmlformats.org/officeDocument/2006/relationships/hyperlink" Target="mailto:admin-verona@omnia.pro" TargetMode="External"/><Relationship Id="rId118" Type="http://schemas.openxmlformats.org/officeDocument/2006/relationships/hyperlink" Target="mailto:uff.acquisti@siproenergy.com" TargetMode="External"/><Relationship Id="rId139" Type="http://schemas.openxmlformats.org/officeDocument/2006/relationships/hyperlink" Target="mailto:info@ciainfissi.it" TargetMode="External"/><Relationship Id="rId85" Type="http://schemas.openxmlformats.org/officeDocument/2006/relationships/hyperlink" Target="mailto:d.rispoli@omniaenergy.eu" TargetMode="External"/><Relationship Id="rId150" Type="http://schemas.openxmlformats.org/officeDocument/2006/relationships/hyperlink" Target="mailto:v.pugliese@infrastrutture.eu" TargetMode="External"/><Relationship Id="rId171" Type="http://schemas.openxmlformats.org/officeDocument/2006/relationships/hyperlink" Target="mailto:Stefano.DePalma@iqony.energy" TargetMode="External"/><Relationship Id="rId192" Type="http://schemas.openxmlformats.org/officeDocument/2006/relationships/hyperlink" Target="mailto:federicodirienzo@ddcom.it" TargetMode="External"/><Relationship Id="rId206" Type="http://schemas.openxmlformats.org/officeDocument/2006/relationships/hyperlink" Target="mailto:engineering@opaunited.com" TargetMode="External"/><Relationship Id="rId227" Type="http://schemas.openxmlformats.org/officeDocument/2006/relationships/hyperlink" Target="mailto:c.vergani@mafingroup.eu" TargetMode="External"/><Relationship Id="rId12" Type="http://schemas.openxmlformats.org/officeDocument/2006/relationships/hyperlink" Target="mailto:mauro.perino@parisenergia.it" TargetMode="External"/><Relationship Id="rId33" Type="http://schemas.openxmlformats.org/officeDocument/2006/relationships/hyperlink" Target="mailto:salvatorevallarella38@gmail.com" TargetMode="External"/><Relationship Id="rId108" Type="http://schemas.openxmlformats.org/officeDocument/2006/relationships/hyperlink" Target="mailto:bifinsrls@libero.it" TargetMode="External"/><Relationship Id="rId129" Type="http://schemas.openxmlformats.org/officeDocument/2006/relationships/hyperlink" Target="mailto:carlo.pisani@studiosavio.it" TargetMode="External"/><Relationship Id="rId54" Type="http://schemas.openxmlformats.org/officeDocument/2006/relationships/hyperlink" Target="mailto:Sara.Pusceddu@iqony.energy" TargetMode="External"/><Relationship Id="rId75" Type="http://schemas.openxmlformats.org/officeDocument/2006/relationships/hyperlink" Target="mailto:Sara.Pusceddu@iqony.energy" TargetMode="External"/><Relationship Id="rId96" Type="http://schemas.openxmlformats.org/officeDocument/2006/relationships/hyperlink" Target="mailto:flaviobrusco@gmail.com" TargetMode="External"/><Relationship Id="rId140" Type="http://schemas.openxmlformats.org/officeDocument/2006/relationships/hyperlink" Target="mailto:nicola.caruso@sapagroup.it" TargetMode="External"/><Relationship Id="rId161" Type="http://schemas.openxmlformats.org/officeDocument/2006/relationships/hyperlink" Target="mailto:fuoristandard@thebridges.it" TargetMode="External"/><Relationship Id="rId182" Type="http://schemas.openxmlformats.org/officeDocument/2006/relationships/hyperlink" Target="mailto:fuoristandard@thebridges.it" TargetMode="External"/><Relationship Id="rId217" Type="http://schemas.openxmlformats.org/officeDocument/2006/relationships/hyperlink" Target="mailto:fdebonis@ghella.com" TargetMode="External"/><Relationship Id="rId6" Type="http://schemas.openxmlformats.org/officeDocument/2006/relationships/hyperlink" Target="mailto:studio.intreccio@gmail.com" TargetMode="External"/><Relationship Id="rId238" Type="http://schemas.openxmlformats.org/officeDocument/2006/relationships/hyperlink" Target="mailto:m.uggeri@lubra.com" TargetMode="External"/><Relationship Id="rId23" Type="http://schemas.openxmlformats.org/officeDocument/2006/relationships/hyperlink" Target="mailto:gabriele@studiodpm.it" TargetMode="External"/><Relationship Id="rId119" Type="http://schemas.openxmlformats.org/officeDocument/2006/relationships/hyperlink" Target="mailto:uff.acquisti@siproenergy.com" TargetMode="External"/><Relationship Id="rId44" Type="http://schemas.openxmlformats.org/officeDocument/2006/relationships/hyperlink" Target="mailto:ecoambiente1@libero.it" TargetMode="External"/><Relationship Id="rId65" Type="http://schemas.openxmlformats.org/officeDocument/2006/relationships/hyperlink" Target="mailto:luca.mansueti@tmsweb.it" TargetMode="External"/><Relationship Id="rId86" Type="http://schemas.openxmlformats.org/officeDocument/2006/relationships/hyperlink" Target="mailto:simone.gazineo@vinci-energies.com" TargetMode="External"/><Relationship Id="rId130" Type="http://schemas.openxmlformats.org/officeDocument/2006/relationships/hyperlink" Target="mailto:Andrea.Poli@sacmigroup.com" TargetMode="External"/><Relationship Id="rId151" Type="http://schemas.openxmlformats.org/officeDocument/2006/relationships/hyperlink" Target="mailto:borgatta.tiziano@gmail.com" TargetMode="External"/><Relationship Id="rId172" Type="http://schemas.openxmlformats.org/officeDocument/2006/relationships/hyperlink" Target="mailto:jessolar@yahoo.it" TargetMode="External"/><Relationship Id="rId193" Type="http://schemas.openxmlformats.org/officeDocument/2006/relationships/hyperlink" Target="mailto:davide.cornacchione@energyintelligence.it" TargetMode="External"/><Relationship Id="rId207" Type="http://schemas.openxmlformats.org/officeDocument/2006/relationships/hyperlink" Target="mailto:simone.panicali@renam.eu" TargetMode="External"/><Relationship Id="rId228" Type="http://schemas.openxmlformats.org/officeDocument/2006/relationships/hyperlink" Target="mailto:novembrini@enercor.it" TargetMode="External"/><Relationship Id="rId13" Type="http://schemas.openxmlformats.org/officeDocument/2006/relationships/hyperlink" Target="mailto:leonardo.tantone@actemium.com" TargetMode="External"/><Relationship Id="rId109" Type="http://schemas.openxmlformats.org/officeDocument/2006/relationships/hyperlink" Target="mailto:fabio.fusai@righinet.com" TargetMode="External"/><Relationship Id="rId34" Type="http://schemas.openxmlformats.org/officeDocument/2006/relationships/hyperlink" Target="mailto:marcoangioni@bertasisrl.it" TargetMode="External"/><Relationship Id="rId55" Type="http://schemas.openxmlformats.org/officeDocument/2006/relationships/hyperlink" Target="mailto:t.morassutto@omniaenergy.eu" TargetMode="External"/><Relationship Id="rId76" Type="http://schemas.openxmlformats.org/officeDocument/2006/relationships/hyperlink" Target="mailto:ivan.foglia@i-pergola.it" TargetMode="External"/><Relationship Id="rId97" Type="http://schemas.openxmlformats.org/officeDocument/2006/relationships/hyperlink" Target="mailto:Nicola.Lovati@cubicoinvest.com" TargetMode="External"/><Relationship Id="rId120" Type="http://schemas.openxmlformats.org/officeDocument/2006/relationships/hyperlink" Target="mailto:b.ursu@gggarbin.it" TargetMode="External"/><Relationship Id="rId141" Type="http://schemas.openxmlformats.org/officeDocument/2006/relationships/hyperlink" Target="mailto:fabio.fusai@righinet.com" TargetMode="External"/><Relationship Id="rId7" Type="http://schemas.openxmlformats.org/officeDocument/2006/relationships/hyperlink" Target="mailto:direzione@cgfimmobiliare.eu" TargetMode="External"/><Relationship Id="rId162" Type="http://schemas.openxmlformats.org/officeDocument/2006/relationships/hyperlink" Target="mailto:tommaso.carlesi@energyintelligence.it" TargetMode="External"/><Relationship Id="rId183" Type="http://schemas.openxmlformats.org/officeDocument/2006/relationships/hyperlink" Target="mailto:g.patti@metalplastrade.it" TargetMode="External"/><Relationship Id="rId218" Type="http://schemas.openxmlformats.org/officeDocument/2006/relationships/hyperlink" Target="mailto:Simone.Panicali@renam.eu" TargetMode="External"/><Relationship Id="rId239" Type="http://schemas.openxmlformats.org/officeDocument/2006/relationships/hyperlink" Target="mailto:simone.gazineo@vinci-energies.com" TargetMode="External"/><Relationship Id="rId24" Type="http://schemas.openxmlformats.org/officeDocument/2006/relationships/hyperlink" Target="mailto:gabriele@studiodpm.it" TargetMode="External"/><Relationship Id="rId45" Type="http://schemas.openxmlformats.org/officeDocument/2006/relationships/hyperlink" Target="mailto:bc@greenarrow-capital.com" TargetMode="External"/><Relationship Id="rId66" Type="http://schemas.openxmlformats.org/officeDocument/2006/relationships/hyperlink" Target="mailto:admin-verona@omnia.pro" TargetMode="External"/><Relationship Id="rId87" Type="http://schemas.openxmlformats.org/officeDocument/2006/relationships/hyperlink" Target="mailto:admin-verona@omnia.pro" TargetMode="External"/><Relationship Id="rId110" Type="http://schemas.openxmlformats.org/officeDocument/2006/relationships/hyperlink" Target="mailto:fabio.fusai@righinet.com" TargetMode="External"/><Relationship Id="rId131" Type="http://schemas.openxmlformats.org/officeDocument/2006/relationships/hyperlink" Target="mailto:giampiero.filippi@vinicolafilippi.it" TargetMode="External"/><Relationship Id="rId152" Type="http://schemas.openxmlformats.org/officeDocument/2006/relationships/hyperlink" Target="mailto:Info@tlux.it" TargetMode="External"/><Relationship Id="rId173" Type="http://schemas.openxmlformats.org/officeDocument/2006/relationships/hyperlink" Target="mailto:manlio.giaretto@smatorino.it" TargetMode="External"/><Relationship Id="rId194" Type="http://schemas.openxmlformats.org/officeDocument/2006/relationships/hyperlink" Target="mailto:carlibarbara28@gmail.com" TargetMode="External"/><Relationship Id="rId208" Type="http://schemas.openxmlformats.org/officeDocument/2006/relationships/hyperlink" Target="mailto:info@giuntaluigi.it" TargetMode="External"/><Relationship Id="rId229" Type="http://schemas.openxmlformats.org/officeDocument/2006/relationships/hyperlink" Target="mailto:fuoristandard@thebridges.it" TargetMode="External"/><Relationship Id="rId240" Type="http://schemas.openxmlformats.org/officeDocument/2006/relationships/hyperlink" Target="mailto:info@apuliafelix.com" TargetMode="External"/><Relationship Id="rId14" Type="http://schemas.openxmlformats.org/officeDocument/2006/relationships/hyperlink" Target="mailto:leonardo.tantone@actemium.com" TargetMode="External"/><Relationship Id="rId35" Type="http://schemas.openxmlformats.org/officeDocument/2006/relationships/hyperlink" Target="mailto:vvivona@solarig.com" TargetMode="External"/><Relationship Id="rId56" Type="http://schemas.openxmlformats.org/officeDocument/2006/relationships/hyperlink" Target="mailto:bc@greenarrow-capital.com" TargetMode="External"/><Relationship Id="rId77" Type="http://schemas.openxmlformats.org/officeDocument/2006/relationships/hyperlink" Target="mailto:luca.fighera@surgenuin.com" TargetMode="External"/><Relationship Id="rId100" Type="http://schemas.openxmlformats.org/officeDocument/2006/relationships/hyperlink" Target="mailto:bc@greenarrow-capital.com" TargetMode="External"/><Relationship Id="rId8" Type="http://schemas.openxmlformats.org/officeDocument/2006/relationships/hyperlink" Target="mailto:francesco.matassoni@alice.it" TargetMode="External"/><Relationship Id="rId98" Type="http://schemas.openxmlformats.org/officeDocument/2006/relationships/hyperlink" Target="mailto:t.morassutto@omniaenergy.eu" TargetMode="External"/><Relationship Id="rId121" Type="http://schemas.openxmlformats.org/officeDocument/2006/relationships/hyperlink" Target="mailto:b.ursu@gggarbin.it" TargetMode="External"/><Relationship Id="rId142" Type="http://schemas.openxmlformats.org/officeDocument/2006/relationships/hyperlink" Target="mailto:fabio.fusai@righinet.com" TargetMode="External"/><Relationship Id="rId163" Type="http://schemas.openxmlformats.org/officeDocument/2006/relationships/hyperlink" Target="mailto:fabbri.enrico@saegsrl.com" TargetMode="External"/><Relationship Id="rId184" Type="http://schemas.openxmlformats.org/officeDocument/2006/relationships/hyperlink" Target="mailto:nik62gas@gmail.com" TargetMode="External"/><Relationship Id="rId219" Type="http://schemas.openxmlformats.org/officeDocument/2006/relationships/hyperlink" Target="mailto:silvia.fantuzzi@espiu.it" TargetMode="External"/><Relationship Id="rId230" Type="http://schemas.openxmlformats.org/officeDocument/2006/relationships/hyperlink" Target="mailto:gabriele@studiodpm.it" TargetMode="External"/><Relationship Id="rId25" Type="http://schemas.openxmlformats.org/officeDocument/2006/relationships/hyperlink" Target="mailto:gabriele@studiodpm.it" TargetMode="External"/><Relationship Id="rId46" Type="http://schemas.openxmlformats.org/officeDocument/2006/relationships/hyperlink" Target="mailto:gabriele@studiodpm.it" TargetMode="External"/><Relationship Id="rId67" Type="http://schemas.openxmlformats.org/officeDocument/2006/relationships/hyperlink" Target="mailto:Sara.Pusceddu@iqony.energy" TargetMode="External"/><Relationship Id="rId88" Type="http://schemas.openxmlformats.org/officeDocument/2006/relationships/hyperlink" Target="mailto:pietro@magnanini.info" TargetMode="External"/><Relationship Id="rId111" Type="http://schemas.openxmlformats.org/officeDocument/2006/relationships/hyperlink" Target="mailto:fabio.fusai@righinet.com" TargetMode="External"/><Relationship Id="rId132" Type="http://schemas.openxmlformats.org/officeDocument/2006/relationships/hyperlink" Target="mailto:puccios.srl@gmail.com" TargetMode="External"/><Relationship Id="rId153" Type="http://schemas.openxmlformats.org/officeDocument/2006/relationships/hyperlink" Target="mailto:seriprocjet@gmail.com" TargetMode="External"/><Relationship Id="rId174" Type="http://schemas.openxmlformats.org/officeDocument/2006/relationships/hyperlink" Target="mailto:PROGRESSIMPIANTIGROUP@GMAIL.COM" TargetMode="External"/><Relationship Id="rId195" Type="http://schemas.openxmlformats.org/officeDocument/2006/relationships/hyperlink" Target="mailto:f.toninelli@omrspa.com" TargetMode="External"/><Relationship Id="rId209" Type="http://schemas.openxmlformats.org/officeDocument/2006/relationships/hyperlink" Target="mailto:ciriotto@virgilio.it" TargetMode="External"/><Relationship Id="rId220" Type="http://schemas.openxmlformats.org/officeDocument/2006/relationships/hyperlink" Target="mailto:fuoristandard@thebridges.it" TargetMode="External"/><Relationship Id="rId241" Type="http://schemas.openxmlformats.org/officeDocument/2006/relationships/hyperlink" Target="mailto:admin-verona@omnia.pro" TargetMode="External"/><Relationship Id="rId15" Type="http://schemas.openxmlformats.org/officeDocument/2006/relationships/hyperlink" Target="mailto:lorenzo.croci@gmb-engineering.it" TargetMode="External"/><Relationship Id="rId36" Type="http://schemas.openxmlformats.org/officeDocument/2006/relationships/hyperlink" Target="mailto:amministrazione@mpsurl.com" TargetMode="External"/><Relationship Id="rId57" Type="http://schemas.openxmlformats.org/officeDocument/2006/relationships/hyperlink" Target="mailto:bc@greenarrow-capital.com" TargetMode="External"/><Relationship Id="rId106" Type="http://schemas.openxmlformats.org/officeDocument/2006/relationships/hyperlink" Target="mailto:jacopo.migani@plangreen.it" TargetMode="External"/><Relationship Id="rId127" Type="http://schemas.openxmlformats.org/officeDocument/2006/relationships/hyperlink" Target="mailto:sara.magnani@righinet.com" TargetMode="External"/><Relationship Id="rId10" Type="http://schemas.openxmlformats.org/officeDocument/2006/relationships/hyperlink" Target="mailto:t.morassutto@omniaenergy.eu" TargetMode="External"/><Relationship Id="rId31" Type="http://schemas.openxmlformats.org/officeDocument/2006/relationships/hyperlink" Target="mailto:project@gsasolar.it" TargetMode="External"/><Relationship Id="rId52" Type="http://schemas.openxmlformats.org/officeDocument/2006/relationships/hyperlink" Target="mailto:g.macagnino@elettronicaitalia.it" TargetMode="External"/><Relationship Id="rId73" Type="http://schemas.openxmlformats.org/officeDocument/2006/relationships/hyperlink" Target="mailto:josemiguel.garcia@cansol.es" TargetMode="External"/><Relationship Id="rId78" Type="http://schemas.openxmlformats.org/officeDocument/2006/relationships/hyperlink" Target="mailto:elisa.rossi@munarettogroup.it" TargetMode="External"/><Relationship Id="rId94" Type="http://schemas.openxmlformats.org/officeDocument/2006/relationships/hyperlink" Target="mailto:amministrazione@verdeacceso.it" TargetMode="External"/><Relationship Id="rId99" Type="http://schemas.openxmlformats.org/officeDocument/2006/relationships/hyperlink" Target="mailto:amministrazione@teknimpianti.it" TargetMode="External"/><Relationship Id="rId101" Type="http://schemas.openxmlformats.org/officeDocument/2006/relationships/hyperlink" Target="mailto:alessia.casella@renience.com" TargetMode="External"/><Relationship Id="rId122" Type="http://schemas.openxmlformats.org/officeDocument/2006/relationships/hyperlink" Target="mailto:gabriele@studiodpm.it" TargetMode="External"/><Relationship Id="rId143" Type="http://schemas.openxmlformats.org/officeDocument/2006/relationships/hyperlink" Target="mailto:Stefano.DePalma@iqony.energy" TargetMode="External"/><Relationship Id="rId148" Type="http://schemas.openxmlformats.org/officeDocument/2006/relationships/hyperlink" Target="mailto:antomangia@libero.it" TargetMode="External"/><Relationship Id="rId164" Type="http://schemas.openxmlformats.org/officeDocument/2006/relationships/hyperlink" Target="mailto:miotti.g@comune.tezze.vi.it" TargetMode="External"/><Relationship Id="rId169" Type="http://schemas.openxmlformats.org/officeDocument/2006/relationships/hyperlink" Target="mailto:clara@siriac.it" TargetMode="External"/><Relationship Id="rId185" Type="http://schemas.openxmlformats.org/officeDocument/2006/relationships/hyperlink" Target="mailto:giovanninigefim@gmail.com" TargetMode="External"/><Relationship Id="rId4" Type="http://schemas.openxmlformats.org/officeDocument/2006/relationships/hyperlink" Target="mailto:pgrillo@bluefieldservices.com" TargetMode="External"/><Relationship Id="rId9" Type="http://schemas.openxmlformats.org/officeDocument/2006/relationships/hyperlink" Target="mailto:francesco.matassoni@alice.it" TargetMode="External"/><Relationship Id="rId180" Type="http://schemas.openxmlformats.org/officeDocument/2006/relationships/hyperlink" Target="mailto:mbrianzi@erg.eu" TargetMode="External"/><Relationship Id="rId210" Type="http://schemas.openxmlformats.org/officeDocument/2006/relationships/hyperlink" Target="mailto:admin-verona@omnia.pro" TargetMode="External"/><Relationship Id="rId215" Type="http://schemas.openxmlformats.org/officeDocument/2006/relationships/hyperlink" Target="mailto:eva.dellarmi@kgal.de%3e" TargetMode="External"/><Relationship Id="rId236" Type="http://schemas.openxmlformats.org/officeDocument/2006/relationships/hyperlink" Target="mailto:fuoristandard@thebridges.it" TargetMode="External"/><Relationship Id="rId26" Type="http://schemas.openxmlformats.org/officeDocument/2006/relationships/hyperlink" Target="mailto:emmapaoloeps@gmail.com" TargetMode="External"/><Relationship Id="rId231" Type="http://schemas.openxmlformats.org/officeDocument/2006/relationships/hyperlink" Target="mailto:n.rossetti@cia.it" TargetMode="External"/><Relationship Id="rId47" Type="http://schemas.openxmlformats.org/officeDocument/2006/relationships/hyperlink" Target="mailto:Pierluigi.Ciardo@iqony.energy" TargetMode="External"/><Relationship Id="rId68" Type="http://schemas.openxmlformats.org/officeDocument/2006/relationships/hyperlink" Target="mailto:gd@tienergy.it" TargetMode="External"/><Relationship Id="rId89" Type="http://schemas.openxmlformats.org/officeDocument/2006/relationships/hyperlink" Target="mailto:Sara.Pusceddu@iqony.energy" TargetMode="External"/><Relationship Id="rId112" Type="http://schemas.openxmlformats.org/officeDocument/2006/relationships/hyperlink" Target="mailto:info@superox.it" TargetMode="External"/><Relationship Id="rId133" Type="http://schemas.openxmlformats.org/officeDocument/2006/relationships/hyperlink" Target="mailto:emmanuele.caiazza@annonese.it" TargetMode="External"/><Relationship Id="rId154" Type="http://schemas.openxmlformats.org/officeDocument/2006/relationships/hyperlink" Target="mailto:antonio.difuccio@luximpianti.it" TargetMode="External"/><Relationship Id="rId175" Type="http://schemas.openxmlformats.org/officeDocument/2006/relationships/hyperlink" Target="mailto:clara@siriac.it" TargetMode="External"/><Relationship Id="rId196" Type="http://schemas.openxmlformats.org/officeDocument/2006/relationships/hyperlink" Target="mailto:rv@greenarrow-capital.com" TargetMode="External"/><Relationship Id="rId200" Type="http://schemas.openxmlformats.org/officeDocument/2006/relationships/hyperlink" Target="mailto:d.alberti@green-solar.it" TargetMode="External"/><Relationship Id="rId16" Type="http://schemas.openxmlformats.org/officeDocument/2006/relationships/hyperlink" Target="mailto:ssimonetti@erg.eu" TargetMode="External"/><Relationship Id="rId221" Type="http://schemas.openxmlformats.org/officeDocument/2006/relationships/hyperlink" Target="mailto:rinnovabili@beffasrl.com" TargetMode="External"/><Relationship Id="rId37" Type="http://schemas.openxmlformats.org/officeDocument/2006/relationships/hyperlink" Target="mailto:gabriele@studiodpm.it" TargetMode="External"/><Relationship Id="rId58" Type="http://schemas.openxmlformats.org/officeDocument/2006/relationships/hyperlink" Target="mailto:antonio.cirillo@lisar.it" TargetMode="External"/><Relationship Id="rId79" Type="http://schemas.openxmlformats.org/officeDocument/2006/relationships/hyperlink" Target="mailto:scocciola@cecconsulting.net" TargetMode="External"/><Relationship Id="rId102" Type="http://schemas.openxmlformats.org/officeDocument/2006/relationships/hyperlink" Target="mailto:bc@greenarrow-capital.com" TargetMode="External"/><Relationship Id="rId123" Type="http://schemas.openxmlformats.org/officeDocument/2006/relationships/hyperlink" Target="mailto:fabio.borrello@globalsolarfund.com" TargetMode="External"/><Relationship Id="rId144" Type="http://schemas.openxmlformats.org/officeDocument/2006/relationships/hyperlink" Target="mailto:A.Latella@aren-ep.com" TargetMode="External"/><Relationship Id="rId90" Type="http://schemas.openxmlformats.org/officeDocument/2006/relationships/hyperlink" Target="mailto:linda.spinelli@enlightenergy.it" TargetMode="External"/><Relationship Id="rId165" Type="http://schemas.openxmlformats.org/officeDocument/2006/relationships/hyperlink" Target="mailto:fuoristandard@thebridges.it" TargetMode="External"/><Relationship Id="rId186" Type="http://schemas.openxmlformats.org/officeDocument/2006/relationships/hyperlink" Target="mailto:giovanninigefim@gmail.com" TargetMode="External"/><Relationship Id="rId211" Type="http://schemas.openxmlformats.org/officeDocument/2006/relationships/hyperlink" Target="mailto:tecnico@icep.it" TargetMode="External"/><Relationship Id="rId232" Type="http://schemas.openxmlformats.org/officeDocument/2006/relationships/hyperlink" Target="mailto:info@simerimpiantisrl.it" TargetMode="External"/><Relationship Id="rId27" Type="http://schemas.openxmlformats.org/officeDocument/2006/relationships/hyperlink" Target="mailto:leonardo.tantone@vinci-energies.com" TargetMode="External"/><Relationship Id="rId48" Type="http://schemas.openxmlformats.org/officeDocument/2006/relationships/hyperlink" Target="mailto:imi02@libero.it" TargetMode="External"/><Relationship Id="rId69" Type="http://schemas.openxmlformats.org/officeDocument/2006/relationships/hyperlink" Target="mailto:admin-verona@omnia.pro" TargetMode="External"/><Relationship Id="rId113" Type="http://schemas.openxmlformats.org/officeDocument/2006/relationships/hyperlink" Target="mailto:vania.rossato@ecatech.it" TargetMode="External"/><Relationship Id="rId134" Type="http://schemas.openxmlformats.org/officeDocument/2006/relationships/hyperlink" Target="mailto:sandrodepoli57@gmail.com" TargetMode="External"/><Relationship Id="rId80" Type="http://schemas.openxmlformats.org/officeDocument/2006/relationships/hyperlink" Target="mailto:alberto.fpsrl@gmail.com" TargetMode="External"/><Relationship Id="rId155" Type="http://schemas.openxmlformats.org/officeDocument/2006/relationships/hyperlink" Target="mailto:vdinicola@secundumnaturam.it" TargetMode="External"/><Relationship Id="rId176" Type="http://schemas.openxmlformats.org/officeDocument/2006/relationships/hyperlink" Target="mailto:clara@siriac.it" TargetMode="External"/><Relationship Id="rId197" Type="http://schemas.openxmlformats.org/officeDocument/2006/relationships/hyperlink" Target="mailto:amministrazione@santellidamiano.it" TargetMode="External"/><Relationship Id="rId201" Type="http://schemas.openxmlformats.org/officeDocument/2006/relationships/hyperlink" Target="mailto:d.alberti@green-solar.it" TargetMode="External"/><Relationship Id="rId222" Type="http://schemas.openxmlformats.org/officeDocument/2006/relationships/hyperlink" Target="mailto:davide@studiovanzetta.it" TargetMode="External"/><Relationship Id="rId17" Type="http://schemas.openxmlformats.org/officeDocument/2006/relationships/hyperlink" Target="mailto:marco.bondielli@siriosrl.net" TargetMode="External"/><Relationship Id="rId38" Type="http://schemas.openxmlformats.org/officeDocument/2006/relationships/hyperlink" Target="mailto:gfedeli@erg.eu" TargetMode="External"/><Relationship Id="rId59" Type="http://schemas.openxmlformats.org/officeDocument/2006/relationships/hyperlink" Target="mailto:amministrazione@alufersrl.it" TargetMode="External"/><Relationship Id="rId103" Type="http://schemas.openxmlformats.org/officeDocument/2006/relationships/hyperlink" Target="mailto:pietro.tassinari@poppiugo.it" TargetMode="External"/><Relationship Id="rId124" Type="http://schemas.openxmlformats.org/officeDocument/2006/relationships/hyperlink" Target="mailto:omniaftv@omnia.pro" TargetMode="External"/><Relationship Id="rId70" Type="http://schemas.openxmlformats.org/officeDocument/2006/relationships/hyperlink" Target="mailto:omniaftv@omnia.pro" TargetMode="External"/><Relationship Id="rId91" Type="http://schemas.openxmlformats.org/officeDocument/2006/relationships/hyperlink" Target="mailto:giuseppe.bonsignore@3eee.it" TargetMode="External"/><Relationship Id="rId145" Type="http://schemas.openxmlformats.org/officeDocument/2006/relationships/hyperlink" Target="mailto:bc@greenarrow-capital.com" TargetMode="External"/><Relationship Id="rId166" Type="http://schemas.openxmlformats.org/officeDocument/2006/relationships/hyperlink" Target="mailto:antonio.fabiano@greenenergyspa.it" TargetMode="External"/><Relationship Id="rId187" Type="http://schemas.openxmlformats.org/officeDocument/2006/relationships/hyperlink" Target="mailto:fabio.borrello@globalsolarfund.com" TargetMode="External"/><Relationship Id="rId1" Type="http://schemas.openxmlformats.org/officeDocument/2006/relationships/hyperlink" Target="mailto:Pierluigi.Ciardo@iqony.energy" TargetMode="External"/><Relationship Id="rId212" Type="http://schemas.openxmlformats.org/officeDocument/2006/relationships/hyperlink" Target="mailto:amministrazione@teknimpianti.it" TargetMode="External"/><Relationship Id="rId233" Type="http://schemas.openxmlformats.org/officeDocument/2006/relationships/hyperlink" Target="mailto:fabio.fusai@righinet.com" TargetMode="External"/><Relationship Id="rId28" Type="http://schemas.openxmlformats.org/officeDocument/2006/relationships/hyperlink" Target="mailto:studio.intreccio@gmail.com" TargetMode="External"/><Relationship Id="rId49" Type="http://schemas.openxmlformats.org/officeDocument/2006/relationships/hyperlink" Target="mailto:paolo.zanarini@poppiugo.it" TargetMode="External"/><Relationship Id="rId114" Type="http://schemas.openxmlformats.org/officeDocument/2006/relationships/hyperlink" Target="mailto:marche.finergia@gmail.com" TargetMode="External"/><Relationship Id="rId60" Type="http://schemas.openxmlformats.org/officeDocument/2006/relationships/hyperlink" Target="mailto:Gaspare.Barbara@sacmigroup.com" TargetMode="External"/><Relationship Id="rId81" Type="http://schemas.openxmlformats.org/officeDocument/2006/relationships/hyperlink" Target="mailto:s.cattai@vittinox.com" TargetMode="External"/><Relationship Id="rId135" Type="http://schemas.openxmlformats.org/officeDocument/2006/relationships/hyperlink" Target="mailto:tecnico@cpmimpianti.net" TargetMode="External"/><Relationship Id="rId156" Type="http://schemas.openxmlformats.org/officeDocument/2006/relationships/hyperlink" Target="mailto:ciccaglionegpp@gmail.com" TargetMode="External"/><Relationship Id="rId177" Type="http://schemas.openxmlformats.org/officeDocument/2006/relationships/hyperlink" Target="mailto:Stefano.DePalma@iqony.energy" TargetMode="External"/><Relationship Id="rId198" Type="http://schemas.openxmlformats.org/officeDocument/2006/relationships/hyperlink" Target="mailto:info@gaialab.it" TargetMode="External"/><Relationship Id="rId202" Type="http://schemas.openxmlformats.org/officeDocument/2006/relationships/hyperlink" Target="mailto:fuoristandard@thebridges.it" TargetMode="External"/><Relationship Id="rId223" Type="http://schemas.openxmlformats.org/officeDocument/2006/relationships/hyperlink" Target="mailto:matteo.caravita@opkiwisole.org" TargetMode="External"/><Relationship Id="rId18" Type="http://schemas.openxmlformats.org/officeDocument/2006/relationships/hyperlink" Target="mailto:enrico.pregliasco@parfiri.it" TargetMode="External"/><Relationship Id="rId39" Type="http://schemas.openxmlformats.org/officeDocument/2006/relationships/hyperlink" Target="mailto:leonardo.tantone@vinci-energies.com" TargetMode="External"/><Relationship Id="rId50" Type="http://schemas.openxmlformats.org/officeDocument/2006/relationships/hyperlink" Target="mailto:Sara.Pusceddu@iqony.energy" TargetMode="External"/><Relationship Id="rId104" Type="http://schemas.openxmlformats.org/officeDocument/2006/relationships/hyperlink" Target="mailto:pietro.tassinari@poppiugo.it" TargetMode="External"/><Relationship Id="rId125" Type="http://schemas.openxmlformats.org/officeDocument/2006/relationships/hyperlink" Target="mailto:andrea.casini9029@gmail.com" TargetMode="External"/><Relationship Id="rId146" Type="http://schemas.openxmlformats.org/officeDocument/2006/relationships/hyperlink" Target="mailto:sara.carli@gruppocarli.com" TargetMode="External"/><Relationship Id="rId167" Type="http://schemas.openxmlformats.org/officeDocument/2006/relationships/hyperlink" Target="mailto:rizzogiuseppe.ing@gmail.com" TargetMode="External"/><Relationship Id="rId188" Type="http://schemas.openxmlformats.org/officeDocument/2006/relationships/hyperlink" Target="mailto:info@green-techno.eu" TargetMode="External"/><Relationship Id="rId71" Type="http://schemas.openxmlformats.org/officeDocument/2006/relationships/hyperlink" Target="mailto:leonemic-bosco@yahoo.it%3e" TargetMode="External"/><Relationship Id="rId92" Type="http://schemas.openxmlformats.org/officeDocument/2006/relationships/hyperlink" Target="mailto:zamagnimpianti@libero.it" TargetMode="External"/><Relationship Id="rId213" Type="http://schemas.openxmlformats.org/officeDocument/2006/relationships/hyperlink" Target="mailto:stoppa@coesaenergy.com" TargetMode="External"/><Relationship Id="rId234" Type="http://schemas.openxmlformats.org/officeDocument/2006/relationships/hyperlink" Target="mailto:stefano.dorigatti@solar-group.it" TargetMode="External"/><Relationship Id="rId2" Type="http://schemas.openxmlformats.org/officeDocument/2006/relationships/hyperlink" Target="mailto:cattani.lara@gmail.com" TargetMode="External"/><Relationship Id="rId29" Type="http://schemas.openxmlformats.org/officeDocument/2006/relationships/hyperlink" Target="mailto:m.simeone@fattoriegarofalo.it" TargetMode="External"/><Relationship Id="rId40" Type="http://schemas.openxmlformats.org/officeDocument/2006/relationships/hyperlink" Target="mailto:bravin.santasabina@gmail.com" TargetMode="External"/><Relationship Id="rId115" Type="http://schemas.openxmlformats.org/officeDocument/2006/relationships/hyperlink" Target="mailto:massimo.donadio@arcaiagroup.com" TargetMode="External"/><Relationship Id="rId136" Type="http://schemas.openxmlformats.org/officeDocument/2006/relationships/hyperlink" Target="mailto:giovanninigefim@gmail.com" TargetMode="External"/><Relationship Id="rId157" Type="http://schemas.openxmlformats.org/officeDocument/2006/relationships/hyperlink" Target="mailto:trainee02@tco-solar.com" TargetMode="External"/><Relationship Id="rId178" Type="http://schemas.openxmlformats.org/officeDocument/2006/relationships/hyperlink" Target="mailto:lovato@ifcimpianti.it" TargetMode="External"/><Relationship Id="rId61" Type="http://schemas.openxmlformats.org/officeDocument/2006/relationships/hyperlink" Target="mailto:mnurra@phfacility.it" TargetMode="External"/><Relationship Id="rId82" Type="http://schemas.openxmlformats.org/officeDocument/2006/relationships/hyperlink" Target="mailto:rsantomo@elettronicaadriatica.com" TargetMode="External"/><Relationship Id="rId199" Type="http://schemas.openxmlformats.org/officeDocument/2006/relationships/hyperlink" Target="mailto:davide.bergamaschi@vinci-energies.com" TargetMode="External"/><Relationship Id="rId203" Type="http://schemas.openxmlformats.org/officeDocument/2006/relationships/hyperlink" Target="mailto:fuoristandard@thebridges.it" TargetMode="External"/><Relationship Id="rId19" Type="http://schemas.openxmlformats.org/officeDocument/2006/relationships/hyperlink" Target="mailto:j.sanchez@fil-tech.it" TargetMode="External"/><Relationship Id="rId224" Type="http://schemas.openxmlformats.org/officeDocument/2006/relationships/hyperlink" Target="mailto:fausto.vescovi@solarinvestmentgroup.it" TargetMode="External"/><Relationship Id="rId30" Type="http://schemas.openxmlformats.org/officeDocument/2006/relationships/hyperlink" Target="mailto:Ambra.Turrini@sacmigroup.com" TargetMode="External"/><Relationship Id="rId105" Type="http://schemas.openxmlformats.org/officeDocument/2006/relationships/hyperlink" Target="mailto:b.ursu@gggarbin.it" TargetMode="External"/><Relationship Id="rId126" Type="http://schemas.openxmlformats.org/officeDocument/2006/relationships/hyperlink" Target="mailto:info@studiosaccon.com" TargetMode="External"/><Relationship Id="rId147" Type="http://schemas.openxmlformats.org/officeDocument/2006/relationships/hyperlink" Target="mailto:belomi@libero.it" TargetMode="External"/><Relationship Id="rId168" Type="http://schemas.openxmlformats.org/officeDocument/2006/relationships/hyperlink" Target="mailto:meinhard.pruenster@lattemerano.it" TargetMode="External"/><Relationship Id="rId51" Type="http://schemas.openxmlformats.org/officeDocument/2006/relationships/hyperlink" Target="mailto:Sara.Pusceddu@iqony.energy" TargetMode="External"/><Relationship Id="rId72" Type="http://schemas.openxmlformats.org/officeDocument/2006/relationships/hyperlink" Target="mailto:Daniele.Rizzato@iqony.energy" TargetMode="External"/><Relationship Id="rId93" Type="http://schemas.openxmlformats.org/officeDocument/2006/relationships/hyperlink" Target="mailto:g.tuzzato@studiolegalegat.it" TargetMode="External"/><Relationship Id="rId189" Type="http://schemas.openxmlformats.org/officeDocument/2006/relationships/hyperlink" Target="mailto:info@green-techno.eu" TargetMode="External"/><Relationship Id="rId3" Type="http://schemas.openxmlformats.org/officeDocument/2006/relationships/hyperlink" Target="mailto:roberto.rettondini@icloud.com" TargetMode="External"/><Relationship Id="rId214" Type="http://schemas.openxmlformats.org/officeDocument/2006/relationships/hyperlink" Target="mailto:acquisti@grafichepostumia.it" TargetMode="External"/><Relationship Id="rId235" Type="http://schemas.openxmlformats.org/officeDocument/2006/relationships/hyperlink" Target="mailto:t.morassutto@omniaenergy.eu" TargetMode="External"/><Relationship Id="rId116" Type="http://schemas.openxmlformats.org/officeDocument/2006/relationships/hyperlink" Target="mailto:Sara.Pusceddu@iqony.energy" TargetMode="External"/><Relationship Id="rId137" Type="http://schemas.openxmlformats.org/officeDocument/2006/relationships/hyperlink" Target="mailto:daniele.parolin@cce.it" TargetMode="External"/><Relationship Id="rId158" Type="http://schemas.openxmlformats.org/officeDocument/2006/relationships/hyperlink" Target="mailto:lorenzo.croci@gmb-engineering.it" TargetMode="External"/><Relationship Id="rId20" Type="http://schemas.openxmlformats.org/officeDocument/2006/relationships/hyperlink" Target="mailto:lorenzo.croci@gmb-engineering.it" TargetMode="External"/><Relationship Id="rId41" Type="http://schemas.openxmlformats.org/officeDocument/2006/relationships/hyperlink" Target="mailto:tecnico@arelettrotecnica.com" TargetMode="External"/><Relationship Id="rId62" Type="http://schemas.openxmlformats.org/officeDocument/2006/relationships/hyperlink" Target="mailto:lorenzo.croci@gmb-engineering.it" TargetMode="External"/><Relationship Id="rId83" Type="http://schemas.openxmlformats.org/officeDocument/2006/relationships/hyperlink" Target="mailto:gabriele.grazia@ggpa.it" TargetMode="External"/><Relationship Id="rId179" Type="http://schemas.openxmlformats.org/officeDocument/2006/relationships/hyperlink" Target="mailto:borgatta.tiziano@gmail.com" TargetMode="External"/><Relationship Id="rId190" Type="http://schemas.openxmlformats.org/officeDocument/2006/relationships/hyperlink" Target="mailto:cuoreverdeumbria@libero.it" TargetMode="External"/><Relationship Id="rId204" Type="http://schemas.openxmlformats.org/officeDocument/2006/relationships/hyperlink" Target="mailto:fuoristandard@thebridges.it" TargetMode="External"/><Relationship Id="rId225" Type="http://schemas.openxmlformats.org/officeDocument/2006/relationships/hyperlink" Target="mailto:sara.carli@gruppocarli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Stefano.DePalma@iqony.energy" TargetMode="External"/><Relationship Id="rId21" Type="http://schemas.openxmlformats.org/officeDocument/2006/relationships/hyperlink" Target="mailto:admin-verona@omnia.pro" TargetMode="External"/><Relationship Id="rId63" Type="http://schemas.openxmlformats.org/officeDocument/2006/relationships/hyperlink" Target="mailto:fuoristandard@thebridges.it" TargetMode="External"/><Relationship Id="rId159" Type="http://schemas.openxmlformats.org/officeDocument/2006/relationships/hyperlink" Target="mailto:ceppari.sas@gmail.com" TargetMode="External"/><Relationship Id="rId170" Type="http://schemas.openxmlformats.org/officeDocument/2006/relationships/hyperlink" Target="mailto:x6l7y5@gmail.com" TargetMode="External"/><Relationship Id="rId226" Type="http://schemas.openxmlformats.org/officeDocument/2006/relationships/hyperlink" Target="mailto:fuoristandard@thebridges.it" TargetMode="External"/><Relationship Id="rId268" Type="http://schemas.openxmlformats.org/officeDocument/2006/relationships/hyperlink" Target="mailto:fuoristandard@thebridges.it" TargetMode="External"/><Relationship Id="rId32" Type="http://schemas.openxmlformats.org/officeDocument/2006/relationships/hyperlink" Target="mailto:andrea.vezzani@energyintelligence.it" TargetMode="External"/><Relationship Id="rId74" Type="http://schemas.openxmlformats.org/officeDocument/2006/relationships/hyperlink" Target="mailto:info@facad.it" TargetMode="External"/><Relationship Id="rId128" Type="http://schemas.openxmlformats.org/officeDocument/2006/relationships/hyperlink" Target="mailto:agri_rag@yahoo.it" TargetMode="External"/><Relationship Id="rId5" Type="http://schemas.openxmlformats.org/officeDocument/2006/relationships/hyperlink" Target="mailto:stefano.depalma@iqony.energy" TargetMode="External"/><Relationship Id="rId181" Type="http://schemas.openxmlformats.org/officeDocument/2006/relationships/hyperlink" Target="mailto:a.tulumello@ecodomotic.it" TargetMode="External"/><Relationship Id="rId237" Type="http://schemas.openxmlformats.org/officeDocument/2006/relationships/hyperlink" Target="mailto:nicola.zaggia@colcomgroup.it" TargetMode="External"/><Relationship Id="rId279" Type="http://schemas.openxmlformats.org/officeDocument/2006/relationships/hyperlink" Target="mailto:ale.ga05@yahoo.it" TargetMode="External"/><Relationship Id="rId43" Type="http://schemas.openxmlformats.org/officeDocument/2006/relationships/hyperlink" Target="mailto:studio.ing.giacometti@gmail.com" TargetMode="External"/><Relationship Id="rId139" Type="http://schemas.openxmlformats.org/officeDocument/2006/relationships/hyperlink" Target="mailto:admin-verona@omnia.pro" TargetMode="External"/><Relationship Id="rId290" Type="http://schemas.openxmlformats.org/officeDocument/2006/relationships/hyperlink" Target="mailto:sangiovannienergiasrl@gmail.com" TargetMode="External"/><Relationship Id="rId85" Type="http://schemas.openxmlformats.org/officeDocument/2006/relationships/hyperlink" Target="mailto:amministrazione@facea.it" TargetMode="External"/><Relationship Id="rId150" Type="http://schemas.openxmlformats.org/officeDocument/2006/relationships/hyperlink" Target="mailto:federicobeninca@gmail.com" TargetMode="External"/><Relationship Id="rId192" Type="http://schemas.openxmlformats.org/officeDocument/2006/relationships/hyperlink" Target="mailto:fmatassoni@saiassociati.it" TargetMode="External"/><Relationship Id="rId206" Type="http://schemas.openxmlformats.org/officeDocument/2006/relationships/hyperlink" Target="mailto:giuseppe@sipan.eu" TargetMode="External"/><Relationship Id="rId248" Type="http://schemas.openxmlformats.org/officeDocument/2006/relationships/hyperlink" Target="mailto:fabiana@imie.it" TargetMode="External"/><Relationship Id="rId269" Type="http://schemas.openxmlformats.org/officeDocument/2006/relationships/hyperlink" Target="mailto:enzo.ferrara@fdglsrl.it" TargetMode="External"/><Relationship Id="rId12" Type="http://schemas.openxmlformats.org/officeDocument/2006/relationships/hyperlink" Target="mailto:mariagiovanna.righetto@mynet.it%3e" TargetMode="External"/><Relationship Id="rId33" Type="http://schemas.openxmlformats.org/officeDocument/2006/relationships/hyperlink" Target="mailto:c.magri@erinn.it" TargetMode="External"/><Relationship Id="rId108" Type="http://schemas.openxmlformats.org/officeDocument/2006/relationships/hyperlink" Target="mailto:margherita.rubiolo@zimetal.it" TargetMode="External"/><Relationship Id="rId129" Type="http://schemas.openxmlformats.org/officeDocument/2006/relationships/hyperlink" Target="mailto:giusy.ciulla@aster.cc" TargetMode="External"/><Relationship Id="rId280" Type="http://schemas.openxmlformats.org/officeDocument/2006/relationships/hyperlink" Target="mailto:info@suningsrl.com" TargetMode="External"/><Relationship Id="rId54" Type="http://schemas.openxmlformats.org/officeDocument/2006/relationships/hyperlink" Target="mailto:andrea.vezzani@energyintelligence.it" TargetMode="External"/><Relationship Id="rId75" Type="http://schemas.openxmlformats.org/officeDocument/2006/relationships/hyperlink" Target="mailto:info@facad.it" TargetMode="External"/><Relationship Id="rId96" Type="http://schemas.openxmlformats.org/officeDocument/2006/relationships/hyperlink" Target="mailto:piergiorgio.peraro@libero.it" TargetMode="External"/><Relationship Id="rId140" Type="http://schemas.openxmlformats.org/officeDocument/2006/relationships/hyperlink" Target="mailto:Matteo.Pignatti@aimag.it" TargetMode="External"/><Relationship Id="rId161" Type="http://schemas.openxmlformats.org/officeDocument/2006/relationships/hyperlink" Target="mailto:amministra@crea-lab.it" TargetMode="External"/><Relationship Id="rId182" Type="http://schemas.openxmlformats.org/officeDocument/2006/relationships/hyperlink" Target="mailto:silvia.fantuzzi@espiu.it" TargetMode="External"/><Relationship Id="rId217" Type="http://schemas.openxmlformats.org/officeDocument/2006/relationships/hyperlink" Target="mailto:Pierluigi.Ciardo@iqony.energy" TargetMode="External"/><Relationship Id="rId6" Type="http://schemas.openxmlformats.org/officeDocument/2006/relationships/hyperlink" Target="mailto:stefano.depalma@iqony.energy" TargetMode="External"/><Relationship Id="rId238" Type="http://schemas.openxmlformats.org/officeDocument/2006/relationships/hyperlink" Target="mailto:acquisti@elettricaducale.it" TargetMode="External"/><Relationship Id="rId259" Type="http://schemas.openxmlformats.org/officeDocument/2006/relationships/hyperlink" Target="mailto:d.pascarella@egea.it" TargetMode="External"/><Relationship Id="rId23" Type="http://schemas.openxmlformats.org/officeDocument/2006/relationships/hyperlink" Target="mailto:fuoristandard@thebridges.it" TargetMode="External"/><Relationship Id="rId119" Type="http://schemas.openxmlformats.org/officeDocument/2006/relationships/hyperlink" Target="mailto:ufficiotecnico@gmsolar.it" TargetMode="External"/><Relationship Id="rId270" Type="http://schemas.openxmlformats.org/officeDocument/2006/relationships/hyperlink" Target="mailto:matteo.paris@cogeme.net" TargetMode="External"/><Relationship Id="rId291" Type="http://schemas.openxmlformats.org/officeDocument/2006/relationships/hyperlink" Target="mailto:p.vignali@elettronicabazzanese.com" TargetMode="External"/><Relationship Id="rId44" Type="http://schemas.openxmlformats.org/officeDocument/2006/relationships/hyperlink" Target="mailto:cartab09@1alexcartabia.191.it" TargetMode="External"/><Relationship Id="rId65" Type="http://schemas.openxmlformats.org/officeDocument/2006/relationships/hyperlink" Target="mailto:studiorebu.1@gmail.com" TargetMode="External"/><Relationship Id="rId86" Type="http://schemas.openxmlformats.org/officeDocument/2006/relationships/hyperlink" Target="mailto:pauljgregory@outlook.com" TargetMode="External"/><Relationship Id="rId130" Type="http://schemas.openxmlformats.org/officeDocument/2006/relationships/hyperlink" Target="mailto:gabriele.poli@bryospa.it" TargetMode="External"/><Relationship Id="rId151" Type="http://schemas.openxmlformats.org/officeDocument/2006/relationships/hyperlink" Target="mailto:viarani.luca@outlook.com" TargetMode="External"/><Relationship Id="rId172" Type="http://schemas.openxmlformats.org/officeDocument/2006/relationships/hyperlink" Target="mailto:francesca.grillo@smatorino.it" TargetMode="External"/><Relationship Id="rId193" Type="http://schemas.openxmlformats.org/officeDocument/2006/relationships/hyperlink" Target="mailto:fuoristandard@thebridges.it" TargetMode="External"/><Relationship Id="rId207" Type="http://schemas.openxmlformats.org/officeDocument/2006/relationships/hyperlink" Target="mailto:daniele.biava@gnuttichiari.it" TargetMode="External"/><Relationship Id="rId228" Type="http://schemas.openxmlformats.org/officeDocument/2006/relationships/hyperlink" Target="mailto:silvia.fantuzzi@espiu.it" TargetMode="External"/><Relationship Id="rId249" Type="http://schemas.openxmlformats.org/officeDocument/2006/relationships/hyperlink" Target="mailto:info@ingsampo.it" TargetMode="External"/><Relationship Id="rId13" Type="http://schemas.openxmlformats.org/officeDocument/2006/relationships/hyperlink" Target="mailto:dshevyrev@enertechimpianti.com" TargetMode="External"/><Relationship Id="rId109" Type="http://schemas.openxmlformats.org/officeDocument/2006/relationships/hyperlink" Target="mailto:giuse.onnis@tiscali.it" TargetMode="External"/><Relationship Id="rId260" Type="http://schemas.openxmlformats.org/officeDocument/2006/relationships/hyperlink" Target="mailto:ivanborra@luceperilfuturo.it" TargetMode="External"/><Relationship Id="rId281" Type="http://schemas.openxmlformats.org/officeDocument/2006/relationships/hyperlink" Target="mailto:segreteria@studiopoggiana.it" TargetMode="External"/><Relationship Id="rId34" Type="http://schemas.openxmlformats.org/officeDocument/2006/relationships/hyperlink" Target="mailto:c.magri@erinn.it" TargetMode="External"/><Relationship Id="rId55" Type="http://schemas.openxmlformats.org/officeDocument/2006/relationships/hyperlink" Target="mailto:stefano.depalma@iqony.energy" TargetMode="External"/><Relationship Id="rId76" Type="http://schemas.openxmlformats.org/officeDocument/2006/relationships/hyperlink" Target="mailto:fabiana.masala@engie.com" TargetMode="External"/><Relationship Id="rId97" Type="http://schemas.openxmlformats.org/officeDocument/2006/relationships/hyperlink" Target="mailto:mario.rodoni@dragoni.it" TargetMode="External"/><Relationship Id="rId120" Type="http://schemas.openxmlformats.org/officeDocument/2006/relationships/hyperlink" Target="mailto:offnardulli@virgilio.it" TargetMode="External"/><Relationship Id="rId141" Type="http://schemas.openxmlformats.org/officeDocument/2006/relationships/hyperlink" Target="mailto:nature.italia@gmail.com" TargetMode="External"/><Relationship Id="rId7" Type="http://schemas.openxmlformats.org/officeDocument/2006/relationships/hyperlink" Target="mailto:stefano.depalma@iqony.energy" TargetMode="External"/><Relationship Id="rId162" Type="http://schemas.openxmlformats.org/officeDocument/2006/relationships/hyperlink" Target="mailto:frub76@gmail.com" TargetMode="External"/><Relationship Id="rId183" Type="http://schemas.openxmlformats.org/officeDocument/2006/relationships/hyperlink" Target="mailto:roberto@expotime.com" TargetMode="External"/><Relationship Id="rId218" Type="http://schemas.openxmlformats.org/officeDocument/2006/relationships/hyperlink" Target="mailto:Pierluigi.Ciardo@iqony.energy" TargetMode="External"/><Relationship Id="rId239" Type="http://schemas.openxmlformats.org/officeDocument/2006/relationships/hyperlink" Target="mailto:acquisti@elettricaducale.it" TargetMode="External"/><Relationship Id="rId250" Type="http://schemas.openxmlformats.org/officeDocument/2006/relationships/hyperlink" Target="mailto:claudio.perezzani1960@gmail.com" TargetMode="External"/><Relationship Id="rId271" Type="http://schemas.openxmlformats.org/officeDocument/2006/relationships/hyperlink" Target="mailto:info@electroengineering.it" TargetMode="External"/><Relationship Id="rId24" Type="http://schemas.openxmlformats.org/officeDocument/2006/relationships/hyperlink" Target="mailto:giovanninigefim@gmail.com" TargetMode="External"/><Relationship Id="rId45" Type="http://schemas.openxmlformats.org/officeDocument/2006/relationships/hyperlink" Target="mailto:tina.airoldi@gmail.com" TargetMode="External"/><Relationship Id="rId66" Type="http://schemas.openxmlformats.org/officeDocument/2006/relationships/hyperlink" Target="mailto:t.morassutto@omniaenergy.eu" TargetMode="External"/><Relationship Id="rId87" Type="http://schemas.openxmlformats.org/officeDocument/2006/relationships/hyperlink" Target="mailto:s.pintus@mondialplastic.it" TargetMode="External"/><Relationship Id="rId110" Type="http://schemas.openxmlformats.org/officeDocument/2006/relationships/hyperlink" Target="mailto:fuoristandard@thebridges.it" TargetMode="External"/><Relationship Id="rId131" Type="http://schemas.openxmlformats.org/officeDocument/2006/relationships/hyperlink" Target="mailto:tecnico.opatech@opaunited.com" TargetMode="External"/><Relationship Id="rId152" Type="http://schemas.openxmlformats.org/officeDocument/2006/relationships/hyperlink" Target="mailto:e.saottini@energyonesrl.it" TargetMode="External"/><Relationship Id="rId173" Type="http://schemas.openxmlformats.org/officeDocument/2006/relationships/hyperlink" Target="mailto:martina.matteucci@mirasole.it" TargetMode="External"/><Relationship Id="rId194" Type="http://schemas.openxmlformats.org/officeDocument/2006/relationships/hyperlink" Target="mailto:JUDITHVILLANOVA@GMAIL.COM" TargetMode="External"/><Relationship Id="rId208" Type="http://schemas.openxmlformats.org/officeDocument/2006/relationships/hyperlink" Target="mailto:info@vinicellamare.com" TargetMode="External"/><Relationship Id="rId229" Type="http://schemas.openxmlformats.org/officeDocument/2006/relationships/hyperlink" Target="mailto:info@costruzionidg.com" TargetMode="External"/><Relationship Id="rId240" Type="http://schemas.openxmlformats.org/officeDocument/2006/relationships/hyperlink" Target="mailto:acquisti@elettricaducale.it" TargetMode="External"/><Relationship Id="rId261" Type="http://schemas.openxmlformats.org/officeDocument/2006/relationships/hyperlink" Target="mailto:paolo.cipolla@elettro-sistemi.net" TargetMode="External"/><Relationship Id="rId14" Type="http://schemas.openxmlformats.org/officeDocument/2006/relationships/hyperlink" Target="mailto:andrea.vezzani@energyintelligence.it" TargetMode="External"/><Relationship Id="rId35" Type="http://schemas.openxmlformats.org/officeDocument/2006/relationships/hyperlink" Target="mailto:info@buccellaimpiantisrl.eu" TargetMode="External"/><Relationship Id="rId56" Type="http://schemas.openxmlformats.org/officeDocument/2006/relationships/hyperlink" Target="mailto:n.rossetti@cia.it" TargetMode="External"/><Relationship Id="rId77" Type="http://schemas.openxmlformats.org/officeDocument/2006/relationships/hyperlink" Target="mailto:b.catapano@greenarrow-capital.com" TargetMode="External"/><Relationship Id="rId100" Type="http://schemas.openxmlformats.org/officeDocument/2006/relationships/hyperlink" Target="mailto:a.dotti@csa-srl.eu" TargetMode="External"/><Relationship Id="rId282" Type="http://schemas.openxmlformats.org/officeDocument/2006/relationships/hyperlink" Target="mailto:gerardo@menarinipatate.it" TargetMode="External"/><Relationship Id="rId8" Type="http://schemas.openxmlformats.org/officeDocument/2006/relationships/hyperlink" Target="mailto:stefano.depalma@iqony.energy" TargetMode="External"/><Relationship Id="rId98" Type="http://schemas.openxmlformats.org/officeDocument/2006/relationships/hyperlink" Target="mailto:stefano.depalma@iqony.energy" TargetMode="External"/><Relationship Id="rId121" Type="http://schemas.openxmlformats.org/officeDocument/2006/relationships/hyperlink" Target="mailto:offnardulli@virgilio.it" TargetMode="External"/><Relationship Id="rId142" Type="http://schemas.openxmlformats.org/officeDocument/2006/relationships/hyperlink" Target="mailto:fuoristandard@thebridges.it" TargetMode="External"/><Relationship Id="rId163" Type="http://schemas.openxmlformats.org/officeDocument/2006/relationships/hyperlink" Target="mailto:frub76@gmail.com" TargetMode="External"/><Relationship Id="rId184" Type="http://schemas.openxmlformats.org/officeDocument/2006/relationships/hyperlink" Target="mailto:silvia.fantuzzi@espiu.it" TargetMode="External"/><Relationship Id="rId219" Type="http://schemas.openxmlformats.org/officeDocument/2006/relationships/hyperlink" Target="mailto:fuoristandard@thebridges.it" TargetMode="External"/><Relationship Id="rId230" Type="http://schemas.openxmlformats.org/officeDocument/2006/relationships/hyperlink" Target="mailto:david.babetto@vibe.it" TargetMode="External"/><Relationship Id="rId251" Type="http://schemas.openxmlformats.org/officeDocument/2006/relationships/hyperlink" Target="mailto:domenico.verde@engie.com" TargetMode="External"/><Relationship Id="rId25" Type="http://schemas.openxmlformats.org/officeDocument/2006/relationships/hyperlink" Target="mailto:tecnico@arelettrotecnica.com" TargetMode="External"/><Relationship Id="rId46" Type="http://schemas.openxmlformats.org/officeDocument/2006/relationships/hyperlink" Target="mailto:info@rubinetteriamora.it" TargetMode="External"/><Relationship Id="rId67" Type="http://schemas.openxmlformats.org/officeDocument/2006/relationships/hyperlink" Target="mailto:fuoristandard@thebridges.it" TargetMode="External"/><Relationship Id="rId272" Type="http://schemas.openxmlformats.org/officeDocument/2006/relationships/hyperlink" Target="mailto:alessandro.ferrarese@edileco.org" TargetMode="External"/><Relationship Id="rId88" Type="http://schemas.openxmlformats.org/officeDocument/2006/relationships/hyperlink" Target="mailto:Simone.Panicali@renam.eu" TargetMode="External"/><Relationship Id="rId111" Type="http://schemas.openxmlformats.org/officeDocument/2006/relationships/hyperlink" Target="mailto:caterina.peveroni@virgilio.it" TargetMode="External"/><Relationship Id="rId132" Type="http://schemas.openxmlformats.org/officeDocument/2006/relationships/hyperlink" Target="mailto:s.manobianco@soltrading.it" TargetMode="External"/><Relationship Id="rId153" Type="http://schemas.openxmlformats.org/officeDocument/2006/relationships/hyperlink" Target="mailto:amministrazione@graficamonti.it" TargetMode="External"/><Relationship Id="rId174" Type="http://schemas.openxmlformats.org/officeDocument/2006/relationships/hyperlink" Target="mailto:n.damiani@green-solar.it" TargetMode="External"/><Relationship Id="rId195" Type="http://schemas.openxmlformats.org/officeDocument/2006/relationships/hyperlink" Target="mailto:info@urbanspell.eu" TargetMode="External"/><Relationship Id="rId209" Type="http://schemas.openxmlformats.org/officeDocument/2006/relationships/hyperlink" Target="mailto:barbara.debiasio@costam.it" TargetMode="External"/><Relationship Id="rId220" Type="http://schemas.openxmlformats.org/officeDocument/2006/relationships/hyperlink" Target="mailto:falsirollo@gmail.com" TargetMode="External"/><Relationship Id="rId241" Type="http://schemas.openxmlformats.org/officeDocument/2006/relationships/hyperlink" Target="mailto:demarie@malabailaearduino.it" TargetMode="External"/><Relationship Id="rId15" Type="http://schemas.openxmlformats.org/officeDocument/2006/relationships/hyperlink" Target="mailto:andrea.vezzani@energyintelligence.it" TargetMode="External"/><Relationship Id="rId36" Type="http://schemas.openxmlformats.org/officeDocument/2006/relationships/hyperlink" Target="mailto:cantinasancio@libero.it" TargetMode="External"/><Relationship Id="rId57" Type="http://schemas.openxmlformats.org/officeDocument/2006/relationships/hyperlink" Target="mailto:info@solarysteam.com" TargetMode="External"/><Relationship Id="rId262" Type="http://schemas.openxmlformats.org/officeDocument/2006/relationships/hyperlink" Target="mailto:fgsgreenenergy@gmail.com" TargetMode="External"/><Relationship Id="rId283" Type="http://schemas.openxmlformats.org/officeDocument/2006/relationships/hyperlink" Target="mailto:cassinadriluca@libero.it" TargetMode="External"/><Relationship Id="rId78" Type="http://schemas.openxmlformats.org/officeDocument/2006/relationships/hyperlink" Target="mailto:s.pintus@ridemovi.com" TargetMode="External"/><Relationship Id="rId99" Type="http://schemas.openxmlformats.org/officeDocument/2006/relationships/hyperlink" Target="mailto:ruzzi@inwind.it" TargetMode="External"/><Relationship Id="rId101" Type="http://schemas.openxmlformats.org/officeDocument/2006/relationships/hyperlink" Target="mailto:p.mastinu@sardasol.com" TargetMode="External"/><Relationship Id="rId122" Type="http://schemas.openxmlformats.org/officeDocument/2006/relationships/hyperlink" Target="mailto:ivan.vannini@righinet.com" TargetMode="External"/><Relationship Id="rId143" Type="http://schemas.openxmlformats.org/officeDocument/2006/relationships/hyperlink" Target="mailto:fuoristandard@thebridges.it" TargetMode="External"/><Relationship Id="rId164" Type="http://schemas.openxmlformats.org/officeDocument/2006/relationships/hyperlink" Target="mailto:silvia.fantuzzi@espiu.it" TargetMode="External"/><Relationship Id="rId185" Type="http://schemas.openxmlformats.org/officeDocument/2006/relationships/hyperlink" Target="mailto:pv03@gens-aurea.it" TargetMode="External"/><Relationship Id="rId9" Type="http://schemas.openxmlformats.org/officeDocument/2006/relationships/hyperlink" Target="mailto:tecnico@arelettrotecnica.com" TargetMode="External"/><Relationship Id="rId210" Type="http://schemas.openxmlformats.org/officeDocument/2006/relationships/hyperlink" Target="mailto:sara.perotti@quantoenergie.it" TargetMode="External"/><Relationship Id="rId26" Type="http://schemas.openxmlformats.org/officeDocument/2006/relationships/hyperlink" Target="mailto:davide.bergamaschi@vinci-energies.com" TargetMode="External"/><Relationship Id="rId231" Type="http://schemas.openxmlformats.org/officeDocument/2006/relationships/hyperlink" Target="mailto:ufficiotecnico@dittatorlai.it" TargetMode="External"/><Relationship Id="rId252" Type="http://schemas.openxmlformats.org/officeDocument/2006/relationships/hyperlink" Target="mailto:rdinemi@ubcenergia.com" TargetMode="External"/><Relationship Id="rId273" Type="http://schemas.openxmlformats.org/officeDocument/2006/relationships/hyperlink" Target="mailto:rdinemi@ubcenergia.com" TargetMode="External"/><Relationship Id="rId47" Type="http://schemas.openxmlformats.org/officeDocument/2006/relationships/hyperlink" Target="mailto:info@green-techno.eu" TargetMode="External"/><Relationship Id="rId68" Type="http://schemas.openxmlformats.org/officeDocument/2006/relationships/hyperlink" Target="mailto:alessia.casella@renience.com" TargetMode="External"/><Relationship Id="rId89" Type="http://schemas.openxmlformats.org/officeDocument/2006/relationships/hyperlink" Target="mailto:simone.farina@en-come.com" TargetMode="External"/><Relationship Id="rId112" Type="http://schemas.openxmlformats.org/officeDocument/2006/relationships/hyperlink" Target="mailto:tecnico@elettroimpiantimascotto.it" TargetMode="External"/><Relationship Id="rId133" Type="http://schemas.openxmlformats.org/officeDocument/2006/relationships/hyperlink" Target="mailto:ufficiopersonale@rusalen.it" TargetMode="External"/><Relationship Id="rId154" Type="http://schemas.openxmlformats.org/officeDocument/2006/relationships/hyperlink" Target="mailto:matteopadovano52@gmail.com" TargetMode="External"/><Relationship Id="rId175" Type="http://schemas.openxmlformats.org/officeDocument/2006/relationships/hyperlink" Target="mailto:Tommaso.Gaspari@renam.eu" TargetMode="External"/><Relationship Id="rId196" Type="http://schemas.openxmlformats.org/officeDocument/2006/relationships/hyperlink" Target="mailto:info@urbanspell.eu" TargetMode="External"/><Relationship Id="rId200" Type="http://schemas.openxmlformats.org/officeDocument/2006/relationships/hyperlink" Target="mailto:enricopalmeri@gmail.com" TargetMode="External"/><Relationship Id="rId16" Type="http://schemas.openxmlformats.org/officeDocument/2006/relationships/hyperlink" Target="mailto:info@green-techno.eu" TargetMode="External"/><Relationship Id="rId221" Type="http://schemas.openxmlformats.org/officeDocument/2006/relationships/hyperlink" Target="mailto:fotovoltaico@commercialtecnica.it" TargetMode="External"/><Relationship Id="rId242" Type="http://schemas.openxmlformats.org/officeDocument/2006/relationships/hyperlink" Target="mailto:lisa@casellasrl.com" TargetMode="External"/><Relationship Id="rId263" Type="http://schemas.openxmlformats.org/officeDocument/2006/relationships/hyperlink" Target="mailto:fuoristandard@thebridges.it" TargetMode="External"/><Relationship Id="rId284" Type="http://schemas.openxmlformats.org/officeDocument/2006/relationships/hyperlink" Target="mailto:battistella.stefano@gmail.com" TargetMode="External"/><Relationship Id="rId37" Type="http://schemas.openxmlformats.org/officeDocument/2006/relationships/hyperlink" Target="mailto:simona@edilpalmieri.it" TargetMode="External"/><Relationship Id="rId58" Type="http://schemas.openxmlformats.org/officeDocument/2006/relationships/hyperlink" Target="mailto:linosapio@gmail.com" TargetMode="External"/><Relationship Id="rId79" Type="http://schemas.openxmlformats.org/officeDocument/2006/relationships/hyperlink" Target="mailto:info@proeticasolutions.it" TargetMode="External"/><Relationship Id="rId102" Type="http://schemas.openxmlformats.org/officeDocument/2006/relationships/hyperlink" Target="mailto:enzo.ferrara@fdglsrl.it" TargetMode="External"/><Relationship Id="rId123" Type="http://schemas.openxmlformats.org/officeDocument/2006/relationships/hyperlink" Target="mailto:silvia.fantuzzi@espiu.it" TargetMode="External"/><Relationship Id="rId144" Type="http://schemas.openxmlformats.org/officeDocument/2006/relationships/hyperlink" Target="mailto:fuoristandard@thebridges.it" TargetMode="External"/><Relationship Id="rId90" Type="http://schemas.openxmlformats.org/officeDocument/2006/relationships/hyperlink" Target="mailto:servizifitness@gmail.com" TargetMode="External"/><Relationship Id="rId165" Type="http://schemas.openxmlformats.org/officeDocument/2006/relationships/hyperlink" Target="mailto:c.magri@erinn.it" TargetMode="External"/><Relationship Id="rId186" Type="http://schemas.openxmlformats.org/officeDocument/2006/relationships/hyperlink" Target="mailto:piergiorgiozoffoli@libero.it" TargetMode="External"/><Relationship Id="rId211" Type="http://schemas.openxmlformats.org/officeDocument/2006/relationships/hyperlink" Target="mailto:sara.perotti@quantoenergie.it" TargetMode="External"/><Relationship Id="rId232" Type="http://schemas.openxmlformats.org/officeDocument/2006/relationships/hyperlink" Target="mailto:clopez@grupozaragoza.com" TargetMode="External"/><Relationship Id="rId253" Type="http://schemas.openxmlformats.org/officeDocument/2006/relationships/hyperlink" Target="mailto:c.vergani@mafingroup.eu" TargetMode="External"/><Relationship Id="rId274" Type="http://schemas.openxmlformats.org/officeDocument/2006/relationships/hyperlink" Target="mailto:fuoristandard@thebridges.it" TargetMode="External"/><Relationship Id="rId27" Type="http://schemas.openxmlformats.org/officeDocument/2006/relationships/hyperlink" Target="mailto:info@green-techno.eu" TargetMode="External"/><Relationship Id="rId48" Type="http://schemas.openxmlformats.org/officeDocument/2006/relationships/hyperlink" Target="mailto:info@green-techno.eu" TargetMode="External"/><Relationship Id="rId69" Type="http://schemas.openxmlformats.org/officeDocument/2006/relationships/hyperlink" Target="mailto:alessia.casella@renience.com" TargetMode="External"/><Relationship Id="rId113" Type="http://schemas.openxmlformats.org/officeDocument/2006/relationships/hyperlink" Target="mailto:martina.matteucci@mirasole.it" TargetMode="External"/><Relationship Id="rId134" Type="http://schemas.openxmlformats.org/officeDocument/2006/relationships/hyperlink" Target="mailto:giacopuzzi@tiscali.it" TargetMode="External"/><Relationship Id="rId80" Type="http://schemas.openxmlformats.org/officeDocument/2006/relationships/hyperlink" Target="mailto:poderecunina@gmail.com" TargetMode="External"/><Relationship Id="rId155" Type="http://schemas.openxmlformats.org/officeDocument/2006/relationships/hyperlink" Target="mailto:martina.matteucci@mirasole.it" TargetMode="External"/><Relationship Id="rId176" Type="http://schemas.openxmlformats.org/officeDocument/2006/relationships/hyperlink" Target="mailto:info@desmoenergy.it" TargetMode="External"/><Relationship Id="rId197" Type="http://schemas.openxmlformats.org/officeDocument/2006/relationships/hyperlink" Target="mailto:vincenzo.battaglia@viviservice.it" TargetMode="External"/><Relationship Id="rId201" Type="http://schemas.openxmlformats.org/officeDocument/2006/relationships/hyperlink" Target="mailto:info@green-techno.eu" TargetMode="External"/><Relationship Id="rId222" Type="http://schemas.openxmlformats.org/officeDocument/2006/relationships/hyperlink" Target="mailto:antonio.fabiano@greenenergyspa.it" TargetMode="External"/><Relationship Id="rId243" Type="http://schemas.openxmlformats.org/officeDocument/2006/relationships/hyperlink" Target="mailto:massimo.robbiano@autoquadrifoglio.it" TargetMode="External"/><Relationship Id="rId264" Type="http://schemas.openxmlformats.org/officeDocument/2006/relationships/hyperlink" Target="mailto:vadim.captari@digitcon.it" TargetMode="External"/><Relationship Id="rId285" Type="http://schemas.openxmlformats.org/officeDocument/2006/relationships/hyperlink" Target="mailto:info@solartechnofam.com" TargetMode="External"/><Relationship Id="rId17" Type="http://schemas.openxmlformats.org/officeDocument/2006/relationships/hyperlink" Target="mailto:monia.caso@sapagroup.it" TargetMode="External"/><Relationship Id="rId38" Type="http://schemas.openxmlformats.org/officeDocument/2006/relationships/hyperlink" Target="mailto:c.magri@erinn.it" TargetMode="External"/><Relationship Id="rId59" Type="http://schemas.openxmlformats.org/officeDocument/2006/relationships/hyperlink" Target="mailto:gorino.sullam@gmail.com" TargetMode="External"/><Relationship Id="rId103" Type="http://schemas.openxmlformats.org/officeDocument/2006/relationships/hyperlink" Target="mailto:ivana.berardi66@gmail.com" TargetMode="External"/><Relationship Id="rId124" Type="http://schemas.openxmlformats.org/officeDocument/2006/relationships/hyperlink" Target="mailto:gb@enertechimpianti.com" TargetMode="External"/><Relationship Id="rId70" Type="http://schemas.openxmlformats.org/officeDocument/2006/relationships/hyperlink" Target="mailto:info@ristoranteferrari.it" TargetMode="External"/><Relationship Id="rId91" Type="http://schemas.openxmlformats.org/officeDocument/2006/relationships/hyperlink" Target="mailto:m.zamparo@comune.assago.mi.it" TargetMode="External"/><Relationship Id="rId145" Type="http://schemas.openxmlformats.org/officeDocument/2006/relationships/hyperlink" Target="mailto:vincenzo.ventricelli@gmail.com" TargetMode="External"/><Relationship Id="rId166" Type="http://schemas.openxmlformats.org/officeDocument/2006/relationships/hyperlink" Target="mailto:fuoristandard@thebridges.it" TargetMode="External"/><Relationship Id="rId187" Type="http://schemas.openxmlformats.org/officeDocument/2006/relationships/hyperlink" Target="mailto:renzulloimpiantisrls@gmail.com" TargetMode="External"/><Relationship Id="rId1" Type="http://schemas.openxmlformats.org/officeDocument/2006/relationships/hyperlink" Target="mailto:info@agenziaenergeticafiorentina.com" TargetMode="External"/><Relationship Id="rId212" Type="http://schemas.openxmlformats.org/officeDocument/2006/relationships/hyperlink" Target="mailto:banosottofondi@libero.it" TargetMode="External"/><Relationship Id="rId233" Type="http://schemas.openxmlformats.org/officeDocument/2006/relationships/hyperlink" Target="mailto:s.manobianco@soltrading.it" TargetMode="External"/><Relationship Id="rId254" Type="http://schemas.openxmlformats.org/officeDocument/2006/relationships/hyperlink" Target="mailto:albertociocchetta@gmail.com" TargetMode="External"/><Relationship Id="rId28" Type="http://schemas.openxmlformats.org/officeDocument/2006/relationships/hyperlink" Target="mailto:tommaso.lacava@gruppobadano.com" TargetMode="External"/><Relationship Id="rId49" Type="http://schemas.openxmlformats.org/officeDocument/2006/relationships/hyperlink" Target="mailto:mirkolaudadio@asla-srl.com" TargetMode="External"/><Relationship Id="rId114" Type="http://schemas.openxmlformats.org/officeDocument/2006/relationships/hyperlink" Target="mailto:commerciale@elettrosea.it" TargetMode="External"/><Relationship Id="rId275" Type="http://schemas.openxmlformats.org/officeDocument/2006/relationships/hyperlink" Target="mailto:manuelciarpi@mg-impianti.com" TargetMode="External"/><Relationship Id="rId60" Type="http://schemas.openxmlformats.org/officeDocument/2006/relationships/hyperlink" Target="mailto:tenconi@ecolamp.it" TargetMode="External"/><Relationship Id="rId81" Type="http://schemas.openxmlformats.org/officeDocument/2006/relationships/hyperlink" Target="mailto:alessia.casella@renience.com" TargetMode="External"/><Relationship Id="rId135" Type="http://schemas.openxmlformats.org/officeDocument/2006/relationships/hyperlink" Target="mailto:ufficiopersonale@rusalen.it" TargetMode="External"/><Relationship Id="rId156" Type="http://schemas.openxmlformats.org/officeDocument/2006/relationships/hyperlink" Target="mailto:martina.matteucci@mirasole.it" TargetMode="External"/><Relationship Id="rId177" Type="http://schemas.openxmlformats.org/officeDocument/2006/relationships/hyperlink" Target="mailto:incondominio03@gmail.com" TargetMode="External"/><Relationship Id="rId198" Type="http://schemas.openxmlformats.org/officeDocument/2006/relationships/hyperlink" Target="mailto:Info@tlux.it" TargetMode="External"/><Relationship Id="rId202" Type="http://schemas.openxmlformats.org/officeDocument/2006/relationships/hyperlink" Target="mailto:monica@carservice-to.it" TargetMode="External"/><Relationship Id="rId223" Type="http://schemas.openxmlformats.org/officeDocument/2006/relationships/hyperlink" Target="mailto:tecnico@elettroenergy.it" TargetMode="External"/><Relationship Id="rId244" Type="http://schemas.openxmlformats.org/officeDocument/2006/relationships/hyperlink" Target="mailto:lara@mobilificiozc.com" TargetMode="External"/><Relationship Id="rId18" Type="http://schemas.openxmlformats.org/officeDocument/2006/relationships/hyperlink" Target="mailto:monia.caso@sapagroup.it" TargetMode="External"/><Relationship Id="rId39" Type="http://schemas.openxmlformats.org/officeDocument/2006/relationships/hyperlink" Target="mailto:g.tuzzato@studiolegalegat.it" TargetMode="External"/><Relationship Id="rId265" Type="http://schemas.openxmlformats.org/officeDocument/2006/relationships/hyperlink" Target="mailto:vadim.captari@digitcon.it" TargetMode="External"/><Relationship Id="rId286" Type="http://schemas.openxmlformats.org/officeDocument/2006/relationships/hyperlink" Target="mailto:Info@fabersol.it" TargetMode="External"/><Relationship Id="rId50" Type="http://schemas.openxmlformats.org/officeDocument/2006/relationships/hyperlink" Target="mailto:matteo.venturini@gmb-engineering.it" TargetMode="External"/><Relationship Id="rId104" Type="http://schemas.openxmlformats.org/officeDocument/2006/relationships/hyperlink" Target="mailto:alberto@albertinistudio.com" TargetMode="External"/><Relationship Id="rId125" Type="http://schemas.openxmlformats.org/officeDocument/2006/relationships/hyperlink" Target="mailto:t.morassutto@omniaenergy.eu" TargetMode="External"/><Relationship Id="rId146" Type="http://schemas.openxmlformats.org/officeDocument/2006/relationships/hyperlink" Target="mailto:enrico.riccardi@srcingegneria.it" TargetMode="External"/><Relationship Id="rId167" Type="http://schemas.openxmlformats.org/officeDocument/2006/relationships/hyperlink" Target="mailto:stefano.coden@settengenesio.it" TargetMode="External"/><Relationship Id="rId188" Type="http://schemas.openxmlformats.org/officeDocument/2006/relationships/hyperlink" Target="mailto:enricopalmeri@gmail.com" TargetMode="External"/><Relationship Id="rId71" Type="http://schemas.openxmlformats.org/officeDocument/2006/relationships/hyperlink" Target="mailto:alessia.casella@renience.com" TargetMode="External"/><Relationship Id="rId92" Type="http://schemas.openxmlformats.org/officeDocument/2006/relationships/hyperlink" Target="mailto:fabiana.masala@engie.com" TargetMode="External"/><Relationship Id="rId213" Type="http://schemas.openxmlformats.org/officeDocument/2006/relationships/hyperlink" Target="mailto:ivanabenzoni@inntea.it" TargetMode="External"/><Relationship Id="rId234" Type="http://schemas.openxmlformats.org/officeDocument/2006/relationships/hyperlink" Target="mailto:capo@abisolanti.it" TargetMode="External"/><Relationship Id="rId2" Type="http://schemas.openxmlformats.org/officeDocument/2006/relationships/hyperlink" Target="mailto:Pierluigi.Ciardo@iqony.energy" TargetMode="External"/><Relationship Id="rId29" Type="http://schemas.openxmlformats.org/officeDocument/2006/relationships/hyperlink" Target="mailto:calze.guaragni@libero.it" TargetMode="External"/><Relationship Id="rId255" Type="http://schemas.openxmlformats.org/officeDocument/2006/relationships/hyperlink" Target="mailto:daniele.bortolin@centaurosrl.it" TargetMode="External"/><Relationship Id="rId276" Type="http://schemas.openxmlformats.org/officeDocument/2006/relationships/hyperlink" Target="mailto:vadim.captari@digitcon.it" TargetMode="External"/><Relationship Id="rId40" Type="http://schemas.openxmlformats.org/officeDocument/2006/relationships/hyperlink" Target="mailto:emanuele.camilli@kiwih.it" TargetMode="External"/><Relationship Id="rId115" Type="http://schemas.openxmlformats.org/officeDocument/2006/relationships/hyperlink" Target="mailto:amministrazione@gandellini.com" TargetMode="External"/><Relationship Id="rId136" Type="http://schemas.openxmlformats.org/officeDocument/2006/relationships/hyperlink" Target="mailto:ufficio@nuovenergie.com" TargetMode="External"/><Relationship Id="rId157" Type="http://schemas.openxmlformats.org/officeDocument/2006/relationships/hyperlink" Target="mailto:francobuonora@gmail.com" TargetMode="External"/><Relationship Id="rId178" Type="http://schemas.openxmlformats.org/officeDocument/2006/relationships/hyperlink" Target="mailto:davide.marieni@abclog.it" TargetMode="External"/><Relationship Id="rId61" Type="http://schemas.openxmlformats.org/officeDocument/2006/relationships/hyperlink" Target="mailto:info@agenziaenergeticafiorentina.com" TargetMode="External"/><Relationship Id="rId82" Type="http://schemas.openxmlformats.org/officeDocument/2006/relationships/hyperlink" Target="mailto:matteopadovano52@gmail.com" TargetMode="External"/><Relationship Id="rId199" Type="http://schemas.openxmlformats.org/officeDocument/2006/relationships/hyperlink" Target="mailto:catia.pigna@indutexspa.com" TargetMode="External"/><Relationship Id="rId203" Type="http://schemas.openxmlformats.org/officeDocument/2006/relationships/hyperlink" Target="mailto:studioing.fresia@gmail.com" TargetMode="External"/><Relationship Id="rId19" Type="http://schemas.openxmlformats.org/officeDocument/2006/relationships/hyperlink" Target="mailto:rinnovabili@beffasrl.com" TargetMode="External"/><Relationship Id="rId224" Type="http://schemas.openxmlformats.org/officeDocument/2006/relationships/hyperlink" Target="mailto:silvia.fantuzzi@espiu.it" TargetMode="External"/><Relationship Id="rId245" Type="http://schemas.openxmlformats.org/officeDocument/2006/relationships/hyperlink" Target="mailto:michele@scatolificiopagni.it" TargetMode="External"/><Relationship Id="rId266" Type="http://schemas.openxmlformats.org/officeDocument/2006/relationships/hyperlink" Target="mailto:gabriele@studiodpm.it" TargetMode="External"/><Relationship Id="rId287" Type="http://schemas.openxmlformats.org/officeDocument/2006/relationships/hyperlink" Target="mailto:info@arcaenergia.com" TargetMode="External"/><Relationship Id="rId30" Type="http://schemas.openxmlformats.org/officeDocument/2006/relationships/hyperlink" Target="mailto:stefano.depalma@iqony.energy" TargetMode="External"/><Relationship Id="rId105" Type="http://schemas.openxmlformats.org/officeDocument/2006/relationships/hyperlink" Target="mailto:fuoristandard@thebridges.it" TargetMode="External"/><Relationship Id="rId126" Type="http://schemas.openxmlformats.org/officeDocument/2006/relationships/hyperlink" Target="mailto:t.morassutto@omniaenergy.eu" TargetMode="External"/><Relationship Id="rId147" Type="http://schemas.openxmlformats.org/officeDocument/2006/relationships/hyperlink" Target="mailto:calze.guaragni@libero.it" TargetMode="External"/><Relationship Id="rId168" Type="http://schemas.openxmlformats.org/officeDocument/2006/relationships/hyperlink" Target="mailto:fabio.veltri@spaziozero.org" TargetMode="External"/><Relationship Id="rId51" Type="http://schemas.openxmlformats.org/officeDocument/2006/relationships/hyperlink" Target="mailto:arc.enersol@gmail.com" TargetMode="External"/><Relationship Id="rId72" Type="http://schemas.openxmlformats.org/officeDocument/2006/relationships/hyperlink" Target="mailto:matteomozzoni@gmail.com" TargetMode="External"/><Relationship Id="rId93" Type="http://schemas.openxmlformats.org/officeDocument/2006/relationships/hyperlink" Target="mailto:fuoristandard@thebridges.it" TargetMode="External"/><Relationship Id="rId189" Type="http://schemas.openxmlformats.org/officeDocument/2006/relationships/hyperlink" Target="mailto:info@bisciacostruzionisrl.it" TargetMode="External"/><Relationship Id="rId3" Type="http://schemas.openxmlformats.org/officeDocument/2006/relationships/hyperlink" Target="mailto:Simone.Panicali@renam.eu" TargetMode="External"/><Relationship Id="rId214" Type="http://schemas.openxmlformats.org/officeDocument/2006/relationships/hyperlink" Target="mailto:segreteria@fanellienergia.it" TargetMode="External"/><Relationship Id="rId235" Type="http://schemas.openxmlformats.org/officeDocument/2006/relationships/hyperlink" Target="mailto:domenico.verde@engie.com" TargetMode="External"/><Relationship Id="rId256" Type="http://schemas.openxmlformats.org/officeDocument/2006/relationships/hyperlink" Target="mailto:bongiovannisimone@gmail.com" TargetMode="External"/><Relationship Id="rId277" Type="http://schemas.openxmlformats.org/officeDocument/2006/relationships/hyperlink" Target="mailto:giulia.lucchini@forlani.it" TargetMode="External"/><Relationship Id="rId116" Type="http://schemas.openxmlformats.org/officeDocument/2006/relationships/hyperlink" Target="mailto:Stefano.DePalma@iqony.energy" TargetMode="External"/><Relationship Id="rId137" Type="http://schemas.openxmlformats.org/officeDocument/2006/relationships/hyperlink" Target="mailto:islabiol@gmail.com" TargetMode="External"/><Relationship Id="rId158" Type="http://schemas.openxmlformats.org/officeDocument/2006/relationships/hyperlink" Target="mailto:bruno.bricola@cogeninfra.it" TargetMode="External"/><Relationship Id="rId20" Type="http://schemas.openxmlformats.org/officeDocument/2006/relationships/hyperlink" Target="mailto:f.strizzolo@libero.it" TargetMode="External"/><Relationship Id="rId41" Type="http://schemas.openxmlformats.org/officeDocument/2006/relationships/hyperlink" Target="mailto:TECNICO@CPMIMPIANTI.NET" TargetMode="External"/><Relationship Id="rId62" Type="http://schemas.openxmlformats.org/officeDocument/2006/relationships/hyperlink" Target="mailto:fuoristandard@thebridges.it" TargetMode="External"/><Relationship Id="rId83" Type="http://schemas.openxmlformats.org/officeDocument/2006/relationships/hyperlink" Target="mailto:Liudmila.Strakh@sicoma.it" TargetMode="External"/><Relationship Id="rId179" Type="http://schemas.openxmlformats.org/officeDocument/2006/relationships/hyperlink" Target="mailto:tecnico@elettroimpiantimascotto.it" TargetMode="External"/><Relationship Id="rId190" Type="http://schemas.openxmlformats.org/officeDocument/2006/relationships/hyperlink" Target="mailto:info@acii.it" TargetMode="External"/><Relationship Id="rId204" Type="http://schemas.openxmlformats.org/officeDocument/2006/relationships/hyperlink" Target="mailto:michela@marconautotrasporti.it" TargetMode="External"/><Relationship Id="rId225" Type="http://schemas.openxmlformats.org/officeDocument/2006/relationships/hyperlink" Target="mailto:fuoristandard@thebridges.it" TargetMode="External"/><Relationship Id="rId246" Type="http://schemas.openxmlformats.org/officeDocument/2006/relationships/hyperlink" Target="mailto:marcellotuveri.ing@tiscali.it" TargetMode="External"/><Relationship Id="rId267" Type="http://schemas.openxmlformats.org/officeDocument/2006/relationships/hyperlink" Target="mailto:alessandro@alstudi.it" TargetMode="External"/><Relationship Id="rId288" Type="http://schemas.openxmlformats.org/officeDocument/2006/relationships/hyperlink" Target="mailto:studio.ing.giacometti@gmail.com" TargetMode="External"/><Relationship Id="rId106" Type="http://schemas.openxmlformats.org/officeDocument/2006/relationships/hyperlink" Target="mailto:caterina.peveroni@virgilio.it" TargetMode="External"/><Relationship Id="rId127" Type="http://schemas.openxmlformats.org/officeDocument/2006/relationships/hyperlink" Target="mailto:eventi@allmobility.org" TargetMode="External"/><Relationship Id="rId10" Type="http://schemas.openxmlformats.org/officeDocument/2006/relationships/hyperlink" Target="mailto:giulia.bontempi@azzeroco2.it" TargetMode="External"/><Relationship Id="rId31" Type="http://schemas.openxmlformats.org/officeDocument/2006/relationships/hyperlink" Target="mailto:andrea.vezzani@energyintelligence.it" TargetMode="External"/><Relationship Id="rId52" Type="http://schemas.openxmlformats.org/officeDocument/2006/relationships/hyperlink" Target="mailto:daniele.biava@gnuttichiari.it" TargetMode="External"/><Relationship Id="rId73" Type="http://schemas.openxmlformats.org/officeDocument/2006/relationships/hyperlink" Target="mailto:giosue.pasqualotto@galvani.com" TargetMode="External"/><Relationship Id="rId94" Type="http://schemas.openxmlformats.org/officeDocument/2006/relationships/hyperlink" Target="mailto:g.salvatici@ridemovi.com" TargetMode="External"/><Relationship Id="rId148" Type="http://schemas.openxmlformats.org/officeDocument/2006/relationships/hyperlink" Target="mailto:fuoristandard@thebridges.it" TargetMode="External"/><Relationship Id="rId169" Type="http://schemas.openxmlformats.org/officeDocument/2006/relationships/hyperlink" Target="mailto:fabio.fusai@righinet.com" TargetMode="External"/><Relationship Id="rId4" Type="http://schemas.openxmlformats.org/officeDocument/2006/relationships/hyperlink" Target="mailto:stefano.depalma@iqony.energy" TargetMode="External"/><Relationship Id="rId180" Type="http://schemas.openxmlformats.org/officeDocument/2006/relationships/hyperlink" Target="mailto:lorenzo.fattoracci@nadara.com" TargetMode="External"/><Relationship Id="rId215" Type="http://schemas.openxmlformats.org/officeDocument/2006/relationships/hyperlink" Target="mailto:s.pintus@mondialplastic.it" TargetMode="External"/><Relationship Id="rId236" Type="http://schemas.openxmlformats.org/officeDocument/2006/relationships/hyperlink" Target="mailto:info@cemarlegnami.it" TargetMode="External"/><Relationship Id="rId257" Type="http://schemas.openxmlformats.org/officeDocument/2006/relationships/hyperlink" Target="mailto:rossana.kamar@gmail.com" TargetMode="External"/><Relationship Id="rId278" Type="http://schemas.openxmlformats.org/officeDocument/2006/relationships/hyperlink" Target="mailto:francesco.fama@bccveneta.it" TargetMode="External"/><Relationship Id="rId42" Type="http://schemas.openxmlformats.org/officeDocument/2006/relationships/hyperlink" Target="mailto:benedetta.bottai@gmail.com" TargetMode="External"/><Relationship Id="rId84" Type="http://schemas.openxmlformats.org/officeDocument/2006/relationships/hyperlink" Target="mailto:gianni@amadio.com" TargetMode="External"/><Relationship Id="rId138" Type="http://schemas.openxmlformats.org/officeDocument/2006/relationships/hyperlink" Target="mailto:paolo.odda@simic.it" TargetMode="External"/><Relationship Id="rId191" Type="http://schemas.openxmlformats.org/officeDocument/2006/relationships/hyperlink" Target="mailto:info@green-techno.eu" TargetMode="External"/><Relationship Id="rId205" Type="http://schemas.openxmlformats.org/officeDocument/2006/relationships/hyperlink" Target="mailto:giuseppe@sipan.eu" TargetMode="External"/><Relationship Id="rId247" Type="http://schemas.openxmlformats.org/officeDocument/2006/relationships/hyperlink" Target="mailto:martina.matteucci@mirasole.it" TargetMode="External"/><Relationship Id="rId107" Type="http://schemas.openxmlformats.org/officeDocument/2006/relationships/hyperlink" Target="mailto:fuoristandard@thebridges.it" TargetMode="External"/><Relationship Id="rId289" Type="http://schemas.openxmlformats.org/officeDocument/2006/relationships/hyperlink" Target="mailto:segreteria@studiogarutti.it" TargetMode="External"/><Relationship Id="rId11" Type="http://schemas.openxmlformats.org/officeDocument/2006/relationships/hyperlink" Target="mailto:poderecunina@gmail.com" TargetMode="External"/><Relationship Id="rId53" Type="http://schemas.openxmlformats.org/officeDocument/2006/relationships/hyperlink" Target="mailto:cmartignon@coam-spa.com" TargetMode="External"/><Relationship Id="rId149" Type="http://schemas.openxmlformats.org/officeDocument/2006/relationships/hyperlink" Target="mailto:davide@studiovanzetta.it" TargetMode="External"/><Relationship Id="rId95" Type="http://schemas.openxmlformats.org/officeDocument/2006/relationships/hyperlink" Target="mailto:gdenovellis@secundumnaturam.it" TargetMode="External"/><Relationship Id="rId160" Type="http://schemas.openxmlformats.org/officeDocument/2006/relationships/hyperlink" Target="mailto:amministrazione@gedar-da.it" TargetMode="External"/><Relationship Id="rId216" Type="http://schemas.openxmlformats.org/officeDocument/2006/relationships/hyperlink" Target="mailto:Pierluigi.Ciardo@iqony.energy" TargetMode="External"/><Relationship Id="rId258" Type="http://schemas.openxmlformats.org/officeDocument/2006/relationships/hyperlink" Target="mailto:s.zoccarato@studiogbe.it" TargetMode="External"/><Relationship Id="rId22" Type="http://schemas.openxmlformats.org/officeDocument/2006/relationships/hyperlink" Target="mailto:matteo.venturini@gmb-engineering.it" TargetMode="External"/><Relationship Id="rId64" Type="http://schemas.openxmlformats.org/officeDocument/2006/relationships/hyperlink" Target="mailto:fuoristandard@thebridges.it" TargetMode="External"/><Relationship Id="rId118" Type="http://schemas.openxmlformats.org/officeDocument/2006/relationships/hyperlink" Target="mailto:Stefano.DePalma@iqony.energy" TargetMode="External"/><Relationship Id="rId171" Type="http://schemas.openxmlformats.org/officeDocument/2006/relationships/hyperlink" Target="mailto:amministrazione@officinemadaro.it" TargetMode="External"/><Relationship Id="rId227" Type="http://schemas.openxmlformats.org/officeDocument/2006/relationships/hyperlink" Target="mailto:sauro@zenithsolar.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EFF3-61F7-484B-9E2D-95D03886711F}">
  <sheetPr codeName="Foglio1">
    <pageSetUpPr fitToPage="1"/>
  </sheetPr>
  <dimension ref="A1:W300"/>
  <sheetViews>
    <sheetView zoomScale="120" zoomScaleNormal="120" workbookViewId="0">
      <pane xSplit="2" ySplit="3" topLeftCell="M37" activePane="bottomRight" state="frozen"/>
      <selection pane="topRight" activeCell="C1" sqref="C1"/>
      <selection pane="bottomLeft" activeCell="A4" sqref="A4"/>
      <selection pane="bottomRight" activeCell="B196" sqref="B196"/>
    </sheetView>
  </sheetViews>
  <sheetFormatPr defaultColWidth="10.875" defaultRowHeight="15.75"/>
  <cols>
    <col min="1" max="1" width="5.125" style="15" customWidth="1"/>
    <col min="2" max="2" width="61" style="1" bestFit="1" customWidth="1"/>
    <col min="3" max="3" width="22.125" style="1" bestFit="1" customWidth="1"/>
    <col min="4" max="4" width="33.125" style="1" bestFit="1" customWidth="1"/>
    <col min="5" max="5" width="9.125" style="15" customWidth="1"/>
    <col min="6" max="6" width="18.5" style="15" bestFit="1" customWidth="1"/>
    <col min="7" max="7" width="13.875" style="16" customWidth="1"/>
    <col min="8" max="8" width="13.875" style="15" customWidth="1"/>
    <col min="9" max="9" width="11.375" style="15" customWidth="1"/>
    <col min="10" max="10" width="11.375" style="16" customWidth="1"/>
    <col min="11" max="11" width="11.5" style="16" customWidth="1"/>
    <col min="12" max="12" width="10.875" style="15"/>
    <col min="13" max="13" width="12.875" style="15" customWidth="1"/>
    <col min="14" max="14" width="12" style="81" customWidth="1"/>
    <col min="15" max="15" width="17.625" style="5" customWidth="1"/>
    <col min="16" max="16" width="13" style="17" bestFit="1" customWidth="1"/>
    <col min="17" max="17" width="11.375" style="18" customWidth="1"/>
    <col min="18" max="18" width="25.875" style="15" bestFit="1" customWidth="1"/>
    <col min="19" max="19" width="6.125" style="15" customWidth="1"/>
    <col min="20" max="20" width="39.5" style="6" customWidth="1"/>
    <col min="21" max="21" width="33.5" style="19" customWidth="1"/>
    <col min="22" max="22" width="33.375" style="20" customWidth="1"/>
    <col min="23" max="16384" width="10.875" style="1"/>
  </cols>
  <sheetData>
    <row r="1" spans="1:23" ht="18.75">
      <c r="A1" s="7" t="s">
        <v>30</v>
      </c>
      <c r="T1" s="5"/>
    </row>
    <row r="2" spans="1:23" ht="16.5" thickBot="1">
      <c r="T2" s="5"/>
    </row>
    <row r="3" spans="1:23" s="5" customFormat="1" ht="32.25" thickBot="1">
      <c r="A3" s="2" t="s">
        <v>0</v>
      </c>
      <c r="B3" s="3" t="s">
        <v>10</v>
      </c>
      <c r="C3" s="3" t="s">
        <v>11</v>
      </c>
      <c r="D3" s="3" t="s">
        <v>12</v>
      </c>
      <c r="E3" s="4" t="s">
        <v>1</v>
      </c>
      <c r="F3" s="2" t="s">
        <v>13</v>
      </c>
      <c r="G3" s="21" t="s">
        <v>2</v>
      </c>
      <c r="H3" s="22" t="s">
        <v>14</v>
      </c>
      <c r="I3" s="23" t="s">
        <v>15</v>
      </c>
      <c r="J3" s="21" t="s">
        <v>3</v>
      </c>
      <c r="K3" s="24" t="s">
        <v>4</v>
      </c>
      <c r="L3" s="25" t="s">
        <v>16</v>
      </c>
      <c r="M3" s="25" t="s">
        <v>17</v>
      </c>
      <c r="N3" s="26" t="s">
        <v>5</v>
      </c>
      <c r="O3" s="27" t="s">
        <v>18</v>
      </c>
      <c r="P3" s="28" t="s">
        <v>26</v>
      </c>
      <c r="Q3" s="29" t="s">
        <v>25</v>
      </c>
      <c r="R3" s="3" t="s">
        <v>6</v>
      </c>
      <c r="S3" s="4" t="s">
        <v>19</v>
      </c>
      <c r="T3" s="30" t="s">
        <v>20</v>
      </c>
      <c r="U3" s="30" t="s">
        <v>21</v>
      </c>
      <c r="V3" s="30" t="s">
        <v>791</v>
      </c>
    </row>
    <row r="4" spans="1:23" ht="15" customHeight="1">
      <c r="A4" s="71">
        <v>1</v>
      </c>
      <c r="B4" s="8" t="s">
        <v>28</v>
      </c>
      <c r="C4" s="8" t="s">
        <v>31</v>
      </c>
      <c r="D4" s="9" t="s">
        <v>32</v>
      </c>
      <c r="E4" s="31" t="s">
        <v>29</v>
      </c>
      <c r="F4" s="32" t="s">
        <v>33</v>
      </c>
      <c r="G4" s="45">
        <v>45445</v>
      </c>
      <c r="H4" s="34" t="s">
        <v>35</v>
      </c>
      <c r="I4" s="32"/>
      <c r="J4" s="35"/>
      <c r="K4" s="36"/>
      <c r="L4" s="37" t="s">
        <v>24</v>
      </c>
      <c r="M4" s="38" t="s">
        <v>7</v>
      </c>
      <c r="N4" s="82">
        <v>2</v>
      </c>
      <c r="O4" s="39" t="s">
        <v>36</v>
      </c>
      <c r="P4" s="40">
        <f>N4*500</f>
        <v>1000</v>
      </c>
      <c r="Q4" s="41">
        <v>1</v>
      </c>
      <c r="R4" s="42" t="s">
        <v>37</v>
      </c>
      <c r="S4" s="34" t="s">
        <v>27</v>
      </c>
      <c r="T4" s="76" t="s">
        <v>208</v>
      </c>
      <c r="U4" s="77" t="s">
        <v>209</v>
      </c>
      <c r="V4" s="43" t="s">
        <v>116</v>
      </c>
    </row>
    <row r="5" spans="1:23" ht="15" customHeight="1">
      <c r="A5" s="72">
        <v>2</v>
      </c>
      <c r="B5" s="8" t="s">
        <v>38</v>
      </c>
      <c r="C5" s="8" t="s">
        <v>39</v>
      </c>
      <c r="D5" s="9" t="s">
        <v>40</v>
      </c>
      <c r="E5" s="31" t="s">
        <v>29</v>
      </c>
      <c r="F5" s="44" t="s">
        <v>41</v>
      </c>
      <c r="G5" s="45">
        <v>45313</v>
      </c>
      <c r="H5" s="31" t="s">
        <v>42</v>
      </c>
      <c r="I5" s="44"/>
      <c r="J5" s="45"/>
      <c r="K5" s="46"/>
      <c r="L5" s="47" t="s">
        <v>23</v>
      </c>
      <c r="M5" s="31" t="s">
        <v>7</v>
      </c>
      <c r="N5" s="83">
        <v>417</v>
      </c>
      <c r="O5" s="48" t="s">
        <v>43</v>
      </c>
      <c r="P5" s="49">
        <f>N5*20.5</f>
        <v>8548.5</v>
      </c>
      <c r="Q5" s="50">
        <v>1</v>
      </c>
      <c r="R5" s="51" t="s">
        <v>44</v>
      </c>
      <c r="S5" s="31" t="s">
        <v>22</v>
      </c>
      <c r="T5" s="10" t="s">
        <v>102</v>
      </c>
      <c r="U5" s="54" t="s">
        <v>101</v>
      </c>
      <c r="V5" s="52" t="s">
        <v>91</v>
      </c>
    </row>
    <row r="6" spans="1:23" ht="15" customHeight="1">
      <c r="A6" s="72">
        <v>3</v>
      </c>
      <c r="B6" s="8" t="s">
        <v>45</v>
      </c>
      <c r="C6" s="8" t="s">
        <v>47</v>
      </c>
      <c r="D6" s="9" t="s">
        <v>46</v>
      </c>
      <c r="E6" s="31" t="s">
        <v>29</v>
      </c>
      <c r="F6" s="44" t="s">
        <v>48</v>
      </c>
      <c r="G6" s="45">
        <v>45316</v>
      </c>
      <c r="H6" s="31" t="s">
        <v>138</v>
      </c>
      <c r="I6" s="44" t="s">
        <v>559</v>
      </c>
      <c r="J6" s="45">
        <v>45377</v>
      </c>
      <c r="K6" s="46">
        <v>45377</v>
      </c>
      <c r="L6" s="53" t="s">
        <v>23</v>
      </c>
      <c r="M6" s="31" t="s">
        <v>7</v>
      </c>
      <c r="N6" s="83">
        <v>69</v>
      </c>
      <c r="O6" s="48" t="s">
        <v>49</v>
      </c>
      <c r="P6" s="49">
        <f>N6*21.5</f>
        <v>1483.5</v>
      </c>
      <c r="Q6" s="50">
        <v>1</v>
      </c>
      <c r="R6" s="51" t="s">
        <v>50</v>
      </c>
      <c r="S6" s="31" t="s">
        <v>8</v>
      </c>
      <c r="T6" s="10" t="s">
        <v>134</v>
      </c>
      <c r="U6" s="54" t="s">
        <v>132</v>
      </c>
      <c r="V6" s="55" t="s">
        <v>133</v>
      </c>
    </row>
    <row r="7" spans="1:23" ht="15" customHeight="1">
      <c r="A7" s="72">
        <v>4</v>
      </c>
      <c r="B7" s="125" t="s">
        <v>51</v>
      </c>
      <c r="C7" s="8" t="s">
        <v>52</v>
      </c>
      <c r="D7" s="9" t="s">
        <v>53</v>
      </c>
      <c r="E7" s="31" t="s">
        <v>29</v>
      </c>
      <c r="F7" s="44" t="s">
        <v>54</v>
      </c>
      <c r="G7" s="45">
        <v>45331</v>
      </c>
      <c r="H7" s="31" t="s">
        <v>7</v>
      </c>
      <c r="I7" s="44" t="s">
        <v>255</v>
      </c>
      <c r="J7" s="45">
        <v>45331</v>
      </c>
      <c r="K7" s="46">
        <v>45334</v>
      </c>
      <c r="L7" s="53" t="s">
        <v>23</v>
      </c>
      <c r="M7" s="53" t="s">
        <v>93</v>
      </c>
      <c r="N7" s="83">
        <v>78</v>
      </c>
      <c r="O7" s="48" t="s">
        <v>49</v>
      </c>
      <c r="P7" s="49">
        <f>N7*19</f>
        <v>1482</v>
      </c>
      <c r="Q7" s="50">
        <v>1</v>
      </c>
      <c r="R7" s="51" t="s">
        <v>55</v>
      </c>
      <c r="S7" s="31" t="s">
        <v>9</v>
      </c>
      <c r="T7" s="10">
        <v>0</v>
      </c>
      <c r="U7" s="78" t="s">
        <v>107</v>
      </c>
      <c r="V7" s="78" t="s">
        <v>273</v>
      </c>
      <c r="W7" s="1" t="s">
        <v>94</v>
      </c>
    </row>
    <row r="8" spans="1:23" ht="15" customHeight="1">
      <c r="A8" s="72">
        <v>5</v>
      </c>
      <c r="B8" s="8" t="s">
        <v>56</v>
      </c>
      <c r="C8" s="8" t="s">
        <v>57</v>
      </c>
      <c r="D8" s="9" t="s">
        <v>58</v>
      </c>
      <c r="E8" s="31" t="s">
        <v>29</v>
      </c>
      <c r="F8" s="44" t="s">
        <v>59</v>
      </c>
      <c r="G8" s="33" t="s">
        <v>34</v>
      </c>
      <c r="H8" s="31" t="s">
        <v>60</v>
      </c>
      <c r="I8" s="44"/>
      <c r="J8" s="45"/>
      <c r="K8" s="46"/>
      <c r="L8" s="53" t="s">
        <v>23</v>
      </c>
      <c r="M8" s="31" t="s">
        <v>7</v>
      </c>
      <c r="N8" s="83">
        <v>75000</v>
      </c>
      <c r="O8" s="48" t="s">
        <v>63</v>
      </c>
      <c r="P8" s="49">
        <f>N8*21</f>
        <v>1575000</v>
      </c>
      <c r="Q8" s="50">
        <v>153</v>
      </c>
      <c r="R8" s="51" t="s">
        <v>61</v>
      </c>
      <c r="S8" s="31" t="s">
        <v>62</v>
      </c>
      <c r="T8" s="10" t="s">
        <v>7</v>
      </c>
      <c r="U8" s="54" t="s">
        <v>7</v>
      </c>
      <c r="V8" s="52" t="s">
        <v>7</v>
      </c>
    </row>
    <row r="9" spans="1:23" ht="15" customHeight="1">
      <c r="A9" s="72">
        <v>6</v>
      </c>
      <c r="B9" s="8" t="s">
        <v>92</v>
      </c>
      <c r="C9" s="8" t="s">
        <v>64</v>
      </c>
      <c r="D9" s="9" t="s">
        <v>65</v>
      </c>
      <c r="E9" s="31" t="s">
        <v>66</v>
      </c>
      <c r="F9" s="44" t="s">
        <v>67</v>
      </c>
      <c r="G9" s="45">
        <v>45308</v>
      </c>
      <c r="H9" s="31" t="s">
        <v>71</v>
      </c>
      <c r="I9" s="44" t="s">
        <v>7</v>
      </c>
      <c r="J9" s="45" t="s">
        <v>7</v>
      </c>
      <c r="K9" s="46" t="s">
        <v>7</v>
      </c>
      <c r="L9" s="53" t="s">
        <v>23</v>
      </c>
      <c r="M9" s="31" t="s">
        <v>7</v>
      </c>
      <c r="N9" s="83">
        <v>1560</v>
      </c>
      <c r="O9" s="48" t="s">
        <v>63</v>
      </c>
      <c r="P9" s="49">
        <f>N9*15.5</f>
        <v>24180</v>
      </c>
      <c r="Q9" s="56" t="s">
        <v>68</v>
      </c>
      <c r="R9" s="51" t="s">
        <v>69</v>
      </c>
      <c r="S9" s="31" t="s">
        <v>70</v>
      </c>
      <c r="T9" s="10" t="s">
        <v>95</v>
      </c>
      <c r="U9" s="54" t="s">
        <v>90</v>
      </c>
      <c r="V9" s="52" t="s">
        <v>91</v>
      </c>
    </row>
    <row r="10" spans="1:23" s="14" customFormat="1" ht="15" customHeight="1">
      <c r="A10" s="72">
        <v>7</v>
      </c>
      <c r="B10" s="8" t="s">
        <v>28</v>
      </c>
      <c r="C10" s="8" t="s">
        <v>73</v>
      </c>
      <c r="D10" s="9" t="s">
        <v>72</v>
      </c>
      <c r="E10" s="31" t="s">
        <v>29</v>
      </c>
      <c r="F10" s="44" t="s">
        <v>74</v>
      </c>
      <c r="G10" s="45">
        <v>45331</v>
      </c>
      <c r="H10" s="31" t="s">
        <v>75</v>
      </c>
      <c r="I10" s="44" t="s">
        <v>276</v>
      </c>
      <c r="J10" s="45">
        <v>45335</v>
      </c>
      <c r="K10" s="45">
        <v>45335</v>
      </c>
      <c r="L10" s="53" t="s">
        <v>23</v>
      </c>
      <c r="M10" s="31" t="s">
        <v>7</v>
      </c>
      <c r="N10" s="83">
        <v>9</v>
      </c>
      <c r="O10" s="48" t="s">
        <v>238</v>
      </c>
      <c r="P10" s="49">
        <f>190*N10</f>
        <v>1710</v>
      </c>
      <c r="Q10" s="56" t="s">
        <v>76</v>
      </c>
      <c r="R10" s="51" t="s">
        <v>77</v>
      </c>
      <c r="S10" s="31" t="s">
        <v>78</v>
      </c>
      <c r="T10" s="10" t="s">
        <v>240</v>
      </c>
      <c r="U10" s="54" t="s">
        <v>239</v>
      </c>
      <c r="V10" s="52" t="s">
        <v>241</v>
      </c>
    </row>
    <row r="11" spans="1:23" s="14" customFormat="1" ht="15" customHeight="1">
      <c r="A11" s="72">
        <v>8</v>
      </c>
      <c r="B11" s="8" t="s">
        <v>79</v>
      </c>
      <c r="C11" s="8" t="s">
        <v>80</v>
      </c>
      <c r="D11" s="9" t="s">
        <v>81</v>
      </c>
      <c r="E11" s="31" t="s">
        <v>29</v>
      </c>
      <c r="F11" s="44" t="s">
        <v>82</v>
      </c>
      <c r="G11" s="45">
        <v>45307</v>
      </c>
      <c r="H11" s="31" t="s">
        <v>83</v>
      </c>
      <c r="I11" s="44" t="s">
        <v>89</v>
      </c>
      <c r="J11" s="45">
        <v>45308</v>
      </c>
      <c r="K11" s="46">
        <v>45308</v>
      </c>
      <c r="L11" s="53" t="s">
        <v>23</v>
      </c>
      <c r="M11" s="31" t="s">
        <v>7</v>
      </c>
      <c r="N11" s="83">
        <v>12</v>
      </c>
      <c r="O11" s="48" t="s">
        <v>49</v>
      </c>
      <c r="P11" s="49">
        <f>N11*18</f>
        <v>216</v>
      </c>
      <c r="Q11" s="56" t="s">
        <v>76</v>
      </c>
      <c r="R11" s="51" t="s">
        <v>84</v>
      </c>
      <c r="S11" s="31" t="s">
        <v>85</v>
      </c>
      <c r="T11" s="10" t="s">
        <v>88</v>
      </c>
      <c r="U11" s="54" t="s">
        <v>87</v>
      </c>
      <c r="V11" s="52" t="s">
        <v>86</v>
      </c>
    </row>
    <row r="12" spans="1:23" s="14" customFormat="1" ht="15" customHeight="1">
      <c r="A12" s="72">
        <v>9</v>
      </c>
      <c r="B12" s="125" t="s">
        <v>380</v>
      </c>
      <c r="C12" s="8" t="s">
        <v>97</v>
      </c>
      <c r="D12" s="74" t="s">
        <v>96</v>
      </c>
      <c r="E12" s="31" t="s">
        <v>29</v>
      </c>
      <c r="F12" s="44" t="s">
        <v>98</v>
      </c>
      <c r="G12" s="45">
        <v>45331</v>
      </c>
      <c r="H12" s="31" t="s">
        <v>411</v>
      </c>
      <c r="I12" s="44" t="s">
        <v>256</v>
      </c>
      <c r="J12" s="45">
        <v>45331</v>
      </c>
      <c r="K12" s="46">
        <v>45332</v>
      </c>
      <c r="L12" s="53" t="s">
        <v>23</v>
      </c>
      <c r="M12" s="31" t="s">
        <v>93</v>
      </c>
      <c r="N12" s="83">
        <v>135</v>
      </c>
      <c r="O12" s="48" t="s">
        <v>63</v>
      </c>
      <c r="P12" s="49">
        <f>N12*22</f>
        <v>2970</v>
      </c>
      <c r="Q12" s="50">
        <v>1</v>
      </c>
      <c r="R12" s="51" t="s">
        <v>99</v>
      </c>
      <c r="S12" s="31" t="s">
        <v>100</v>
      </c>
      <c r="T12" s="10">
        <v>0</v>
      </c>
      <c r="U12" s="54"/>
      <c r="V12" s="52"/>
    </row>
    <row r="13" spans="1:23" ht="15" customHeight="1">
      <c r="A13" s="72">
        <v>10</v>
      </c>
      <c r="B13" s="125" t="s">
        <v>103</v>
      </c>
      <c r="C13" s="8" t="s">
        <v>104</v>
      </c>
      <c r="D13" s="9" t="s">
        <v>105</v>
      </c>
      <c r="E13" s="31" t="s">
        <v>66</v>
      </c>
      <c r="F13" s="44" t="s">
        <v>106</v>
      </c>
      <c r="G13" s="45">
        <v>45331</v>
      </c>
      <c r="H13" s="31" t="s">
        <v>7</v>
      </c>
      <c r="I13" s="44" t="s">
        <v>257</v>
      </c>
      <c r="J13" s="45">
        <v>45331</v>
      </c>
      <c r="K13" s="46">
        <v>45333</v>
      </c>
      <c r="L13" s="53" t="s">
        <v>23</v>
      </c>
      <c r="M13" s="31" t="s">
        <v>93</v>
      </c>
      <c r="N13" s="83">
        <v>180</v>
      </c>
      <c r="O13" s="48" t="s">
        <v>49</v>
      </c>
      <c r="P13" s="49">
        <f>N13*20</f>
        <v>3600</v>
      </c>
      <c r="Q13" s="50">
        <v>1</v>
      </c>
      <c r="R13" s="51" t="s">
        <v>108</v>
      </c>
      <c r="S13" s="31" t="s">
        <v>109</v>
      </c>
      <c r="T13" s="10">
        <v>0</v>
      </c>
      <c r="U13" s="54"/>
      <c r="V13" s="52"/>
    </row>
    <row r="14" spans="1:23" ht="15" customHeight="1">
      <c r="A14" s="72">
        <v>11</v>
      </c>
      <c r="B14" s="125" t="s">
        <v>110</v>
      </c>
      <c r="C14" s="8" t="s">
        <v>112</v>
      </c>
      <c r="D14" s="9" t="s">
        <v>111</v>
      </c>
      <c r="E14" s="31" t="s">
        <v>66</v>
      </c>
      <c r="F14" s="44" t="s">
        <v>113</v>
      </c>
      <c r="G14" s="45">
        <v>45331</v>
      </c>
      <c r="H14" s="31" t="s">
        <v>7</v>
      </c>
      <c r="I14" s="44" t="s">
        <v>258</v>
      </c>
      <c r="J14" s="45">
        <v>45331</v>
      </c>
      <c r="K14" s="46">
        <v>45362</v>
      </c>
      <c r="L14" s="53" t="s">
        <v>23</v>
      </c>
      <c r="M14" s="53" t="s">
        <v>93</v>
      </c>
      <c r="N14" s="83">
        <v>200</v>
      </c>
      <c r="O14" s="48" t="s">
        <v>49</v>
      </c>
      <c r="P14" s="70">
        <f>N14*20</f>
        <v>4000</v>
      </c>
      <c r="Q14" s="50">
        <v>1</v>
      </c>
      <c r="R14" s="51" t="s">
        <v>114</v>
      </c>
      <c r="S14" s="31" t="s">
        <v>115</v>
      </c>
      <c r="T14" s="10">
        <v>0</v>
      </c>
      <c r="U14" s="54"/>
      <c r="V14" s="52"/>
    </row>
    <row r="15" spans="1:23" ht="15" customHeight="1">
      <c r="A15" s="72">
        <v>12</v>
      </c>
      <c r="B15" s="8" t="s">
        <v>117</v>
      </c>
      <c r="C15" s="8" t="s">
        <v>119</v>
      </c>
      <c r="D15" s="9" t="s">
        <v>118</v>
      </c>
      <c r="E15" s="31" t="s">
        <v>29</v>
      </c>
      <c r="F15" s="57" t="s">
        <v>120</v>
      </c>
      <c r="G15" s="45">
        <v>45334</v>
      </c>
      <c r="H15" s="31" t="s">
        <v>121</v>
      </c>
      <c r="I15" s="44" t="s">
        <v>330</v>
      </c>
      <c r="J15" s="45">
        <v>45342</v>
      </c>
      <c r="K15" s="46">
        <v>45343</v>
      </c>
      <c r="L15" s="53" t="s">
        <v>23</v>
      </c>
      <c r="M15" s="53" t="s">
        <v>7</v>
      </c>
      <c r="N15" s="84">
        <v>807</v>
      </c>
      <c r="O15" s="48" t="s">
        <v>124</v>
      </c>
      <c r="P15" s="49">
        <v>18437</v>
      </c>
      <c r="Q15" s="50">
        <v>2</v>
      </c>
      <c r="R15" s="51" t="s">
        <v>125</v>
      </c>
      <c r="S15" s="31" t="s">
        <v>70</v>
      </c>
      <c r="T15" s="10" t="s">
        <v>328</v>
      </c>
      <c r="U15" s="54" t="s">
        <v>242</v>
      </c>
      <c r="V15" s="52" t="s">
        <v>136</v>
      </c>
    </row>
    <row r="16" spans="1:23" ht="15" customHeight="1">
      <c r="A16" s="72">
        <v>13</v>
      </c>
      <c r="B16" s="8" t="s">
        <v>126</v>
      </c>
      <c r="C16" s="8" t="s">
        <v>127</v>
      </c>
      <c r="D16" s="9" t="s">
        <v>128</v>
      </c>
      <c r="E16" s="31" t="s">
        <v>29</v>
      </c>
      <c r="F16" s="57" t="s">
        <v>123</v>
      </c>
      <c r="G16" s="45">
        <v>45316</v>
      </c>
      <c r="H16" s="31" t="s">
        <v>122</v>
      </c>
      <c r="I16" s="44"/>
      <c r="J16" s="45"/>
      <c r="K16" s="46"/>
      <c r="L16" s="53" t="s">
        <v>23</v>
      </c>
      <c r="M16" s="53" t="s">
        <v>7</v>
      </c>
      <c r="N16" s="83">
        <v>436</v>
      </c>
      <c r="O16" s="48" t="s">
        <v>129</v>
      </c>
      <c r="P16" s="49">
        <f>N16*26</f>
        <v>11336</v>
      </c>
      <c r="Q16" s="50">
        <v>2</v>
      </c>
      <c r="R16" s="51" t="s">
        <v>130</v>
      </c>
      <c r="S16" s="31" t="s">
        <v>131</v>
      </c>
      <c r="T16" s="10" t="s">
        <v>137</v>
      </c>
      <c r="U16" s="54" t="s">
        <v>135</v>
      </c>
      <c r="V16" s="52" t="s">
        <v>136</v>
      </c>
    </row>
    <row r="17" spans="1:22" ht="15" customHeight="1">
      <c r="A17" s="72">
        <v>14</v>
      </c>
      <c r="B17" s="8" t="s">
        <v>139</v>
      </c>
      <c r="C17" s="8" t="s">
        <v>141</v>
      </c>
      <c r="D17" s="9" t="s">
        <v>140</v>
      </c>
      <c r="E17" s="31" t="s">
        <v>29</v>
      </c>
      <c r="F17" s="57" t="s">
        <v>142</v>
      </c>
      <c r="G17" s="45">
        <v>45331</v>
      </c>
      <c r="H17" s="31" t="s">
        <v>143</v>
      </c>
      <c r="I17" s="44"/>
      <c r="J17" s="45"/>
      <c r="K17" s="46"/>
      <c r="L17" s="53" t="s">
        <v>23</v>
      </c>
      <c r="M17" s="53" t="s">
        <v>7</v>
      </c>
      <c r="N17" s="83">
        <v>4384</v>
      </c>
      <c r="O17" s="48" t="s">
        <v>49</v>
      </c>
      <c r="P17" s="49">
        <f>(1140*20)+(1320*23.5)+(1924*21)</f>
        <v>94224</v>
      </c>
      <c r="Q17" s="50">
        <v>8</v>
      </c>
      <c r="R17" s="51" t="s">
        <v>144</v>
      </c>
      <c r="S17" s="31" t="s">
        <v>145</v>
      </c>
      <c r="T17" s="10" t="s">
        <v>244</v>
      </c>
      <c r="U17" s="54" t="s">
        <v>243</v>
      </c>
      <c r="V17" s="52" t="s">
        <v>136</v>
      </c>
    </row>
    <row r="18" spans="1:22" ht="15" customHeight="1">
      <c r="A18" s="72">
        <v>15</v>
      </c>
      <c r="B18" s="8" t="s">
        <v>146</v>
      </c>
      <c r="C18" s="8" t="s">
        <v>148</v>
      </c>
      <c r="D18" s="9" t="s">
        <v>147</v>
      </c>
      <c r="E18" s="31" t="s">
        <v>29</v>
      </c>
      <c r="F18" s="57" t="s">
        <v>149</v>
      </c>
      <c r="G18" s="45">
        <v>45343</v>
      </c>
      <c r="H18" s="31" t="s">
        <v>156</v>
      </c>
      <c r="I18" s="44"/>
      <c r="J18" s="45"/>
      <c r="K18" s="46"/>
      <c r="L18" s="53" t="s">
        <v>23</v>
      </c>
      <c r="M18" s="53" t="s">
        <v>7</v>
      </c>
      <c r="N18" s="83">
        <v>2080</v>
      </c>
      <c r="O18" s="48" t="s">
        <v>49</v>
      </c>
      <c r="P18" s="49">
        <f>N18*20</f>
        <v>41600</v>
      </c>
      <c r="Q18" s="50">
        <v>5</v>
      </c>
      <c r="R18" s="51" t="s">
        <v>151</v>
      </c>
      <c r="S18" s="31" t="s">
        <v>152</v>
      </c>
      <c r="T18" s="10" t="s">
        <v>333</v>
      </c>
      <c r="U18" s="54" t="s">
        <v>334</v>
      </c>
      <c r="V18" s="52" t="s">
        <v>241</v>
      </c>
    </row>
    <row r="19" spans="1:22" ht="15" customHeight="1">
      <c r="A19" s="72">
        <v>16</v>
      </c>
      <c r="B19" s="8" t="s">
        <v>153</v>
      </c>
      <c r="C19" s="8" t="s">
        <v>155</v>
      </c>
      <c r="D19" s="9" t="s">
        <v>154</v>
      </c>
      <c r="E19" s="31" t="s">
        <v>29</v>
      </c>
      <c r="F19" s="57" t="s">
        <v>150</v>
      </c>
      <c r="G19" s="45">
        <v>45331</v>
      </c>
      <c r="H19" s="31" t="s">
        <v>157</v>
      </c>
      <c r="I19" s="44" t="s">
        <v>576</v>
      </c>
      <c r="J19" s="45">
        <v>45379</v>
      </c>
      <c r="K19" s="45">
        <v>45379</v>
      </c>
      <c r="L19" s="53" t="s">
        <v>23</v>
      </c>
      <c r="M19" s="53" t="s">
        <v>7</v>
      </c>
      <c r="N19" s="83">
        <v>1080</v>
      </c>
      <c r="O19" s="48" t="s">
        <v>49</v>
      </c>
      <c r="P19" s="49">
        <f>N19*16</f>
        <v>17280</v>
      </c>
      <c r="Q19" s="75">
        <v>2</v>
      </c>
      <c r="R19" s="51" t="s">
        <v>158</v>
      </c>
      <c r="S19" s="31" t="s">
        <v>159</v>
      </c>
      <c r="T19" s="10" t="s">
        <v>245</v>
      </c>
      <c r="U19" s="54" t="s">
        <v>246</v>
      </c>
      <c r="V19" s="52" t="s">
        <v>247</v>
      </c>
    </row>
    <row r="20" spans="1:22" ht="15" customHeight="1">
      <c r="A20" s="72">
        <v>17</v>
      </c>
      <c r="B20" s="97" t="s">
        <v>160</v>
      </c>
      <c r="C20" s="8" t="s">
        <v>162</v>
      </c>
      <c r="D20" s="9" t="s">
        <v>161</v>
      </c>
      <c r="E20" s="31" t="s">
        <v>29</v>
      </c>
      <c r="F20" s="57" t="s">
        <v>163</v>
      </c>
      <c r="G20" s="96" t="s">
        <v>407</v>
      </c>
      <c r="H20" s="31" t="s">
        <v>165</v>
      </c>
      <c r="I20" s="44" t="s">
        <v>560</v>
      </c>
      <c r="J20" s="45">
        <v>45377</v>
      </c>
      <c r="K20" s="46">
        <v>45384</v>
      </c>
      <c r="L20" s="53" t="s">
        <v>23</v>
      </c>
      <c r="M20" s="53" t="s">
        <v>7</v>
      </c>
      <c r="N20" s="83">
        <v>10</v>
      </c>
      <c r="O20" s="48" t="s">
        <v>49</v>
      </c>
      <c r="P20" s="49">
        <f>N20*19</f>
        <v>190</v>
      </c>
      <c r="Q20" s="50">
        <v>1</v>
      </c>
      <c r="R20" s="51" t="s">
        <v>167</v>
      </c>
      <c r="S20" s="31" t="s">
        <v>109</v>
      </c>
      <c r="T20" s="10" t="s">
        <v>611</v>
      </c>
      <c r="U20" s="448" t="s">
        <v>259</v>
      </c>
      <c r="V20" s="391" t="s">
        <v>260</v>
      </c>
    </row>
    <row r="21" spans="1:22" ht="15" customHeight="1">
      <c r="A21" s="72">
        <v>18</v>
      </c>
      <c r="B21" s="97" t="s">
        <v>160</v>
      </c>
      <c r="C21" s="8" t="s">
        <v>162</v>
      </c>
      <c r="D21" s="9" t="s">
        <v>161</v>
      </c>
      <c r="E21" s="31" t="s">
        <v>29</v>
      </c>
      <c r="F21" s="57" t="s">
        <v>164</v>
      </c>
      <c r="G21" s="45">
        <v>45334</v>
      </c>
      <c r="H21" s="31" t="s">
        <v>166</v>
      </c>
      <c r="I21" s="44" t="s">
        <v>561</v>
      </c>
      <c r="J21" s="45">
        <v>45377</v>
      </c>
      <c r="K21" s="46">
        <v>45384</v>
      </c>
      <c r="L21" s="53" t="s">
        <v>23</v>
      </c>
      <c r="M21" s="53" t="s">
        <v>7</v>
      </c>
      <c r="N21" s="83">
        <v>2</v>
      </c>
      <c r="O21" s="48" t="s">
        <v>49</v>
      </c>
      <c r="P21" s="49">
        <f>N21*19</f>
        <v>38</v>
      </c>
      <c r="Q21" s="50">
        <v>1</v>
      </c>
      <c r="R21" s="51" t="s">
        <v>168</v>
      </c>
      <c r="S21" s="31" t="s">
        <v>169</v>
      </c>
      <c r="T21" s="10" t="s">
        <v>262</v>
      </c>
      <c r="U21" s="449"/>
      <c r="V21" s="392"/>
    </row>
    <row r="22" spans="1:22" ht="15" customHeight="1">
      <c r="A22" s="72">
        <v>19</v>
      </c>
      <c r="B22" s="8" t="s">
        <v>170</v>
      </c>
      <c r="C22" s="8" t="s">
        <v>171</v>
      </c>
      <c r="D22" s="9" t="s">
        <v>172</v>
      </c>
      <c r="E22" s="31" t="s">
        <v>29</v>
      </c>
      <c r="F22" s="57" t="s">
        <v>173</v>
      </c>
      <c r="G22" s="45">
        <v>45335</v>
      </c>
      <c r="H22" s="31" t="s">
        <v>174</v>
      </c>
      <c r="I22" s="44" t="s">
        <v>292</v>
      </c>
      <c r="J22" s="45">
        <v>45337</v>
      </c>
      <c r="K22" s="46">
        <v>45337</v>
      </c>
      <c r="L22" s="53" t="s">
        <v>23</v>
      </c>
      <c r="M22" s="53" t="s">
        <v>7</v>
      </c>
      <c r="N22" s="83">
        <v>48</v>
      </c>
      <c r="O22" s="48" t="s">
        <v>124</v>
      </c>
      <c r="P22" s="49">
        <v>985</v>
      </c>
      <c r="Q22" s="50">
        <v>1</v>
      </c>
      <c r="R22" s="51" t="s">
        <v>175</v>
      </c>
      <c r="S22" s="31" t="s">
        <v>176</v>
      </c>
      <c r="T22" s="10" t="s">
        <v>295</v>
      </c>
      <c r="U22" s="54" t="s">
        <v>261</v>
      </c>
      <c r="V22" s="52" t="s">
        <v>296</v>
      </c>
    </row>
    <row r="23" spans="1:22" ht="15" customHeight="1">
      <c r="A23" s="72">
        <v>20</v>
      </c>
      <c r="B23" s="8" t="s">
        <v>177</v>
      </c>
      <c r="C23" s="8" t="s">
        <v>178</v>
      </c>
      <c r="D23" s="9" t="s">
        <v>179</v>
      </c>
      <c r="E23" s="31" t="s">
        <v>66</v>
      </c>
      <c r="F23" s="57" t="s">
        <v>180</v>
      </c>
      <c r="G23" s="45">
        <v>45345</v>
      </c>
      <c r="H23" s="31" t="s">
        <v>7</v>
      </c>
      <c r="I23" s="44" t="s">
        <v>372</v>
      </c>
      <c r="J23" s="45">
        <v>45345</v>
      </c>
      <c r="K23" s="46">
        <v>45345</v>
      </c>
      <c r="L23" s="53" t="s">
        <v>23</v>
      </c>
      <c r="M23" s="53" t="s">
        <v>7</v>
      </c>
      <c r="N23" s="83">
        <v>18</v>
      </c>
      <c r="O23" s="48" t="s">
        <v>183</v>
      </c>
      <c r="P23" s="49">
        <v>342.1</v>
      </c>
      <c r="Q23" s="50">
        <v>1</v>
      </c>
      <c r="R23" s="51" t="s">
        <v>181</v>
      </c>
      <c r="S23" s="31" t="s">
        <v>182</v>
      </c>
      <c r="T23" s="10" t="s">
        <v>347</v>
      </c>
      <c r="U23" s="54" t="s">
        <v>263</v>
      </c>
      <c r="V23" s="52"/>
    </row>
    <row r="24" spans="1:22" ht="15" customHeight="1">
      <c r="A24" s="72">
        <v>22</v>
      </c>
      <c r="B24" s="8" t="s">
        <v>197</v>
      </c>
      <c r="C24" s="8" t="s">
        <v>185</v>
      </c>
      <c r="D24" s="9" t="s">
        <v>184</v>
      </c>
      <c r="E24" s="31" t="s">
        <v>29</v>
      </c>
      <c r="F24" s="44" t="s">
        <v>186</v>
      </c>
      <c r="G24" s="33" t="s">
        <v>34</v>
      </c>
      <c r="H24" s="31" t="s">
        <v>189</v>
      </c>
      <c r="I24" s="44"/>
      <c r="J24" s="45"/>
      <c r="K24" s="46"/>
      <c r="L24" s="53" t="s">
        <v>23</v>
      </c>
      <c r="M24" s="53" t="s">
        <v>7</v>
      </c>
      <c r="N24" s="83">
        <v>182</v>
      </c>
      <c r="O24" s="48" t="s">
        <v>43</v>
      </c>
      <c r="P24" s="49">
        <f>N24*44</f>
        <v>8008</v>
      </c>
      <c r="Q24" s="50">
        <v>1</v>
      </c>
      <c r="R24" s="51" t="s">
        <v>187</v>
      </c>
      <c r="S24" s="31" t="s">
        <v>188</v>
      </c>
      <c r="T24" s="10" t="s">
        <v>7</v>
      </c>
      <c r="U24" s="54" t="s">
        <v>7</v>
      </c>
      <c r="V24" s="52" t="s">
        <v>7</v>
      </c>
    </row>
    <row r="25" spans="1:22" ht="15" customHeight="1">
      <c r="A25" s="72">
        <v>23</v>
      </c>
      <c r="B25" s="8" t="s">
        <v>190</v>
      </c>
      <c r="C25" s="8" t="s">
        <v>192</v>
      </c>
      <c r="D25" s="9" t="s">
        <v>191</v>
      </c>
      <c r="E25" s="31" t="s">
        <v>29</v>
      </c>
      <c r="F25" s="44" t="s">
        <v>193</v>
      </c>
      <c r="G25" s="45">
        <v>45335</v>
      </c>
      <c r="H25" s="31" t="s">
        <v>194</v>
      </c>
      <c r="I25" s="44"/>
      <c r="J25" s="45"/>
      <c r="K25" s="46"/>
      <c r="L25" s="53" t="s">
        <v>23</v>
      </c>
      <c r="M25" s="53" t="s">
        <v>7</v>
      </c>
      <c r="N25" s="83">
        <v>2993</v>
      </c>
      <c r="O25" s="48" t="s">
        <v>49</v>
      </c>
      <c r="P25" s="49">
        <f>N25*19.5</f>
        <v>58363.5</v>
      </c>
      <c r="Q25" s="75">
        <v>9</v>
      </c>
      <c r="R25" s="51" t="s">
        <v>195</v>
      </c>
      <c r="S25" s="31" t="s">
        <v>196</v>
      </c>
      <c r="T25" s="10" t="s">
        <v>277</v>
      </c>
      <c r="U25" s="54" t="s">
        <v>264</v>
      </c>
      <c r="V25" s="52" t="s">
        <v>136</v>
      </c>
    </row>
    <row r="26" spans="1:22" ht="15" customHeight="1">
      <c r="A26" s="72">
        <v>21</v>
      </c>
      <c r="B26" s="8" t="s">
        <v>201</v>
      </c>
      <c r="C26" s="8" t="s">
        <v>199</v>
      </c>
      <c r="D26" s="9" t="s">
        <v>198</v>
      </c>
      <c r="E26" s="31" t="s">
        <v>29</v>
      </c>
      <c r="F26" s="44" t="s">
        <v>200</v>
      </c>
      <c r="G26" s="45">
        <v>45335</v>
      </c>
      <c r="H26" s="31" t="s">
        <v>202</v>
      </c>
      <c r="I26" s="44"/>
      <c r="J26" s="45"/>
      <c r="K26" s="46"/>
      <c r="L26" s="53" t="s">
        <v>23</v>
      </c>
      <c r="M26" s="53" t="s">
        <v>7</v>
      </c>
      <c r="N26" s="83">
        <v>24</v>
      </c>
      <c r="O26" s="48" t="s">
        <v>63</v>
      </c>
      <c r="P26" s="49">
        <f>N26*14</f>
        <v>336</v>
      </c>
      <c r="Q26" s="50">
        <v>1</v>
      </c>
      <c r="R26" s="51" t="s">
        <v>203</v>
      </c>
      <c r="S26" s="31" t="s">
        <v>204</v>
      </c>
      <c r="T26" s="10" t="s">
        <v>265</v>
      </c>
      <c r="U26" s="54" t="s">
        <v>266</v>
      </c>
      <c r="V26" s="52" t="s">
        <v>267</v>
      </c>
    </row>
    <row r="27" spans="1:22" ht="15" customHeight="1">
      <c r="A27" s="72">
        <v>24</v>
      </c>
      <c r="B27" s="8" t="s">
        <v>170</v>
      </c>
      <c r="C27" s="8" t="s">
        <v>171</v>
      </c>
      <c r="D27" s="79" t="s">
        <v>172</v>
      </c>
      <c r="E27" s="31" t="s">
        <v>29</v>
      </c>
      <c r="F27" s="44" t="s">
        <v>205</v>
      </c>
      <c r="G27" s="45">
        <v>45335</v>
      </c>
      <c r="H27" s="31" t="s">
        <v>206</v>
      </c>
      <c r="I27" s="44" t="s">
        <v>293</v>
      </c>
      <c r="J27" s="45">
        <v>45337</v>
      </c>
      <c r="K27" s="46">
        <v>45337</v>
      </c>
      <c r="L27" s="53" t="s">
        <v>23</v>
      </c>
      <c r="M27" s="53" t="s">
        <v>7</v>
      </c>
      <c r="N27" s="83">
        <v>23</v>
      </c>
      <c r="O27" s="48" t="s">
        <v>49</v>
      </c>
      <c r="P27" s="49">
        <f>N27*22</f>
        <v>506</v>
      </c>
      <c r="Q27" s="50">
        <v>1</v>
      </c>
      <c r="R27" s="51" t="s">
        <v>207</v>
      </c>
      <c r="S27" s="31" t="s">
        <v>176</v>
      </c>
      <c r="T27" s="10" t="s">
        <v>278</v>
      </c>
      <c r="U27" s="54" t="s">
        <v>269</v>
      </c>
      <c r="V27" s="52" t="s">
        <v>296</v>
      </c>
    </row>
    <row r="28" spans="1:22" ht="15" customHeight="1">
      <c r="A28" s="72">
        <v>25</v>
      </c>
      <c r="B28" s="8" t="s">
        <v>210</v>
      </c>
      <c r="C28" s="8" t="s">
        <v>211</v>
      </c>
      <c r="D28" s="9" t="s">
        <v>212</v>
      </c>
      <c r="E28" s="31" t="s">
        <v>29</v>
      </c>
      <c r="F28" s="44" t="s">
        <v>213</v>
      </c>
      <c r="G28" s="45">
        <v>45335</v>
      </c>
      <c r="H28" s="31" t="s">
        <v>214</v>
      </c>
      <c r="I28" s="44"/>
      <c r="J28" s="45"/>
      <c r="K28" s="46"/>
      <c r="L28" s="53" t="s">
        <v>23</v>
      </c>
      <c r="M28" s="53" t="s">
        <v>7</v>
      </c>
      <c r="N28" s="83">
        <v>42</v>
      </c>
      <c r="O28" s="48" t="s">
        <v>63</v>
      </c>
      <c r="P28" s="49">
        <f>N28*28.6</f>
        <v>1201.2</v>
      </c>
      <c r="Q28" s="50">
        <v>1</v>
      </c>
      <c r="R28" s="51" t="s">
        <v>215</v>
      </c>
      <c r="S28" s="31" t="s">
        <v>216</v>
      </c>
      <c r="T28" s="10" t="s">
        <v>274</v>
      </c>
      <c r="U28" s="54" t="s">
        <v>275</v>
      </c>
      <c r="V28" s="52" t="s">
        <v>116</v>
      </c>
    </row>
    <row r="29" spans="1:22" ht="15" customHeight="1">
      <c r="A29" s="72">
        <v>26</v>
      </c>
      <c r="B29" s="8" t="s">
        <v>217</v>
      </c>
      <c r="C29" s="8" t="s">
        <v>219</v>
      </c>
      <c r="D29" s="9" t="s">
        <v>218</v>
      </c>
      <c r="E29" s="31" t="s">
        <v>29</v>
      </c>
      <c r="F29" s="44" t="s">
        <v>220</v>
      </c>
      <c r="G29" s="45">
        <v>45335</v>
      </c>
      <c r="H29" s="31" t="s">
        <v>221</v>
      </c>
      <c r="I29" s="44"/>
      <c r="J29" s="45"/>
      <c r="K29" s="46"/>
      <c r="L29" s="53" t="s">
        <v>23</v>
      </c>
      <c r="M29" s="53" t="s">
        <v>7</v>
      </c>
      <c r="N29" s="83">
        <v>1780</v>
      </c>
      <c r="O29" s="48" t="s">
        <v>222</v>
      </c>
      <c r="P29" s="49">
        <f>N29*18</f>
        <v>32040</v>
      </c>
      <c r="Q29" s="50">
        <v>2</v>
      </c>
      <c r="R29" s="51" t="s">
        <v>223</v>
      </c>
      <c r="S29" s="31" t="s">
        <v>224</v>
      </c>
      <c r="T29" s="10" t="s">
        <v>270</v>
      </c>
      <c r="U29" s="54" t="s">
        <v>271</v>
      </c>
      <c r="V29" s="52" t="s">
        <v>272</v>
      </c>
    </row>
    <row r="30" spans="1:22" ht="15" customHeight="1">
      <c r="A30" s="72">
        <v>27</v>
      </c>
      <c r="B30" s="8" t="s">
        <v>170</v>
      </c>
      <c r="C30" s="8" t="s">
        <v>171</v>
      </c>
      <c r="D30" s="9" t="s">
        <v>172</v>
      </c>
      <c r="E30" s="31" t="s">
        <v>29</v>
      </c>
      <c r="F30" s="44" t="s">
        <v>225</v>
      </c>
      <c r="G30" s="45">
        <v>45335</v>
      </c>
      <c r="H30" s="31" t="s">
        <v>206</v>
      </c>
      <c r="I30" s="44" t="s">
        <v>294</v>
      </c>
      <c r="J30" s="45">
        <v>45337</v>
      </c>
      <c r="K30" s="46">
        <v>45337</v>
      </c>
      <c r="L30" s="53" t="s">
        <v>23</v>
      </c>
      <c r="M30" s="53" t="s">
        <v>7</v>
      </c>
      <c r="N30" s="83">
        <v>6</v>
      </c>
      <c r="O30" s="48" t="s">
        <v>49</v>
      </c>
      <c r="P30" s="49">
        <f>N30*18.6</f>
        <v>111.60000000000001</v>
      </c>
      <c r="Q30" s="50">
        <v>1</v>
      </c>
      <c r="R30" s="51" t="s">
        <v>207</v>
      </c>
      <c r="S30" s="31" t="s">
        <v>176</v>
      </c>
      <c r="T30" s="10" t="s">
        <v>279</v>
      </c>
      <c r="U30" s="54" t="s">
        <v>268</v>
      </c>
      <c r="V30" s="52" t="s">
        <v>86</v>
      </c>
    </row>
    <row r="31" spans="1:22" ht="15" customHeight="1">
      <c r="A31" s="72">
        <v>28</v>
      </c>
      <c r="B31" s="8" t="s">
        <v>226</v>
      </c>
      <c r="C31" s="8" t="s">
        <v>227</v>
      </c>
      <c r="D31" s="9" t="s">
        <v>228</v>
      </c>
      <c r="E31" s="31" t="s">
        <v>29</v>
      </c>
      <c r="F31" s="68" t="s">
        <v>229</v>
      </c>
      <c r="G31" s="45">
        <v>45341</v>
      </c>
      <c r="H31" s="403" t="s">
        <v>230</v>
      </c>
      <c r="I31" s="92" t="s">
        <v>385</v>
      </c>
      <c r="J31" s="45">
        <v>45350</v>
      </c>
      <c r="K31" s="45">
        <v>45350</v>
      </c>
      <c r="L31" s="53" t="s">
        <v>23</v>
      </c>
      <c r="M31" s="53" t="s">
        <v>7</v>
      </c>
      <c r="N31" s="83">
        <f>214*2</f>
        <v>428</v>
      </c>
      <c r="O31" s="48" t="s">
        <v>49</v>
      </c>
      <c r="P31" s="49">
        <f>N31*19</f>
        <v>8132</v>
      </c>
      <c r="Q31" s="452">
        <v>2</v>
      </c>
      <c r="R31" s="65" t="s">
        <v>231</v>
      </c>
      <c r="S31" s="61" t="s">
        <v>232</v>
      </c>
      <c r="T31" s="91" t="s">
        <v>350</v>
      </c>
      <c r="U31" s="417" t="s">
        <v>388</v>
      </c>
      <c r="V31" s="391" t="s">
        <v>136</v>
      </c>
    </row>
    <row r="32" spans="1:22" ht="15" customHeight="1">
      <c r="A32" s="72">
        <v>29</v>
      </c>
      <c r="B32" s="8" t="s">
        <v>233</v>
      </c>
      <c r="C32" s="8" t="s">
        <v>227</v>
      </c>
      <c r="D32" s="9" t="s">
        <v>228</v>
      </c>
      <c r="E32" s="31" t="s">
        <v>29</v>
      </c>
      <c r="F32" s="44" t="s">
        <v>234</v>
      </c>
      <c r="G32" s="45">
        <v>45341</v>
      </c>
      <c r="H32" s="450"/>
      <c r="I32" s="92" t="s">
        <v>386</v>
      </c>
      <c r="J32" s="45">
        <v>45350</v>
      </c>
      <c r="K32" s="45">
        <v>45350</v>
      </c>
      <c r="L32" s="53" t="s">
        <v>23</v>
      </c>
      <c r="M32" s="53" t="s">
        <v>7</v>
      </c>
      <c r="N32" s="83">
        <v>388</v>
      </c>
      <c r="O32" s="48" t="s">
        <v>49</v>
      </c>
      <c r="P32" s="49">
        <f>N32*19</f>
        <v>7372</v>
      </c>
      <c r="Q32" s="453"/>
      <c r="R32" s="51" t="s">
        <v>235</v>
      </c>
      <c r="S32" s="31" t="s">
        <v>232</v>
      </c>
      <c r="T32" s="10" t="s">
        <v>351</v>
      </c>
      <c r="U32" s="451"/>
      <c r="V32" s="434"/>
    </row>
    <row r="33" spans="1:22" ht="15" customHeight="1">
      <c r="A33" s="72">
        <v>30</v>
      </c>
      <c r="B33" s="8" t="s">
        <v>236</v>
      </c>
      <c r="C33" s="8" t="s">
        <v>227</v>
      </c>
      <c r="D33" s="9" t="s">
        <v>228</v>
      </c>
      <c r="E33" s="31" t="s">
        <v>29</v>
      </c>
      <c r="F33" s="57" t="s">
        <v>237</v>
      </c>
      <c r="G33" s="45">
        <v>45341</v>
      </c>
      <c r="H33" s="404"/>
      <c r="I33" s="92" t="s">
        <v>387</v>
      </c>
      <c r="J33" s="45">
        <v>45350</v>
      </c>
      <c r="K33" s="45">
        <v>45350</v>
      </c>
      <c r="L33" s="53" t="s">
        <v>23</v>
      </c>
      <c r="M33" s="53" t="s">
        <v>7</v>
      </c>
      <c r="N33" s="84">
        <f>285+40</f>
        <v>325</v>
      </c>
      <c r="O33" s="48" t="s">
        <v>49</v>
      </c>
      <c r="P33" s="49">
        <f>N33*19</f>
        <v>6175</v>
      </c>
      <c r="Q33" s="454"/>
      <c r="R33" s="51" t="s">
        <v>231</v>
      </c>
      <c r="S33" s="31" t="s">
        <v>232</v>
      </c>
      <c r="T33" s="10" t="s">
        <v>335</v>
      </c>
      <c r="U33" s="418"/>
      <c r="V33" s="392"/>
    </row>
    <row r="34" spans="1:22" ht="15" customHeight="1">
      <c r="A34" s="72">
        <v>31</v>
      </c>
      <c r="B34" s="8" t="s">
        <v>248</v>
      </c>
      <c r="C34" s="8" t="s">
        <v>250</v>
      </c>
      <c r="D34" s="9" t="s">
        <v>249</v>
      </c>
      <c r="E34" s="31" t="s">
        <v>29</v>
      </c>
      <c r="F34" s="57" t="s">
        <v>251</v>
      </c>
      <c r="G34" s="45">
        <v>45341</v>
      </c>
      <c r="H34" s="31" t="s">
        <v>252</v>
      </c>
      <c r="I34" s="44"/>
      <c r="J34" s="45"/>
      <c r="K34" s="46"/>
      <c r="L34" s="53" t="s">
        <v>23</v>
      </c>
      <c r="M34" s="53" t="s">
        <v>7</v>
      </c>
      <c r="N34" s="83">
        <v>266</v>
      </c>
      <c r="O34" s="48" t="s">
        <v>43</v>
      </c>
      <c r="P34" s="49">
        <f>N34*18.3</f>
        <v>4867.8</v>
      </c>
      <c r="Q34" s="50">
        <v>1</v>
      </c>
      <c r="R34" s="51" t="s">
        <v>253</v>
      </c>
      <c r="S34" s="31" t="s">
        <v>254</v>
      </c>
      <c r="T34" s="10" t="s">
        <v>317</v>
      </c>
      <c r="U34" s="54" t="s">
        <v>1053</v>
      </c>
      <c r="V34" s="54" t="s">
        <v>86</v>
      </c>
    </row>
    <row r="35" spans="1:22" ht="15" customHeight="1">
      <c r="A35" s="72">
        <v>32</v>
      </c>
      <c r="B35" s="8" t="s">
        <v>280</v>
      </c>
      <c r="C35" s="8" t="s">
        <v>162</v>
      </c>
      <c r="D35" s="9" t="s">
        <v>281</v>
      </c>
      <c r="E35" s="31" t="s">
        <v>29</v>
      </c>
      <c r="F35" s="57" t="s">
        <v>282</v>
      </c>
      <c r="G35" s="96" t="s">
        <v>408</v>
      </c>
      <c r="H35" s="31" t="s">
        <v>166</v>
      </c>
      <c r="I35" s="44" t="s">
        <v>562</v>
      </c>
      <c r="J35" s="45">
        <v>45377</v>
      </c>
      <c r="K35" s="46">
        <v>45384</v>
      </c>
      <c r="L35" s="53" t="s">
        <v>23</v>
      </c>
      <c r="M35" s="53" t="s">
        <v>7</v>
      </c>
      <c r="N35" s="83">
        <v>248</v>
      </c>
      <c r="O35" s="48" t="s">
        <v>49</v>
      </c>
      <c r="P35" s="49">
        <f>N35*21.5</f>
        <v>5332</v>
      </c>
      <c r="Q35" s="18">
        <v>2</v>
      </c>
      <c r="R35" s="50" t="s">
        <v>283</v>
      </c>
      <c r="S35" s="31" t="s">
        <v>169</v>
      </c>
      <c r="T35" s="10" t="s">
        <v>405</v>
      </c>
      <c r="U35" s="95" t="s">
        <v>318</v>
      </c>
      <c r="V35" s="52" t="s">
        <v>260</v>
      </c>
    </row>
    <row r="36" spans="1:22" ht="15" customHeight="1">
      <c r="A36" s="72">
        <v>33</v>
      </c>
      <c r="B36" s="8" t="s">
        <v>381</v>
      </c>
      <c r="C36" s="8" t="s">
        <v>97</v>
      </c>
      <c r="D36" s="9" t="s">
        <v>96</v>
      </c>
      <c r="E36" s="31" t="s">
        <v>29</v>
      </c>
      <c r="F36" s="57" t="s">
        <v>284</v>
      </c>
      <c r="G36" s="45">
        <v>45439</v>
      </c>
      <c r="H36" s="31" t="s">
        <v>7</v>
      </c>
      <c r="I36" s="44" t="s">
        <v>858</v>
      </c>
      <c r="J36" s="45">
        <v>45439</v>
      </c>
      <c r="K36" s="45">
        <v>45439</v>
      </c>
      <c r="L36" s="53" t="s">
        <v>23</v>
      </c>
      <c r="M36" s="53" t="s">
        <v>7</v>
      </c>
      <c r="N36" s="83">
        <v>16</v>
      </c>
      <c r="O36" s="80" t="s">
        <v>63</v>
      </c>
      <c r="P36" s="49">
        <f>N36*22</f>
        <v>352</v>
      </c>
      <c r="Q36" s="50">
        <v>1</v>
      </c>
      <c r="R36" s="51" t="s">
        <v>99</v>
      </c>
      <c r="S36" s="31" t="s">
        <v>100</v>
      </c>
      <c r="T36" s="10" t="s">
        <v>855</v>
      </c>
      <c r="U36" s="54"/>
      <c r="V36" s="52"/>
    </row>
    <row r="37" spans="1:22" ht="15" customHeight="1">
      <c r="A37" s="72">
        <v>34</v>
      </c>
      <c r="B37" s="8" t="s">
        <v>285</v>
      </c>
      <c r="C37" s="8" t="s">
        <v>286</v>
      </c>
      <c r="D37" s="9" t="s">
        <v>287</v>
      </c>
      <c r="E37" s="31" t="s">
        <v>29</v>
      </c>
      <c r="F37" s="57" t="s">
        <v>288</v>
      </c>
      <c r="G37" s="33" t="s">
        <v>34</v>
      </c>
      <c r="H37" s="31" t="s">
        <v>289</v>
      </c>
      <c r="I37" s="44"/>
      <c r="J37" s="45"/>
      <c r="K37" s="46"/>
      <c r="L37" s="53" t="s">
        <v>23</v>
      </c>
      <c r="M37" s="53" t="s">
        <v>7</v>
      </c>
      <c r="N37" s="83">
        <v>4200</v>
      </c>
      <c r="O37" s="48" t="s">
        <v>222</v>
      </c>
      <c r="P37" s="49">
        <f>N37*19</f>
        <v>79800</v>
      </c>
      <c r="Q37" s="50">
        <v>7</v>
      </c>
      <c r="R37" s="51" t="s">
        <v>290</v>
      </c>
      <c r="S37" s="31" t="s">
        <v>291</v>
      </c>
      <c r="T37" s="10" t="s">
        <v>7</v>
      </c>
      <c r="U37" s="54" t="s">
        <v>7</v>
      </c>
      <c r="V37" s="52" t="s">
        <v>7</v>
      </c>
    </row>
    <row r="38" spans="1:22" ht="15" customHeight="1">
      <c r="A38" s="72">
        <v>35</v>
      </c>
      <c r="B38" s="8" t="s">
        <v>332</v>
      </c>
      <c r="C38" s="73" t="s">
        <v>297</v>
      </c>
      <c r="D38" s="11" t="s">
        <v>298</v>
      </c>
      <c r="E38" s="31" t="s">
        <v>29</v>
      </c>
      <c r="F38" s="68" t="s">
        <v>299</v>
      </c>
      <c r="G38" s="96" t="s">
        <v>1065</v>
      </c>
      <c r="H38" s="149" t="s">
        <v>1066</v>
      </c>
      <c r="I38" s="44" t="s">
        <v>1075</v>
      </c>
      <c r="J38" s="45">
        <v>45468</v>
      </c>
      <c r="K38" s="45">
        <v>45468</v>
      </c>
      <c r="L38" s="53" t="s">
        <v>23</v>
      </c>
      <c r="M38" s="53" t="s">
        <v>7</v>
      </c>
      <c r="N38" s="83">
        <f>47+828+2802</f>
        <v>3677</v>
      </c>
      <c r="O38" s="48" t="s">
        <v>49</v>
      </c>
      <c r="P38" s="49">
        <f>N38*20</f>
        <v>73540</v>
      </c>
      <c r="Q38" s="58">
        <v>7</v>
      </c>
      <c r="R38" s="65" t="s">
        <v>300</v>
      </c>
      <c r="S38" s="61" t="s">
        <v>22</v>
      </c>
      <c r="T38" s="10" t="s">
        <v>1064</v>
      </c>
      <c r="U38" s="54" t="s">
        <v>1062</v>
      </c>
      <c r="V38" s="52" t="s">
        <v>1063</v>
      </c>
    </row>
    <row r="39" spans="1:22" ht="15" customHeight="1">
      <c r="A39" s="72">
        <v>36</v>
      </c>
      <c r="B39" s="8" t="s">
        <v>301</v>
      </c>
      <c r="C39" s="73" t="s">
        <v>303</v>
      </c>
      <c r="D39" s="9" t="s">
        <v>302</v>
      </c>
      <c r="E39" s="31" t="s">
        <v>29</v>
      </c>
      <c r="F39" s="44" t="s">
        <v>304</v>
      </c>
      <c r="G39" s="45">
        <v>45341</v>
      </c>
      <c r="H39" s="31" t="s">
        <v>305</v>
      </c>
      <c r="I39" s="44" t="s">
        <v>329</v>
      </c>
      <c r="J39" s="45">
        <v>45342</v>
      </c>
      <c r="K39" s="46">
        <v>45342</v>
      </c>
      <c r="L39" s="53" t="s">
        <v>23</v>
      </c>
      <c r="M39" s="53" t="s">
        <v>7</v>
      </c>
      <c r="N39" s="83">
        <v>1017</v>
      </c>
      <c r="O39" s="48" t="s">
        <v>63</v>
      </c>
      <c r="P39" s="49">
        <f>N39*25</f>
        <v>25425</v>
      </c>
      <c r="Q39" s="50">
        <v>3</v>
      </c>
      <c r="R39" s="51" t="s">
        <v>331</v>
      </c>
      <c r="S39" s="31" t="s">
        <v>85</v>
      </c>
      <c r="T39" s="10" t="s">
        <v>320</v>
      </c>
      <c r="U39" s="59" t="s">
        <v>319</v>
      </c>
      <c r="V39" s="60" t="s">
        <v>136</v>
      </c>
    </row>
    <row r="40" spans="1:22" ht="15" customHeight="1">
      <c r="A40" s="72">
        <v>37</v>
      </c>
      <c r="B40" s="125" t="s">
        <v>306</v>
      </c>
      <c r="C40" s="8" t="s">
        <v>307</v>
      </c>
      <c r="D40" s="9" t="s">
        <v>308</v>
      </c>
      <c r="E40" s="31" t="s">
        <v>66</v>
      </c>
      <c r="F40" s="44" t="s">
        <v>309</v>
      </c>
      <c r="G40" s="45">
        <v>45372</v>
      </c>
      <c r="H40" s="31" t="s">
        <v>7</v>
      </c>
      <c r="I40" s="44" t="s">
        <v>543</v>
      </c>
      <c r="J40" s="45">
        <v>45372</v>
      </c>
      <c r="K40" s="45">
        <v>45372</v>
      </c>
      <c r="L40" s="53" t="s">
        <v>23</v>
      </c>
      <c r="M40" s="53" t="s">
        <v>93</v>
      </c>
      <c r="N40" s="100">
        <f>4090+3+17</f>
        <v>4110</v>
      </c>
      <c r="O40" s="48" t="s">
        <v>49</v>
      </c>
      <c r="P40" s="49">
        <f>N40*20.5</f>
        <v>84255</v>
      </c>
      <c r="Q40" s="69">
        <v>8</v>
      </c>
      <c r="R40" s="51" t="s">
        <v>310</v>
      </c>
      <c r="S40" s="31" t="s">
        <v>100</v>
      </c>
      <c r="T40" s="10" t="s">
        <v>546</v>
      </c>
      <c r="U40" s="54" t="s">
        <v>547</v>
      </c>
      <c r="V40" s="52" t="s">
        <v>460</v>
      </c>
    </row>
    <row r="41" spans="1:22" ht="15" customHeight="1">
      <c r="A41" s="72">
        <v>38</v>
      </c>
      <c r="B41" s="125" t="s">
        <v>311</v>
      </c>
      <c r="C41" s="8" t="s">
        <v>313</v>
      </c>
      <c r="D41" s="9" t="s">
        <v>312</v>
      </c>
      <c r="E41" s="31" t="s">
        <v>66</v>
      </c>
      <c r="F41" s="44" t="s">
        <v>314</v>
      </c>
      <c r="G41" s="98">
        <v>45384</v>
      </c>
      <c r="H41" s="31" t="s">
        <v>7</v>
      </c>
      <c r="I41" s="44" t="s">
        <v>592</v>
      </c>
      <c r="J41" s="98">
        <v>45384</v>
      </c>
      <c r="K41" s="46">
        <v>45386</v>
      </c>
      <c r="L41" s="53" t="s">
        <v>23</v>
      </c>
      <c r="M41" s="53" t="s">
        <v>93</v>
      </c>
      <c r="N41" s="83">
        <v>17</v>
      </c>
      <c r="O41" s="48" t="s">
        <v>63</v>
      </c>
      <c r="P41" s="49">
        <f>20*N41</f>
        <v>340</v>
      </c>
      <c r="Q41" s="50">
        <v>1</v>
      </c>
      <c r="R41" s="51" t="s">
        <v>315</v>
      </c>
      <c r="S41" s="31" t="s">
        <v>316</v>
      </c>
      <c r="T41" s="12">
        <v>0</v>
      </c>
      <c r="U41" s="54" t="s">
        <v>459</v>
      </c>
      <c r="V41" s="52"/>
    </row>
    <row r="42" spans="1:22" ht="15" customHeight="1">
      <c r="A42" s="72">
        <v>39</v>
      </c>
      <c r="B42" s="8" t="s">
        <v>321</v>
      </c>
      <c r="C42" s="8" t="s">
        <v>322</v>
      </c>
      <c r="D42" s="9" t="s">
        <v>323</v>
      </c>
      <c r="E42" s="31" t="s">
        <v>29</v>
      </c>
      <c r="F42" s="44" t="s">
        <v>324</v>
      </c>
      <c r="G42" s="45">
        <v>45372</v>
      </c>
      <c r="H42" s="31" t="s">
        <v>325</v>
      </c>
      <c r="I42" s="44"/>
      <c r="J42" s="45"/>
      <c r="K42" s="46"/>
      <c r="L42" s="53" t="s">
        <v>23</v>
      </c>
      <c r="M42" s="53" t="s">
        <v>7</v>
      </c>
      <c r="N42" s="83">
        <v>417</v>
      </c>
      <c r="O42" s="48" t="s">
        <v>49</v>
      </c>
      <c r="P42" s="49">
        <v>8175</v>
      </c>
      <c r="Q42" s="86">
        <v>1</v>
      </c>
      <c r="R42" s="51" t="s">
        <v>327</v>
      </c>
      <c r="S42" s="31" t="s">
        <v>326</v>
      </c>
      <c r="T42" s="10" t="s">
        <v>542</v>
      </c>
      <c r="U42" s="54" t="s">
        <v>538</v>
      </c>
      <c r="V42" s="52" t="s">
        <v>539</v>
      </c>
    </row>
    <row r="43" spans="1:22" ht="15" customHeight="1">
      <c r="A43" s="72">
        <v>40</v>
      </c>
      <c r="B43" s="87" t="s">
        <v>338</v>
      </c>
      <c r="C43" s="8" t="s">
        <v>227</v>
      </c>
      <c r="D43" s="9" t="s">
        <v>228</v>
      </c>
      <c r="E43" s="31" t="s">
        <v>29</v>
      </c>
      <c r="F43" s="44" t="s">
        <v>339</v>
      </c>
      <c r="G43" s="45">
        <v>45362</v>
      </c>
      <c r="H43" s="31" t="s">
        <v>341</v>
      </c>
      <c r="I43" s="44" t="s">
        <v>521</v>
      </c>
      <c r="J43" s="45">
        <v>45370</v>
      </c>
      <c r="K43" s="45">
        <v>45370</v>
      </c>
      <c r="L43" s="53" t="s">
        <v>23</v>
      </c>
      <c r="M43" s="53" t="s">
        <v>7</v>
      </c>
      <c r="N43" s="83">
        <v>108</v>
      </c>
      <c r="O43" s="48" t="s">
        <v>522</v>
      </c>
      <c r="P43" s="49">
        <f>N43*44</f>
        <v>4752</v>
      </c>
      <c r="Q43" s="50">
        <v>1</v>
      </c>
      <c r="R43" s="51" t="s">
        <v>342</v>
      </c>
      <c r="S43" s="31" t="s">
        <v>85</v>
      </c>
      <c r="T43" s="10" t="s">
        <v>438</v>
      </c>
      <c r="U43" s="54" t="s">
        <v>441</v>
      </c>
      <c r="V43" s="52" t="s">
        <v>86</v>
      </c>
    </row>
    <row r="44" spans="1:22" ht="15" customHeight="1">
      <c r="A44" s="72">
        <v>41</v>
      </c>
      <c r="B44" s="125" t="s">
        <v>384</v>
      </c>
      <c r="C44" s="8" t="s">
        <v>336</v>
      </c>
      <c r="D44" s="88" t="s">
        <v>337</v>
      </c>
      <c r="E44" s="31" t="s">
        <v>29</v>
      </c>
      <c r="F44" s="44" t="s">
        <v>340</v>
      </c>
      <c r="G44" s="45">
        <v>45350</v>
      </c>
      <c r="H44" s="31" t="s">
        <v>7</v>
      </c>
      <c r="I44" s="44" t="s">
        <v>382</v>
      </c>
      <c r="J44" s="45">
        <v>45350</v>
      </c>
      <c r="K44" s="46">
        <v>45357</v>
      </c>
      <c r="L44" s="53" t="s">
        <v>23</v>
      </c>
      <c r="M44" s="53" t="s">
        <v>93</v>
      </c>
      <c r="N44" s="83">
        <v>86</v>
      </c>
      <c r="O44" s="80" t="s">
        <v>63</v>
      </c>
      <c r="P44" s="89">
        <f>N44*19.6</f>
        <v>1685.6000000000001</v>
      </c>
      <c r="Q44" s="50">
        <v>1</v>
      </c>
      <c r="R44" s="51" t="s">
        <v>343</v>
      </c>
      <c r="S44" s="31" t="s">
        <v>176</v>
      </c>
      <c r="T44" s="10">
        <v>0</v>
      </c>
      <c r="U44" s="54" t="s">
        <v>459</v>
      </c>
      <c r="V44" s="60" t="s">
        <v>498</v>
      </c>
    </row>
    <row r="45" spans="1:22" ht="15" customHeight="1">
      <c r="A45" s="72">
        <v>42</v>
      </c>
      <c r="B45" s="8" t="s">
        <v>177</v>
      </c>
      <c r="C45" s="8" t="s">
        <v>344</v>
      </c>
      <c r="D45" s="9" t="s">
        <v>345</v>
      </c>
      <c r="E45" s="31" t="s">
        <v>66</v>
      </c>
      <c r="F45" s="44" t="s">
        <v>346</v>
      </c>
      <c r="G45" s="45">
        <v>45345</v>
      </c>
      <c r="H45" s="31" t="s">
        <v>7</v>
      </c>
      <c r="I45" s="44" t="s">
        <v>371</v>
      </c>
      <c r="J45" s="45">
        <v>45345</v>
      </c>
      <c r="K45" s="46">
        <v>45350</v>
      </c>
      <c r="L45" s="53" t="s">
        <v>23</v>
      </c>
      <c r="M45" s="53" t="s">
        <v>7</v>
      </c>
      <c r="N45" s="83">
        <v>38</v>
      </c>
      <c r="O45" s="48" t="s">
        <v>49</v>
      </c>
      <c r="P45" s="49">
        <f>N45*23.5</f>
        <v>893</v>
      </c>
      <c r="Q45" s="50">
        <v>1</v>
      </c>
      <c r="R45" s="51" t="s">
        <v>349</v>
      </c>
      <c r="S45" s="31" t="s">
        <v>204</v>
      </c>
      <c r="T45" s="10" t="s">
        <v>347</v>
      </c>
      <c r="U45" s="54" t="s">
        <v>7</v>
      </c>
      <c r="V45" s="52" t="s">
        <v>7</v>
      </c>
    </row>
    <row r="46" spans="1:22" ht="15" customHeight="1">
      <c r="A46" s="72">
        <v>43</v>
      </c>
      <c r="B46" s="8" t="s">
        <v>160</v>
      </c>
      <c r="C46" s="8" t="s">
        <v>162</v>
      </c>
      <c r="D46" s="9" t="s">
        <v>281</v>
      </c>
      <c r="E46" s="31" t="s">
        <v>29</v>
      </c>
      <c r="F46" s="44" t="s">
        <v>348</v>
      </c>
      <c r="G46" s="107">
        <v>45356</v>
      </c>
      <c r="H46" s="31" t="s">
        <v>165</v>
      </c>
      <c r="I46" s="44" t="s">
        <v>563</v>
      </c>
      <c r="J46" s="45">
        <v>45377</v>
      </c>
      <c r="K46" s="46">
        <v>45384</v>
      </c>
      <c r="L46" s="53" t="s">
        <v>23</v>
      </c>
      <c r="M46" s="53" t="s">
        <v>7</v>
      </c>
      <c r="N46" s="83">
        <v>3</v>
      </c>
      <c r="O46" s="48" t="s">
        <v>49</v>
      </c>
      <c r="P46" s="49">
        <f>N46*19</f>
        <v>57</v>
      </c>
      <c r="Q46" s="50">
        <v>1</v>
      </c>
      <c r="R46" s="51" t="s">
        <v>167</v>
      </c>
      <c r="S46" s="31" t="s">
        <v>109</v>
      </c>
      <c r="T46" s="12" t="s">
        <v>406</v>
      </c>
      <c r="U46" s="54" t="s">
        <v>7</v>
      </c>
      <c r="V46" s="60" t="s">
        <v>498</v>
      </c>
    </row>
    <row r="47" spans="1:22" ht="15" customHeight="1">
      <c r="A47" s="72">
        <v>44</v>
      </c>
      <c r="B47" s="125" t="s">
        <v>353</v>
      </c>
      <c r="C47" s="73" t="s">
        <v>354</v>
      </c>
      <c r="D47" s="11" t="s">
        <v>355</v>
      </c>
      <c r="E47" s="61" t="s">
        <v>66</v>
      </c>
      <c r="F47" s="104" t="s">
        <v>352</v>
      </c>
      <c r="G47" s="45">
        <v>45364</v>
      </c>
      <c r="H47" s="105" t="s">
        <v>7</v>
      </c>
      <c r="I47" s="99" t="s">
        <v>383</v>
      </c>
      <c r="J47" s="45">
        <v>45364</v>
      </c>
      <c r="K47" s="62">
        <v>45364</v>
      </c>
      <c r="L47" s="53" t="s">
        <v>23</v>
      </c>
      <c r="M47" s="53" t="s">
        <v>93</v>
      </c>
      <c r="N47" s="101">
        <f>420+4</f>
        <v>424</v>
      </c>
      <c r="O47" s="63" t="s">
        <v>49</v>
      </c>
      <c r="P47" s="64">
        <f>N47*19.5</f>
        <v>8268</v>
      </c>
      <c r="Q47" s="58">
        <v>1</v>
      </c>
      <c r="R47" s="65" t="s">
        <v>356</v>
      </c>
      <c r="S47" s="61" t="s">
        <v>70</v>
      </c>
      <c r="T47" s="13" t="s">
        <v>458</v>
      </c>
      <c r="U47" s="66" t="s">
        <v>459</v>
      </c>
      <c r="V47" s="67" t="s">
        <v>461</v>
      </c>
    </row>
    <row r="48" spans="1:22" ht="15" customHeight="1">
      <c r="A48" s="72">
        <v>45</v>
      </c>
      <c r="B48" s="8" t="s">
        <v>357</v>
      </c>
      <c r="C48" s="8" t="s">
        <v>359</v>
      </c>
      <c r="D48" s="9" t="s">
        <v>358</v>
      </c>
      <c r="E48" s="31" t="s">
        <v>29</v>
      </c>
      <c r="F48" s="104" t="s">
        <v>360</v>
      </c>
      <c r="G48" s="45">
        <v>45357</v>
      </c>
      <c r="H48" s="106" t="s">
        <v>361</v>
      </c>
      <c r="I48" s="44" t="s">
        <v>421</v>
      </c>
      <c r="J48" s="45">
        <v>45357</v>
      </c>
      <c r="K48" s="46">
        <v>45358</v>
      </c>
      <c r="L48" s="53" t="s">
        <v>24</v>
      </c>
      <c r="M48" s="53" t="s">
        <v>7</v>
      </c>
      <c r="N48" s="83">
        <v>1</v>
      </c>
      <c r="O48" s="48" t="s">
        <v>362</v>
      </c>
      <c r="P48" s="49">
        <v>39</v>
      </c>
      <c r="Q48" s="50">
        <v>1</v>
      </c>
      <c r="R48" s="51" t="s">
        <v>363</v>
      </c>
      <c r="S48" s="31" t="s">
        <v>8</v>
      </c>
      <c r="T48" s="12" t="s">
        <v>409</v>
      </c>
      <c r="U48" s="66" t="s">
        <v>422</v>
      </c>
      <c r="V48" s="54" t="s">
        <v>86</v>
      </c>
    </row>
    <row r="49" spans="1:23" ht="15" customHeight="1">
      <c r="A49" s="72">
        <v>46</v>
      </c>
      <c r="B49" s="73" t="s">
        <v>364</v>
      </c>
      <c r="C49" s="8" t="s">
        <v>366</v>
      </c>
      <c r="D49" s="9" t="s">
        <v>365</v>
      </c>
      <c r="E49" s="31" t="s">
        <v>29</v>
      </c>
      <c r="F49" s="104" t="s">
        <v>367</v>
      </c>
      <c r="G49" s="45">
        <v>45365</v>
      </c>
      <c r="H49" s="106" t="s">
        <v>368</v>
      </c>
      <c r="I49" s="44"/>
      <c r="J49" s="45"/>
      <c r="K49" s="46"/>
      <c r="L49" s="53" t="s">
        <v>23</v>
      </c>
      <c r="M49" s="53" t="s">
        <v>7</v>
      </c>
      <c r="N49" s="85">
        <v>2173</v>
      </c>
      <c r="O49" s="63" t="s">
        <v>49</v>
      </c>
      <c r="P49" s="64">
        <f>20*N49</f>
        <v>43460</v>
      </c>
      <c r="Q49" s="90">
        <v>5</v>
      </c>
      <c r="R49" s="51" t="s">
        <v>369</v>
      </c>
      <c r="S49" s="31" t="s">
        <v>370</v>
      </c>
      <c r="T49" s="13" t="s">
        <v>490</v>
      </c>
      <c r="U49" s="66" t="s">
        <v>491</v>
      </c>
      <c r="V49" s="67" t="s">
        <v>241</v>
      </c>
    </row>
    <row r="50" spans="1:23" ht="15" customHeight="1">
      <c r="A50" s="72">
        <v>47</v>
      </c>
      <c r="B50" s="8" t="s">
        <v>373</v>
      </c>
      <c r="C50" s="8" t="s">
        <v>375</v>
      </c>
      <c r="D50" s="9" t="s">
        <v>374</v>
      </c>
      <c r="E50" s="31" t="s">
        <v>29</v>
      </c>
      <c r="F50" s="104" t="s">
        <v>376</v>
      </c>
      <c r="G50" s="33" t="s">
        <v>34</v>
      </c>
      <c r="H50" s="106" t="s">
        <v>377</v>
      </c>
      <c r="I50" s="44"/>
      <c r="J50" s="45"/>
      <c r="K50" s="46"/>
      <c r="L50" s="53" t="s">
        <v>23</v>
      </c>
      <c r="M50" s="53" t="s">
        <v>7</v>
      </c>
      <c r="N50" s="83">
        <v>1416</v>
      </c>
      <c r="O50" s="48" t="s">
        <v>63</v>
      </c>
      <c r="P50" s="49">
        <f>19*N50</f>
        <v>26904</v>
      </c>
      <c r="Q50" s="50">
        <v>3</v>
      </c>
      <c r="R50" s="51" t="s">
        <v>378</v>
      </c>
      <c r="S50" s="31" t="s">
        <v>379</v>
      </c>
      <c r="T50" s="12" t="s">
        <v>410</v>
      </c>
      <c r="U50" s="66" t="s">
        <v>7</v>
      </c>
      <c r="V50" s="52" t="s">
        <v>7</v>
      </c>
    </row>
    <row r="51" spans="1:23" ht="15" customHeight="1">
      <c r="A51" s="72">
        <v>48</v>
      </c>
      <c r="B51" s="8" t="s">
        <v>389</v>
      </c>
      <c r="C51" s="8" t="s">
        <v>390</v>
      </c>
      <c r="D51" s="9" t="s">
        <v>391</v>
      </c>
      <c r="E51" s="31" t="s">
        <v>29</v>
      </c>
      <c r="F51" s="104" t="s">
        <v>392</v>
      </c>
      <c r="G51" s="33" t="s">
        <v>34</v>
      </c>
      <c r="H51" s="106"/>
      <c r="I51" s="44"/>
      <c r="J51" s="45"/>
      <c r="K51" s="46"/>
      <c r="L51" s="31" t="s">
        <v>23</v>
      </c>
      <c r="M51" s="31" t="s">
        <v>7</v>
      </c>
      <c r="N51" s="93">
        <v>7000</v>
      </c>
      <c r="O51" s="48" t="s">
        <v>393</v>
      </c>
      <c r="P51" s="49">
        <f>N51*14.4</f>
        <v>100800</v>
      </c>
      <c r="Q51" s="94" t="s">
        <v>394</v>
      </c>
      <c r="R51" s="51" t="s">
        <v>7</v>
      </c>
      <c r="S51" s="31" t="s">
        <v>7</v>
      </c>
      <c r="T51" s="12" t="s">
        <v>7</v>
      </c>
      <c r="U51" s="54" t="s">
        <v>7</v>
      </c>
      <c r="V51" s="52" t="s">
        <v>7</v>
      </c>
    </row>
    <row r="52" spans="1:23" ht="15" customHeight="1">
      <c r="A52" s="72">
        <v>49</v>
      </c>
      <c r="B52" s="8" t="s">
        <v>395</v>
      </c>
      <c r="C52" s="8" t="s">
        <v>396</v>
      </c>
      <c r="D52" s="9" t="s">
        <v>397</v>
      </c>
      <c r="E52" s="31" t="s">
        <v>66</v>
      </c>
      <c r="F52" s="104" t="s">
        <v>398</v>
      </c>
      <c r="G52" s="98">
        <v>45363</v>
      </c>
      <c r="H52" s="106" t="s">
        <v>400</v>
      </c>
      <c r="I52" s="44" t="s">
        <v>524</v>
      </c>
      <c r="J52" s="45">
        <v>45371</v>
      </c>
      <c r="K52" s="45">
        <v>45371</v>
      </c>
      <c r="L52" s="31" t="s">
        <v>23</v>
      </c>
      <c r="M52" s="31" t="s">
        <v>7</v>
      </c>
      <c r="N52" s="83">
        <v>14</v>
      </c>
      <c r="O52" s="48" t="s">
        <v>401</v>
      </c>
      <c r="P52" s="49">
        <f>19.8*N52</f>
        <v>277.2</v>
      </c>
      <c r="Q52" s="50">
        <v>1</v>
      </c>
      <c r="R52" s="51" t="s">
        <v>399</v>
      </c>
      <c r="S52" s="31" t="s">
        <v>379</v>
      </c>
      <c r="T52" s="12" t="s">
        <v>442</v>
      </c>
      <c r="U52" s="54" t="s">
        <v>443</v>
      </c>
      <c r="V52" s="52" t="s">
        <v>267</v>
      </c>
    </row>
    <row r="53" spans="1:23" ht="15" customHeight="1">
      <c r="A53" s="72">
        <v>50</v>
      </c>
      <c r="B53" s="8" t="s">
        <v>402</v>
      </c>
      <c r="C53" s="8" t="s">
        <v>227</v>
      </c>
      <c r="D53" s="9" t="s">
        <v>228</v>
      </c>
      <c r="E53" s="31" t="s">
        <v>29</v>
      </c>
      <c r="F53" s="104" t="s">
        <v>403</v>
      </c>
      <c r="G53" s="45">
        <v>45365</v>
      </c>
      <c r="H53" s="106" t="s">
        <v>404</v>
      </c>
      <c r="I53" s="44"/>
      <c r="J53" s="45"/>
      <c r="K53" s="46"/>
      <c r="L53" s="31" t="s">
        <v>23</v>
      </c>
      <c r="M53" s="31" t="s">
        <v>7</v>
      </c>
      <c r="N53" s="83">
        <v>68</v>
      </c>
      <c r="O53" s="48" t="s">
        <v>49</v>
      </c>
      <c r="P53" s="49">
        <f>N53*19</f>
        <v>1292</v>
      </c>
      <c r="Q53" s="50">
        <v>1</v>
      </c>
      <c r="R53" s="51" t="s">
        <v>231</v>
      </c>
      <c r="S53" s="31" t="s">
        <v>232</v>
      </c>
      <c r="T53" s="12" t="s">
        <v>556</v>
      </c>
      <c r="U53" s="54" t="s">
        <v>557</v>
      </c>
      <c r="V53" s="52" t="s">
        <v>86</v>
      </c>
    </row>
    <row r="54" spans="1:23" ht="15" customHeight="1">
      <c r="A54" s="72">
        <v>51</v>
      </c>
      <c r="B54" s="125" t="s">
        <v>416</v>
      </c>
      <c r="C54" s="8" t="s">
        <v>418</v>
      </c>
      <c r="D54" s="9" t="s">
        <v>417</v>
      </c>
      <c r="E54" s="31" t="s">
        <v>66</v>
      </c>
      <c r="F54" s="104" t="s">
        <v>412</v>
      </c>
      <c r="G54" s="98">
        <v>45384</v>
      </c>
      <c r="H54" s="106" t="s">
        <v>7</v>
      </c>
      <c r="I54" s="44" t="s">
        <v>593</v>
      </c>
      <c r="J54" s="98">
        <v>45384</v>
      </c>
      <c r="K54" s="46">
        <v>45386</v>
      </c>
      <c r="L54" s="31" t="s">
        <v>23</v>
      </c>
      <c r="M54" s="31" t="s">
        <v>93</v>
      </c>
      <c r="N54" s="83">
        <v>1</v>
      </c>
      <c r="O54" s="48" t="s">
        <v>63</v>
      </c>
      <c r="P54" s="49">
        <v>24</v>
      </c>
      <c r="Q54" s="50">
        <v>1</v>
      </c>
      <c r="R54" s="51" t="s">
        <v>419</v>
      </c>
      <c r="S54" s="31" t="s">
        <v>420</v>
      </c>
      <c r="T54" s="12">
        <v>0</v>
      </c>
      <c r="U54" s="54" t="s">
        <v>459</v>
      </c>
      <c r="V54" s="52" t="s">
        <v>792</v>
      </c>
    </row>
    <row r="55" spans="1:23" ht="15" customHeight="1">
      <c r="A55" s="72">
        <v>52</v>
      </c>
      <c r="B55" s="8" t="s">
        <v>429</v>
      </c>
      <c r="C55" s="8" t="s">
        <v>31</v>
      </c>
      <c r="D55" s="9" t="s">
        <v>32</v>
      </c>
      <c r="E55" s="31" t="s">
        <v>29</v>
      </c>
      <c r="F55" s="104" t="s">
        <v>413</v>
      </c>
      <c r="G55" s="96" t="s">
        <v>1072</v>
      </c>
      <c r="H55" s="150" t="s">
        <v>1070</v>
      </c>
      <c r="I55" s="44" t="s">
        <v>1074</v>
      </c>
      <c r="J55" s="45">
        <v>45468</v>
      </c>
      <c r="K55" s="46">
        <v>45469</v>
      </c>
      <c r="L55" s="31" t="s">
        <v>23</v>
      </c>
      <c r="M55" s="31" t="s">
        <v>7</v>
      </c>
      <c r="N55" s="83">
        <f>39+3</f>
        <v>42</v>
      </c>
      <c r="O55" s="48" t="s">
        <v>49</v>
      </c>
      <c r="P55" s="49">
        <f>N55*20</f>
        <v>840</v>
      </c>
      <c r="Q55" s="50">
        <v>1</v>
      </c>
      <c r="R55" s="51" t="s">
        <v>414</v>
      </c>
      <c r="S55" s="31" t="s">
        <v>152</v>
      </c>
      <c r="T55" s="12" t="s">
        <v>1073</v>
      </c>
      <c r="U55" s="151" t="s">
        <v>1069</v>
      </c>
      <c r="V55" s="52" t="s">
        <v>241</v>
      </c>
    </row>
    <row r="56" spans="1:23" ht="15" customHeight="1">
      <c r="A56" s="72">
        <v>53</v>
      </c>
      <c r="B56" s="8" t="s">
        <v>423</v>
      </c>
      <c r="C56" s="8" t="s">
        <v>424</v>
      </c>
      <c r="D56" s="9" t="s">
        <v>425</v>
      </c>
      <c r="E56" s="31" t="s">
        <v>29</v>
      </c>
      <c r="F56" s="104" t="s">
        <v>426</v>
      </c>
      <c r="G56" s="98">
        <v>45362</v>
      </c>
      <c r="H56" s="106" t="s">
        <v>427</v>
      </c>
      <c r="I56" s="44"/>
      <c r="J56" s="45"/>
      <c r="K56" s="46"/>
      <c r="L56" s="31" t="s">
        <v>23</v>
      </c>
      <c r="M56" s="31" t="s">
        <v>7</v>
      </c>
      <c r="N56" s="83">
        <v>1580</v>
      </c>
      <c r="O56" s="48" t="s">
        <v>49</v>
      </c>
      <c r="P56" s="49">
        <f>N56*23</f>
        <v>36340</v>
      </c>
      <c r="Q56" s="50">
        <v>3</v>
      </c>
      <c r="R56" s="51" t="s">
        <v>428</v>
      </c>
      <c r="S56" s="31" t="s">
        <v>420</v>
      </c>
      <c r="T56" s="12" t="s">
        <v>439</v>
      </c>
      <c r="U56" s="54" t="s">
        <v>440</v>
      </c>
      <c r="V56" s="52" t="s">
        <v>272</v>
      </c>
    </row>
    <row r="57" spans="1:23" ht="15" customHeight="1">
      <c r="A57" s="72">
        <v>54</v>
      </c>
      <c r="B57" s="8" t="s">
        <v>429</v>
      </c>
      <c r="C57" s="8" t="s">
        <v>431</v>
      </c>
      <c r="D57" s="9" t="s">
        <v>430</v>
      </c>
      <c r="E57" s="31" t="s">
        <v>29</v>
      </c>
      <c r="F57" s="104" t="s">
        <v>432</v>
      </c>
      <c r="G57" s="45">
        <v>45425</v>
      </c>
      <c r="H57" s="106" t="s">
        <v>433</v>
      </c>
      <c r="I57" s="44" t="s">
        <v>844</v>
      </c>
      <c r="J57" s="45">
        <v>45429</v>
      </c>
      <c r="K57" s="45">
        <v>45429</v>
      </c>
      <c r="L57" s="31" t="s">
        <v>23</v>
      </c>
      <c r="M57" s="31" t="s">
        <v>7</v>
      </c>
      <c r="N57" s="83">
        <v>56</v>
      </c>
      <c r="O57" s="48" t="s">
        <v>434</v>
      </c>
      <c r="P57" s="49">
        <f>N57*37.9</f>
        <v>2122.4</v>
      </c>
      <c r="Q57" s="50">
        <v>1</v>
      </c>
      <c r="R57" s="51" t="s">
        <v>436</v>
      </c>
      <c r="S57" s="31" t="s">
        <v>435</v>
      </c>
      <c r="T57" s="12" t="s">
        <v>798</v>
      </c>
      <c r="U57" s="54" t="s">
        <v>799</v>
      </c>
      <c r="V57" s="52" t="s">
        <v>7</v>
      </c>
    </row>
    <row r="58" spans="1:23" ht="15" customHeight="1">
      <c r="A58" s="409">
        <v>55</v>
      </c>
      <c r="B58" s="397" t="s">
        <v>448</v>
      </c>
      <c r="C58" s="397" t="s">
        <v>446</v>
      </c>
      <c r="D58" s="395" t="s">
        <v>447</v>
      </c>
      <c r="E58" s="403" t="s">
        <v>29</v>
      </c>
      <c r="F58" s="435" t="s">
        <v>444</v>
      </c>
      <c r="G58" s="437">
        <v>45394</v>
      </c>
      <c r="H58" s="459" t="s">
        <v>451</v>
      </c>
      <c r="I58" s="44"/>
      <c r="J58" s="45"/>
      <c r="K58" s="46"/>
      <c r="L58" s="31" t="s">
        <v>23</v>
      </c>
      <c r="M58" s="31" t="s">
        <v>7</v>
      </c>
      <c r="N58" s="83">
        <v>60</v>
      </c>
      <c r="O58" s="48" t="s">
        <v>49</v>
      </c>
      <c r="P58" s="49">
        <f>N58*19.5</f>
        <v>1170</v>
      </c>
      <c r="Q58" s="399">
        <v>1</v>
      </c>
      <c r="R58" s="401" t="s">
        <v>449</v>
      </c>
      <c r="S58" s="403" t="s">
        <v>131</v>
      </c>
      <c r="T58" s="411" t="s">
        <v>621</v>
      </c>
      <c r="U58" s="417" t="s">
        <v>624</v>
      </c>
      <c r="V58" s="391" t="s">
        <v>623</v>
      </c>
      <c r="W58" s="113" t="s">
        <v>622</v>
      </c>
    </row>
    <row r="59" spans="1:23" ht="15" customHeight="1">
      <c r="A59" s="410"/>
      <c r="B59" s="398"/>
      <c r="C59" s="398"/>
      <c r="D59" s="396"/>
      <c r="E59" s="404"/>
      <c r="F59" s="436"/>
      <c r="G59" s="437"/>
      <c r="H59" s="460"/>
      <c r="I59" s="44"/>
      <c r="J59" s="45"/>
      <c r="K59" s="46"/>
      <c r="L59" s="31" t="s">
        <v>24</v>
      </c>
      <c r="M59" s="31" t="s">
        <v>7</v>
      </c>
      <c r="N59" s="83">
        <v>3</v>
      </c>
      <c r="O59" s="48" t="s">
        <v>450</v>
      </c>
      <c r="P59" s="49">
        <f>N59*16.4</f>
        <v>49.199999999999996</v>
      </c>
      <c r="Q59" s="400"/>
      <c r="R59" s="402"/>
      <c r="S59" s="404"/>
      <c r="T59" s="412"/>
      <c r="U59" s="418"/>
      <c r="V59" s="392"/>
      <c r="W59" s="113"/>
    </row>
    <row r="60" spans="1:23" ht="15" customHeight="1">
      <c r="A60" s="72">
        <v>56</v>
      </c>
      <c r="B60" s="8" t="s">
        <v>429</v>
      </c>
      <c r="C60" s="8" t="s">
        <v>431</v>
      </c>
      <c r="D60" s="9" t="s">
        <v>430</v>
      </c>
      <c r="E60" s="31" t="s">
        <v>29</v>
      </c>
      <c r="F60" s="104" t="s">
        <v>445</v>
      </c>
      <c r="G60" s="45">
        <v>45365</v>
      </c>
      <c r="H60" s="106" t="s">
        <v>415</v>
      </c>
      <c r="I60" s="44" t="s">
        <v>664</v>
      </c>
      <c r="J60" s="45">
        <v>45406</v>
      </c>
      <c r="K60" s="46">
        <v>45408</v>
      </c>
      <c r="L60" s="31" t="s">
        <v>23</v>
      </c>
      <c r="M60" s="31" t="s">
        <v>7</v>
      </c>
      <c r="N60" s="83">
        <v>13</v>
      </c>
      <c r="O60" s="48" t="s">
        <v>63</v>
      </c>
      <c r="P60" s="49">
        <f>N60*18.2</f>
        <v>236.6</v>
      </c>
      <c r="Q60" s="50">
        <v>1</v>
      </c>
      <c r="R60" s="51" t="s">
        <v>414</v>
      </c>
      <c r="S60" s="31" t="s">
        <v>152</v>
      </c>
      <c r="T60" s="12" t="s">
        <v>663</v>
      </c>
      <c r="U60" s="54" t="s">
        <v>492</v>
      </c>
      <c r="V60" s="52" t="s">
        <v>241</v>
      </c>
    </row>
    <row r="61" spans="1:23" ht="15" customHeight="1">
      <c r="A61" s="72">
        <v>57</v>
      </c>
      <c r="B61" s="8" t="s">
        <v>452</v>
      </c>
      <c r="C61" s="8" t="s">
        <v>453</v>
      </c>
      <c r="D61" s="9" t="s">
        <v>454</v>
      </c>
      <c r="E61" s="31" t="s">
        <v>29</v>
      </c>
      <c r="F61" s="104" t="s">
        <v>455</v>
      </c>
      <c r="G61" s="33" t="s">
        <v>34</v>
      </c>
      <c r="H61" s="106" t="s">
        <v>7</v>
      </c>
      <c r="I61" s="44"/>
      <c r="J61" s="45"/>
      <c r="K61" s="46"/>
      <c r="L61" s="31" t="s">
        <v>23</v>
      </c>
      <c r="M61" s="31" t="s">
        <v>7</v>
      </c>
      <c r="N61" s="83">
        <v>234</v>
      </c>
      <c r="O61" s="48" t="s">
        <v>43</v>
      </c>
      <c r="P61" s="49">
        <f>N61*19</f>
        <v>4446</v>
      </c>
      <c r="Q61" s="50">
        <v>1</v>
      </c>
      <c r="R61" s="51" t="s">
        <v>456</v>
      </c>
      <c r="S61" s="31" t="s">
        <v>152</v>
      </c>
      <c r="T61" s="12"/>
      <c r="U61" s="54"/>
      <c r="V61" s="145" t="s">
        <v>937</v>
      </c>
    </row>
    <row r="62" spans="1:23" ht="15" customHeight="1">
      <c r="A62" s="72">
        <v>58</v>
      </c>
      <c r="B62" s="8" t="s">
        <v>117</v>
      </c>
      <c r="C62" s="8" t="s">
        <v>119</v>
      </c>
      <c r="D62" s="9" t="s">
        <v>118</v>
      </c>
      <c r="E62" s="31" t="s">
        <v>29</v>
      </c>
      <c r="F62" s="104" t="s">
        <v>457</v>
      </c>
      <c r="G62" s="45">
        <v>45365</v>
      </c>
      <c r="H62" s="106" t="s">
        <v>462</v>
      </c>
      <c r="I62" s="44" t="s">
        <v>548</v>
      </c>
      <c r="J62" s="45">
        <v>45373</v>
      </c>
      <c r="K62" s="45">
        <v>45373</v>
      </c>
      <c r="L62" s="31" t="s">
        <v>23</v>
      </c>
      <c r="M62" s="31" t="s">
        <v>7</v>
      </c>
      <c r="N62" s="83">
        <v>1153</v>
      </c>
      <c r="O62" s="48" t="s">
        <v>124</v>
      </c>
      <c r="P62" s="49">
        <v>23832</v>
      </c>
      <c r="Q62" s="50">
        <v>3</v>
      </c>
      <c r="R62" s="51" t="s">
        <v>463</v>
      </c>
      <c r="S62" s="31" t="s">
        <v>70</v>
      </c>
      <c r="T62" s="12" t="s">
        <v>493</v>
      </c>
      <c r="U62" s="54" t="s">
        <v>494</v>
      </c>
      <c r="V62" s="52" t="s">
        <v>807</v>
      </c>
    </row>
    <row r="63" spans="1:23" ht="15" customHeight="1">
      <c r="A63" s="72">
        <v>59</v>
      </c>
      <c r="B63" s="8" t="s">
        <v>429</v>
      </c>
      <c r="C63" s="8" t="s">
        <v>431</v>
      </c>
      <c r="D63" s="9" t="s">
        <v>430</v>
      </c>
      <c r="E63" s="31" t="s">
        <v>29</v>
      </c>
      <c r="F63" s="104" t="s">
        <v>849</v>
      </c>
      <c r="G63" s="96" t="s">
        <v>850</v>
      </c>
      <c r="H63" s="106" t="s">
        <v>464</v>
      </c>
      <c r="I63" s="44" t="s">
        <v>869</v>
      </c>
      <c r="J63" s="45">
        <v>45440</v>
      </c>
      <c r="K63" s="46">
        <v>45443</v>
      </c>
      <c r="L63" s="31" t="s">
        <v>23</v>
      </c>
      <c r="M63" s="31" t="s">
        <v>7</v>
      </c>
      <c r="N63" s="83">
        <v>127</v>
      </c>
      <c r="O63" s="48" t="s">
        <v>63</v>
      </c>
      <c r="P63" s="49">
        <v>4369</v>
      </c>
      <c r="Q63" s="50">
        <v>1</v>
      </c>
      <c r="R63" s="48" t="s">
        <v>465</v>
      </c>
      <c r="S63" s="102" t="s">
        <v>466</v>
      </c>
      <c r="T63" s="12" t="s">
        <v>848</v>
      </c>
      <c r="U63" s="54" t="s">
        <v>846</v>
      </c>
      <c r="V63" s="52" t="s">
        <v>938</v>
      </c>
    </row>
    <row r="64" spans="1:23" ht="15" customHeight="1">
      <c r="A64" s="72">
        <v>60</v>
      </c>
      <c r="B64" s="8" t="s">
        <v>117</v>
      </c>
      <c r="C64" s="8" t="s">
        <v>119</v>
      </c>
      <c r="D64" s="9" t="s">
        <v>118</v>
      </c>
      <c r="E64" s="31" t="s">
        <v>29</v>
      </c>
      <c r="F64" s="104" t="s">
        <v>467</v>
      </c>
      <c r="G64" s="45">
        <v>45365</v>
      </c>
      <c r="H64" s="106" t="s">
        <v>468</v>
      </c>
      <c r="I64" s="44" t="s">
        <v>437</v>
      </c>
      <c r="J64" s="123">
        <v>45366</v>
      </c>
      <c r="K64" s="45">
        <v>45366</v>
      </c>
      <c r="L64" s="31" t="s">
        <v>23</v>
      </c>
      <c r="M64" s="31" t="s">
        <v>7</v>
      </c>
      <c r="N64" s="83">
        <v>487</v>
      </c>
      <c r="O64" s="48" t="s">
        <v>49</v>
      </c>
      <c r="P64" s="49">
        <f>N64*18</f>
        <v>8766</v>
      </c>
      <c r="Q64" s="50">
        <v>1</v>
      </c>
      <c r="R64" s="51" t="s">
        <v>469</v>
      </c>
      <c r="S64" s="31" t="s">
        <v>232</v>
      </c>
      <c r="T64" s="12" t="s">
        <v>495</v>
      </c>
      <c r="U64" s="54" t="s">
        <v>496</v>
      </c>
      <c r="V64" s="52" t="s">
        <v>136</v>
      </c>
    </row>
    <row r="65" spans="1:22" ht="15" customHeight="1">
      <c r="A65" s="409">
        <v>61</v>
      </c>
      <c r="B65" s="397" t="s">
        <v>470</v>
      </c>
      <c r="C65" s="401" t="s">
        <v>396</v>
      </c>
      <c r="D65" s="426" t="s">
        <v>397</v>
      </c>
      <c r="E65" s="403" t="s">
        <v>29</v>
      </c>
      <c r="F65" s="457" t="s">
        <v>872</v>
      </c>
      <c r="G65" s="425" t="s">
        <v>1010</v>
      </c>
      <c r="H65" s="403" t="s">
        <v>471</v>
      </c>
      <c r="I65" s="435" t="s">
        <v>1139</v>
      </c>
      <c r="J65" s="437">
        <v>45478</v>
      </c>
      <c r="K65" s="437">
        <v>45478</v>
      </c>
      <c r="L65" s="31" t="s">
        <v>24</v>
      </c>
      <c r="M65" s="31" t="s">
        <v>7</v>
      </c>
      <c r="N65" s="83">
        <v>8</v>
      </c>
      <c r="O65" s="48" t="s">
        <v>450</v>
      </c>
      <c r="P65" s="49">
        <f>N65*155</f>
        <v>1240</v>
      </c>
      <c r="Q65" s="399">
        <v>1</v>
      </c>
      <c r="R65" s="401" t="s">
        <v>472</v>
      </c>
      <c r="S65" s="403" t="s">
        <v>420</v>
      </c>
      <c r="T65" s="444" t="s">
        <v>871</v>
      </c>
      <c r="U65" s="446" t="s">
        <v>870</v>
      </c>
      <c r="V65" s="442" t="s">
        <v>7</v>
      </c>
    </row>
    <row r="66" spans="1:22" ht="15" customHeight="1">
      <c r="A66" s="410"/>
      <c r="B66" s="398"/>
      <c r="C66" s="402"/>
      <c r="D66" s="427"/>
      <c r="E66" s="404"/>
      <c r="F66" s="429"/>
      <c r="G66" s="408"/>
      <c r="H66" s="404"/>
      <c r="I66" s="436"/>
      <c r="J66" s="438"/>
      <c r="K66" s="438"/>
      <c r="L66" s="31" t="s">
        <v>23</v>
      </c>
      <c r="M66" s="31" t="s">
        <v>7</v>
      </c>
      <c r="N66" s="83">
        <v>15</v>
      </c>
      <c r="O66" s="48" t="s">
        <v>49</v>
      </c>
      <c r="P66" s="49">
        <f>N66*23</f>
        <v>345</v>
      </c>
      <c r="Q66" s="400"/>
      <c r="R66" s="402"/>
      <c r="S66" s="404"/>
      <c r="T66" s="445"/>
      <c r="U66" s="447"/>
      <c r="V66" s="443"/>
    </row>
    <row r="67" spans="1:22" ht="15" customHeight="1">
      <c r="A67" s="72">
        <v>62</v>
      </c>
      <c r="B67" s="8" t="s">
        <v>473</v>
      </c>
      <c r="C67" s="8" t="s">
        <v>396</v>
      </c>
      <c r="D67" s="9" t="s">
        <v>397</v>
      </c>
      <c r="E67" s="31" t="s">
        <v>29</v>
      </c>
      <c r="F67" s="104" t="s">
        <v>474</v>
      </c>
      <c r="G67" s="45">
        <v>45439</v>
      </c>
      <c r="H67" s="106" t="s">
        <v>475</v>
      </c>
      <c r="I67" s="44" t="s">
        <v>1071</v>
      </c>
      <c r="J67" s="124">
        <v>45467</v>
      </c>
      <c r="K67" s="124">
        <v>45467</v>
      </c>
      <c r="L67" s="31" t="s">
        <v>24</v>
      </c>
      <c r="M67" s="31" t="s">
        <v>7</v>
      </c>
      <c r="N67" s="93">
        <v>2</v>
      </c>
      <c r="O67" s="48" t="s">
        <v>450</v>
      </c>
      <c r="P67" s="49">
        <f>N67*150</f>
        <v>300</v>
      </c>
      <c r="Q67" s="50">
        <v>1</v>
      </c>
      <c r="R67" s="51" t="s">
        <v>476</v>
      </c>
      <c r="S67" s="31" t="s">
        <v>477</v>
      </c>
      <c r="T67" s="103" t="s">
        <v>852</v>
      </c>
      <c r="U67" s="54" t="s">
        <v>939</v>
      </c>
      <c r="V67" s="52" t="s">
        <v>7</v>
      </c>
    </row>
    <row r="68" spans="1:22" ht="15" customHeight="1">
      <c r="A68" s="72">
        <v>63</v>
      </c>
      <c r="B68" s="125" t="s">
        <v>478</v>
      </c>
      <c r="C68" s="8" t="s">
        <v>480</v>
      </c>
      <c r="D68" s="9" t="s">
        <v>479</v>
      </c>
      <c r="E68" s="31" t="s">
        <v>29</v>
      </c>
      <c r="F68" s="104" t="s">
        <v>481</v>
      </c>
      <c r="G68" s="45">
        <v>45384</v>
      </c>
      <c r="H68" s="106" t="s">
        <v>7</v>
      </c>
      <c r="I68" s="44" t="s">
        <v>591</v>
      </c>
      <c r="J68" s="45">
        <v>45384</v>
      </c>
      <c r="K68" s="46">
        <v>45385</v>
      </c>
      <c r="L68" s="31" t="s">
        <v>23</v>
      </c>
      <c r="M68" s="31" t="s">
        <v>93</v>
      </c>
      <c r="N68" s="83">
        <v>864</v>
      </c>
      <c r="O68" s="48" t="s">
        <v>49</v>
      </c>
      <c r="P68" s="49">
        <f>N68*16.5</f>
        <v>14256</v>
      </c>
      <c r="Q68" s="50">
        <v>3</v>
      </c>
      <c r="R68" s="51" t="s">
        <v>482</v>
      </c>
      <c r="S68" s="31" t="s">
        <v>176</v>
      </c>
      <c r="T68" s="12">
        <v>0</v>
      </c>
      <c r="U68" s="54" t="s">
        <v>459</v>
      </c>
      <c r="V68" s="52" t="s">
        <v>940</v>
      </c>
    </row>
    <row r="69" spans="1:22" ht="15" customHeight="1">
      <c r="A69" s="72">
        <v>64</v>
      </c>
      <c r="B69" s="8" t="s">
        <v>483</v>
      </c>
      <c r="C69" s="8" t="s">
        <v>484</v>
      </c>
      <c r="D69" s="9" t="s">
        <v>485</v>
      </c>
      <c r="E69" s="31" t="s">
        <v>29</v>
      </c>
      <c r="F69" s="104" t="s">
        <v>486</v>
      </c>
      <c r="G69" s="96" t="s">
        <v>594</v>
      </c>
      <c r="H69" s="106" t="s">
        <v>487</v>
      </c>
      <c r="I69" s="44" t="s">
        <v>620</v>
      </c>
      <c r="J69" s="45">
        <v>45393</v>
      </c>
      <c r="K69" s="45">
        <v>45393</v>
      </c>
      <c r="L69" s="31" t="s">
        <v>23</v>
      </c>
      <c r="M69" s="31" t="s">
        <v>7</v>
      </c>
      <c r="N69" s="83">
        <f>27+53</f>
        <v>80</v>
      </c>
      <c r="O69" s="48" t="s">
        <v>63</v>
      </c>
      <c r="P69" s="48">
        <f>N69*19</f>
        <v>1520</v>
      </c>
      <c r="Q69" s="50">
        <v>1</v>
      </c>
      <c r="R69" s="51" t="s">
        <v>489</v>
      </c>
      <c r="S69" s="31" t="s">
        <v>488</v>
      </c>
      <c r="T69" s="12" t="s">
        <v>945</v>
      </c>
      <c r="U69" s="54" t="s">
        <v>497</v>
      </c>
      <c r="V69" s="52" t="s">
        <v>86</v>
      </c>
    </row>
    <row r="70" spans="1:22" ht="15" customHeight="1">
      <c r="A70" s="72">
        <v>65</v>
      </c>
      <c r="B70" s="8" t="s">
        <v>332</v>
      </c>
      <c r="C70" s="8" t="s">
        <v>499</v>
      </c>
      <c r="D70" s="9" t="s">
        <v>500</v>
      </c>
      <c r="E70" s="31" t="s">
        <v>29</v>
      </c>
      <c r="F70" s="104" t="s">
        <v>501</v>
      </c>
      <c r="G70" s="45">
        <v>45372</v>
      </c>
      <c r="H70" s="106" t="s">
        <v>503</v>
      </c>
      <c r="I70" s="44"/>
      <c r="J70" s="45"/>
      <c r="K70" s="46"/>
      <c r="L70" s="31" t="s">
        <v>23</v>
      </c>
      <c r="M70" s="31" t="s">
        <v>7</v>
      </c>
      <c r="N70" s="83">
        <v>1602</v>
      </c>
      <c r="O70" s="48" t="s">
        <v>49</v>
      </c>
      <c r="P70" s="49">
        <f>N70*23.5</f>
        <v>37647</v>
      </c>
      <c r="Q70" s="50">
        <v>4</v>
      </c>
      <c r="R70" s="51" t="s">
        <v>505</v>
      </c>
      <c r="S70" s="31" t="s">
        <v>506</v>
      </c>
      <c r="T70" s="12" t="s">
        <v>534</v>
      </c>
      <c r="U70" s="54" t="s">
        <v>535</v>
      </c>
      <c r="V70" s="52" t="s">
        <v>272</v>
      </c>
    </row>
    <row r="71" spans="1:22" ht="15" customHeight="1">
      <c r="A71" s="72">
        <v>66</v>
      </c>
      <c r="B71" s="8" t="s">
        <v>507</v>
      </c>
      <c r="C71" s="8" t="s">
        <v>509</v>
      </c>
      <c r="D71" s="9" t="s">
        <v>508</v>
      </c>
      <c r="E71" s="31" t="s">
        <v>29</v>
      </c>
      <c r="F71" s="104" t="s">
        <v>502</v>
      </c>
      <c r="G71" s="33" t="s">
        <v>34</v>
      </c>
      <c r="H71" s="106" t="s">
        <v>504</v>
      </c>
      <c r="I71" s="44"/>
      <c r="J71" s="45"/>
      <c r="K71" s="46"/>
      <c r="L71" s="31" t="s">
        <v>23</v>
      </c>
      <c r="M71" s="31" t="s">
        <v>7</v>
      </c>
      <c r="N71" s="83">
        <v>157557</v>
      </c>
      <c r="O71" s="48" t="s">
        <v>43</v>
      </c>
      <c r="P71" s="49">
        <f>N71*26</f>
        <v>4096482</v>
      </c>
      <c r="Q71" s="50"/>
      <c r="R71" s="48" t="s">
        <v>510</v>
      </c>
      <c r="S71" s="31" t="s">
        <v>477</v>
      </c>
      <c r="T71" s="12" t="s">
        <v>523</v>
      </c>
      <c r="U71" s="54" t="s">
        <v>7</v>
      </c>
      <c r="V71" s="52" t="s">
        <v>7</v>
      </c>
    </row>
    <row r="72" spans="1:22" ht="15" customHeight="1">
      <c r="A72" s="72">
        <v>67</v>
      </c>
      <c r="B72" s="8" t="s">
        <v>170</v>
      </c>
      <c r="C72" s="8" t="s">
        <v>171</v>
      </c>
      <c r="D72" s="9" t="s">
        <v>172</v>
      </c>
      <c r="E72" s="31" t="s">
        <v>29</v>
      </c>
      <c r="F72" s="104" t="s">
        <v>511</v>
      </c>
      <c r="G72" s="45">
        <v>45372</v>
      </c>
      <c r="H72" s="106" t="s">
        <v>512</v>
      </c>
      <c r="I72" s="44" t="s">
        <v>544</v>
      </c>
      <c r="J72" s="45">
        <v>45373</v>
      </c>
      <c r="K72" s="45">
        <v>45373</v>
      </c>
      <c r="L72" s="31" t="s">
        <v>23</v>
      </c>
      <c r="M72" s="31" t="s">
        <v>7</v>
      </c>
      <c r="N72" s="83">
        <v>6</v>
      </c>
      <c r="O72" s="48" t="s">
        <v>49</v>
      </c>
      <c r="P72" s="49">
        <f>N72*18.6</f>
        <v>111.60000000000001</v>
      </c>
      <c r="Q72" s="50">
        <v>1</v>
      </c>
      <c r="R72" s="51" t="s">
        <v>207</v>
      </c>
      <c r="S72" s="31" t="s">
        <v>176</v>
      </c>
      <c r="T72" s="12" t="s">
        <v>537</v>
      </c>
      <c r="U72" s="54" t="s">
        <v>7</v>
      </c>
      <c r="V72" s="52" t="s">
        <v>7</v>
      </c>
    </row>
    <row r="73" spans="1:22" ht="15" customHeight="1">
      <c r="A73" s="72">
        <v>68</v>
      </c>
      <c r="B73" s="8" t="s">
        <v>531</v>
      </c>
      <c r="C73" s="8" t="s">
        <v>1145</v>
      </c>
      <c r="D73" s="9" t="s">
        <v>518</v>
      </c>
      <c r="E73" s="31" t="s">
        <v>29</v>
      </c>
      <c r="F73" s="104" t="s">
        <v>513</v>
      </c>
      <c r="G73" s="45">
        <v>45373</v>
      </c>
      <c r="H73" s="106" t="s">
        <v>520</v>
      </c>
      <c r="I73" s="44" t="s">
        <v>545</v>
      </c>
      <c r="J73" s="45">
        <v>45373</v>
      </c>
      <c r="K73" s="45">
        <v>45373</v>
      </c>
      <c r="L73" s="31" t="s">
        <v>23</v>
      </c>
      <c r="M73" s="31" t="s">
        <v>7</v>
      </c>
      <c r="N73" s="83">
        <v>57</v>
      </c>
      <c r="O73" s="48" t="s">
        <v>49</v>
      </c>
      <c r="P73" s="49">
        <f>N73*19</f>
        <v>1083</v>
      </c>
      <c r="Q73" s="50">
        <v>1</v>
      </c>
      <c r="R73" s="51" t="s">
        <v>519</v>
      </c>
      <c r="S73" s="31" t="s">
        <v>8</v>
      </c>
      <c r="T73" s="12" t="s">
        <v>540</v>
      </c>
      <c r="U73" s="54" t="s">
        <v>541</v>
      </c>
      <c r="V73" s="52" t="s">
        <v>86</v>
      </c>
    </row>
    <row r="74" spans="1:22" ht="15" customHeight="1">
      <c r="A74" s="72">
        <v>69</v>
      </c>
      <c r="B74" s="125" t="s">
        <v>516</v>
      </c>
      <c r="C74" s="8" t="s">
        <v>515</v>
      </c>
      <c r="D74" s="9" t="s">
        <v>514</v>
      </c>
      <c r="E74" s="31" t="s">
        <v>29</v>
      </c>
      <c r="F74" s="104" t="s">
        <v>517</v>
      </c>
      <c r="G74" s="45">
        <v>45384</v>
      </c>
      <c r="H74" s="106" t="s">
        <v>7</v>
      </c>
      <c r="I74" s="57" t="s">
        <v>962</v>
      </c>
      <c r="J74" s="96" t="s">
        <v>963</v>
      </c>
      <c r="K74" s="46">
        <v>45386</v>
      </c>
      <c r="L74" s="31" t="s">
        <v>23</v>
      </c>
      <c r="M74" s="31" t="s">
        <v>93</v>
      </c>
      <c r="N74" s="83">
        <v>26</v>
      </c>
      <c r="O74" s="48" t="s">
        <v>49</v>
      </c>
      <c r="P74" s="49">
        <f>N74*22</f>
        <v>572</v>
      </c>
      <c r="Q74" s="50">
        <v>1</v>
      </c>
      <c r="R74" s="51" t="s">
        <v>203</v>
      </c>
      <c r="S74" s="31" t="s">
        <v>204</v>
      </c>
      <c r="T74" s="12" t="s">
        <v>942</v>
      </c>
      <c r="U74" s="54" t="s">
        <v>459</v>
      </c>
      <c r="V74" s="52" t="s">
        <v>7</v>
      </c>
    </row>
    <row r="75" spans="1:22" ht="15" customHeight="1">
      <c r="A75" s="72">
        <v>70</v>
      </c>
      <c r="B75" s="8" t="s">
        <v>525</v>
      </c>
      <c r="C75" s="8" t="s">
        <v>526</v>
      </c>
      <c r="D75" s="9" t="s">
        <v>527</v>
      </c>
      <c r="E75" s="31" t="s">
        <v>29</v>
      </c>
      <c r="F75" s="104" t="s">
        <v>528</v>
      </c>
      <c r="G75" s="45">
        <v>45373</v>
      </c>
      <c r="H75" s="106" t="s">
        <v>529</v>
      </c>
      <c r="I75" s="44" t="s">
        <v>558</v>
      </c>
      <c r="J75" s="45">
        <v>45376</v>
      </c>
      <c r="K75" s="46">
        <v>45377</v>
      </c>
      <c r="L75" s="31" t="s">
        <v>24</v>
      </c>
      <c r="M75" s="31" t="s">
        <v>7</v>
      </c>
      <c r="N75" s="83">
        <v>2</v>
      </c>
      <c r="O75" s="48" t="s">
        <v>450</v>
      </c>
      <c r="P75" s="49">
        <f>N75*33</f>
        <v>66</v>
      </c>
      <c r="Q75" s="50">
        <v>1</v>
      </c>
      <c r="R75" s="51" t="s">
        <v>530</v>
      </c>
      <c r="S75" s="31" t="s">
        <v>169</v>
      </c>
      <c r="T75" s="12" t="s">
        <v>536</v>
      </c>
      <c r="U75" s="116" t="s">
        <v>702</v>
      </c>
      <c r="V75" s="52" t="s">
        <v>7</v>
      </c>
    </row>
    <row r="76" spans="1:22" ht="15" customHeight="1">
      <c r="A76" s="72">
        <v>71</v>
      </c>
      <c r="B76" s="8" t="s">
        <v>531</v>
      </c>
      <c r="C76" s="8" t="s">
        <v>1145</v>
      </c>
      <c r="D76" s="9" t="s">
        <v>518</v>
      </c>
      <c r="E76" s="31" t="s">
        <v>29</v>
      </c>
      <c r="F76" s="104" t="s">
        <v>532</v>
      </c>
      <c r="G76" s="45">
        <v>45391</v>
      </c>
      <c r="H76" s="106" t="s">
        <v>533</v>
      </c>
      <c r="I76" s="44" t="s">
        <v>617</v>
      </c>
      <c r="J76" s="45">
        <v>45392</v>
      </c>
      <c r="K76" s="46">
        <v>45392</v>
      </c>
      <c r="L76" s="31" t="s">
        <v>23</v>
      </c>
      <c r="M76" s="31" t="s">
        <v>7</v>
      </c>
      <c r="N76" s="83">
        <v>2</v>
      </c>
      <c r="O76" s="48" t="s">
        <v>49</v>
      </c>
      <c r="P76" s="49">
        <f>N76*19</f>
        <v>38</v>
      </c>
      <c r="Q76" s="50">
        <v>1</v>
      </c>
      <c r="R76" s="51" t="s">
        <v>570</v>
      </c>
      <c r="S76" s="31" t="s">
        <v>571</v>
      </c>
      <c r="T76" s="12" t="s">
        <v>612</v>
      </c>
      <c r="U76" s="54" t="s">
        <v>615</v>
      </c>
      <c r="V76" s="52" t="s">
        <v>619</v>
      </c>
    </row>
    <row r="77" spans="1:22" ht="15" customHeight="1">
      <c r="A77" s="72">
        <v>72</v>
      </c>
      <c r="B77" s="8" t="s">
        <v>429</v>
      </c>
      <c r="C77" s="8" t="s">
        <v>431</v>
      </c>
      <c r="D77" s="9" t="s">
        <v>430</v>
      </c>
      <c r="E77" s="31" t="s">
        <v>29</v>
      </c>
      <c r="F77" s="104" t="s">
        <v>549</v>
      </c>
      <c r="G77" s="45">
        <v>45439</v>
      </c>
      <c r="H77" s="106" t="s">
        <v>550</v>
      </c>
      <c r="I77" s="44" t="s">
        <v>917</v>
      </c>
      <c r="J77" s="45">
        <v>45443</v>
      </c>
      <c r="K77" s="45">
        <v>45443</v>
      </c>
      <c r="L77" s="31" t="s">
        <v>23</v>
      </c>
      <c r="M77" s="31" t="s">
        <v>7</v>
      </c>
      <c r="N77" s="83">
        <v>52</v>
      </c>
      <c r="O77" s="48" t="s">
        <v>434</v>
      </c>
      <c r="P77" s="49">
        <f>N77*37.8</f>
        <v>1965.6</v>
      </c>
      <c r="Q77" s="50">
        <v>1</v>
      </c>
      <c r="R77" s="51" t="s">
        <v>399</v>
      </c>
      <c r="S77" s="31" t="s">
        <v>379</v>
      </c>
      <c r="T77" s="12" t="s">
        <v>856</v>
      </c>
      <c r="U77" s="54" t="s">
        <v>7</v>
      </c>
      <c r="V77" s="52" t="s">
        <v>7</v>
      </c>
    </row>
    <row r="78" spans="1:22" ht="15" customHeight="1">
      <c r="A78" s="72">
        <v>73</v>
      </c>
      <c r="B78" s="125" t="s">
        <v>551</v>
      </c>
      <c r="C78" s="8" t="s">
        <v>552</v>
      </c>
      <c r="D78" s="9" t="s">
        <v>553</v>
      </c>
      <c r="E78" s="31" t="s">
        <v>29</v>
      </c>
      <c r="F78" s="104" t="s">
        <v>555</v>
      </c>
      <c r="G78" s="33" t="s">
        <v>34</v>
      </c>
      <c r="H78" s="106" t="s">
        <v>554</v>
      </c>
      <c r="I78" s="44"/>
      <c r="J78" s="45"/>
      <c r="K78" s="46"/>
      <c r="L78" s="31" t="s">
        <v>93</v>
      </c>
      <c r="M78" s="31"/>
      <c r="N78" s="83"/>
      <c r="O78" s="48"/>
      <c r="P78" s="49"/>
      <c r="Q78" s="50"/>
      <c r="R78" s="51"/>
      <c r="S78" s="31"/>
      <c r="T78" s="108" t="s">
        <v>575</v>
      </c>
      <c r="U78" s="54" t="s">
        <v>459</v>
      </c>
      <c r="V78" s="52" t="s">
        <v>1608</v>
      </c>
    </row>
    <row r="79" spans="1:22" ht="90">
      <c r="A79" s="72">
        <v>74</v>
      </c>
      <c r="B79" s="8" t="s">
        <v>564</v>
      </c>
      <c r="C79" s="8" t="s">
        <v>565</v>
      </c>
      <c r="D79" s="9" t="s">
        <v>566</v>
      </c>
      <c r="E79" s="31" t="s">
        <v>29</v>
      </c>
      <c r="F79" s="126" t="s">
        <v>884</v>
      </c>
      <c r="G79" s="96" t="s">
        <v>885</v>
      </c>
      <c r="H79" s="106" t="s">
        <v>567</v>
      </c>
      <c r="I79" s="44" t="s">
        <v>2013</v>
      </c>
      <c r="J79" s="45">
        <v>45670</v>
      </c>
      <c r="K79" s="46">
        <v>45673</v>
      </c>
      <c r="L79" s="31" t="s">
        <v>23</v>
      </c>
      <c r="M79" s="31" t="s">
        <v>7</v>
      </c>
      <c r="N79" s="83">
        <v>240</v>
      </c>
      <c r="O79" s="48" t="s">
        <v>568</v>
      </c>
      <c r="P79" s="49">
        <f>N79*26</f>
        <v>6240</v>
      </c>
      <c r="Q79" s="50">
        <v>1</v>
      </c>
      <c r="R79" s="51" t="s">
        <v>569</v>
      </c>
      <c r="S79" s="31" t="s">
        <v>22</v>
      </c>
      <c r="T79" s="204" t="s">
        <v>1971</v>
      </c>
      <c r="U79" s="54" t="s">
        <v>1972</v>
      </c>
      <c r="V79" s="52" t="s">
        <v>1351</v>
      </c>
    </row>
    <row r="80" spans="1:22" ht="15" customHeight="1">
      <c r="A80" s="72">
        <v>75</v>
      </c>
      <c r="B80" s="8" t="s">
        <v>531</v>
      </c>
      <c r="C80" s="8" t="s">
        <v>1145</v>
      </c>
      <c r="D80" s="9" t="s">
        <v>518</v>
      </c>
      <c r="E80" s="31" t="s">
        <v>29</v>
      </c>
      <c r="F80" s="104" t="s">
        <v>572</v>
      </c>
      <c r="G80" s="45">
        <v>45386</v>
      </c>
      <c r="H80" s="106" t="s">
        <v>573</v>
      </c>
      <c r="I80" s="44" t="s">
        <v>616</v>
      </c>
      <c r="J80" s="45">
        <v>45391</v>
      </c>
      <c r="K80" s="46">
        <v>45391</v>
      </c>
      <c r="L80" s="31" t="s">
        <v>23</v>
      </c>
      <c r="M80" s="31" t="s">
        <v>7</v>
      </c>
      <c r="N80" s="83">
        <v>1590</v>
      </c>
      <c r="O80" s="48" t="s">
        <v>49</v>
      </c>
      <c r="P80" s="49">
        <f>N80*18.2</f>
        <v>28938</v>
      </c>
      <c r="Q80" s="50">
        <v>4</v>
      </c>
      <c r="R80" s="51" t="s">
        <v>574</v>
      </c>
      <c r="S80" s="31" t="s">
        <v>488</v>
      </c>
      <c r="T80" s="12" t="s">
        <v>595</v>
      </c>
      <c r="U80" s="54" t="s">
        <v>596</v>
      </c>
      <c r="V80" s="52" t="s">
        <v>597</v>
      </c>
    </row>
    <row r="81" spans="1:23" ht="15" customHeight="1">
      <c r="A81" s="72">
        <v>76</v>
      </c>
      <c r="B81" s="8" t="s">
        <v>531</v>
      </c>
      <c r="C81" s="8" t="s">
        <v>578</v>
      </c>
      <c r="D81" s="9" t="s">
        <v>577</v>
      </c>
      <c r="E81" s="31" t="s">
        <v>29</v>
      </c>
      <c r="F81" s="104" t="s">
        <v>579</v>
      </c>
      <c r="G81" s="45">
        <v>45391</v>
      </c>
      <c r="H81" s="106" t="s">
        <v>598</v>
      </c>
      <c r="I81" s="44" t="s">
        <v>618</v>
      </c>
      <c r="J81" s="45">
        <v>45392</v>
      </c>
      <c r="K81" s="45">
        <v>45392</v>
      </c>
      <c r="L81" s="31" t="s">
        <v>23</v>
      </c>
      <c r="M81" s="31" t="s">
        <v>7</v>
      </c>
      <c r="N81" s="83">
        <v>6</v>
      </c>
      <c r="O81" s="48" t="s">
        <v>124</v>
      </c>
      <c r="P81" s="49">
        <f>N81*19</f>
        <v>114</v>
      </c>
      <c r="Q81" s="50">
        <v>1</v>
      </c>
      <c r="R81" s="51" t="s">
        <v>580</v>
      </c>
      <c r="S81" s="31" t="s">
        <v>131</v>
      </c>
      <c r="T81" s="12" t="s">
        <v>613</v>
      </c>
      <c r="U81" s="54" t="s">
        <v>614</v>
      </c>
      <c r="V81" s="52" t="s">
        <v>619</v>
      </c>
    </row>
    <row r="82" spans="1:23" ht="15" customHeight="1">
      <c r="A82" s="72">
        <v>77</v>
      </c>
      <c r="B82" s="8" t="s">
        <v>357</v>
      </c>
      <c r="C82" s="8" t="s">
        <v>359</v>
      </c>
      <c r="D82" s="9" t="s">
        <v>358</v>
      </c>
      <c r="E82" s="31" t="s">
        <v>29</v>
      </c>
      <c r="F82" s="104" t="s">
        <v>581</v>
      </c>
      <c r="G82" s="45">
        <v>45425</v>
      </c>
      <c r="H82" s="106" t="s">
        <v>582</v>
      </c>
      <c r="I82" s="44" t="s">
        <v>818</v>
      </c>
      <c r="J82" s="45">
        <v>45428</v>
      </c>
      <c r="K82" s="45">
        <v>45428</v>
      </c>
      <c r="L82" s="31" t="s">
        <v>23</v>
      </c>
      <c r="M82" s="31" t="s">
        <v>7</v>
      </c>
      <c r="N82" s="83">
        <v>140</v>
      </c>
      <c r="O82" s="109" t="s">
        <v>43</v>
      </c>
      <c r="P82" s="110">
        <f>N82*25</f>
        <v>3500</v>
      </c>
      <c r="Q82" s="109">
        <v>1</v>
      </c>
      <c r="R82" s="111" t="s">
        <v>363</v>
      </c>
      <c r="S82" s="112" t="s">
        <v>8</v>
      </c>
      <c r="T82" s="12" t="s">
        <v>800</v>
      </c>
      <c r="U82" s="54" t="s">
        <v>7</v>
      </c>
      <c r="V82" s="52" t="s">
        <v>7</v>
      </c>
    </row>
    <row r="83" spans="1:23" ht="15" customHeight="1">
      <c r="A83" s="72">
        <v>78</v>
      </c>
      <c r="B83" s="125" t="s">
        <v>583</v>
      </c>
      <c r="C83" s="8" t="s">
        <v>585</v>
      </c>
      <c r="D83" s="9" t="s">
        <v>584</v>
      </c>
      <c r="E83" s="31" t="s">
        <v>29</v>
      </c>
      <c r="F83" s="104" t="s">
        <v>586</v>
      </c>
      <c r="G83" s="45">
        <v>45441</v>
      </c>
      <c r="H83" s="106" t="s">
        <v>7</v>
      </c>
      <c r="I83" s="44" t="s">
        <v>875</v>
      </c>
      <c r="J83" s="45">
        <v>45441</v>
      </c>
      <c r="K83" s="46">
        <v>45443</v>
      </c>
      <c r="L83" s="31" t="s">
        <v>23</v>
      </c>
      <c r="M83" s="31" t="s">
        <v>93</v>
      </c>
      <c r="N83" s="83">
        <v>2</v>
      </c>
      <c r="O83" s="48" t="s">
        <v>49</v>
      </c>
      <c r="P83" s="49">
        <f>N83*18.6</f>
        <v>37.200000000000003</v>
      </c>
      <c r="Q83" s="50">
        <v>1</v>
      </c>
      <c r="R83" s="51" t="s">
        <v>588</v>
      </c>
      <c r="S83" s="31" t="s">
        <v>145</v>
      </c>
      <c r="T83" s="12">
        <v>0</v>
      </c>
      <c r="U83" s="54" t="s">
        <v>459</v>
      </c>
      <c r="V83" s="52" t="s">
        <v>7</v>
      </c>
    </row>
    <row r="84" spans="1:23" ht="15" customHeight="1">
      <c r="A84" s="72">
        <v>79</v>
      </c>
      <c r="B84" s="8" t="s">
        <v>429</v>
      </c>
      <c r="C84" s="8" t="s">
        <v>73</v>
      </c>
      <c r="D84" s="9" t="s">
        <v>72</v>
      </c>
      <c r="E84" s="31" t="s">
        <v>29</v>
      </c>
      <c r="F84" s="104" t="s">
        <v>589</v>
      </c>
      <c r="G84" s="45">
        <v>45418</v>
      </c>
      <c r="H84" s="106" t="s">
        <v>587</v>
      </c>
      <c r="I84" s="44" t="s">
        <v>1212</v>
      </c>
      <c r="J84" s="96" t="s">
        <v>1518</v>
      </c>
      <c r="K84" s="46">
        <v>45502</v>
      </c>
      <c r="L84" s="31" t="s">
        <v>23</v>
      </c>
      <c r="M84" s="31" t="s">
        <v>7</v>
      </c>
      <c r="N84" s="83">
        <v>69</v>
      </c>
      <c r="O84" s="48" t="s">
        <v>49</v>
      </c>
      <c r="P84" s="49">
        <f>N84*20</f>
        <v>1380</v>
      </c>
      <c r="Q84" s="50">
        <v>1</v>
      </c>
      <c r="R84" s="51" t="s">
        <v>590</v>
      </c>
      <c r="S84" s="31" t="s">
        <v>232</v>
      </c>
      <c r="T84" s="12" t="s">
        <v>1519</v>
      </c>
      <c r="U84" s="196" t="s">
        <v>1676</v>
      </c>
      <c r="V84" s="52" t="s">
        <v>1466</v>
      </c>
    </row>
    <row r="85" spans="1:23" ht="15" customHeight="1">
      <c r="A85" s="72">
        <v>80</v>
      </c>
      <c r="B85" s="8" t="s">
        <v>599</v>
      </c>
      <c r="C85" s="8" t="s">
        <v>601</v>
      </c>
      <c r="D85" s="9" t="s">
        <v>600</v>
      </c>
      <c r="E85" s="31" t="s">
        <v>29</v>
      </c>
      <c r="F85" s="104" t="s">
        <v>602</v>
      </c>
      <c r="G85" s="33" t="s">
        <v>34</v>
      </c>
      <c r="H85" s="106" t="s">
        <v>603</v>
      </c>
      <c r="I85" s="44"/>
      <c r="J85" s="45"/>
      <c r="K85" s="46"/>
      <c r="L85" s="31" t="s">
        <v>23</v>
      </c>
      <c r="M85" s="31" t="s">
        <v>7</v>
      </c>
      <c r="N85" s="83">
        <v>19108</v>
      </c>
      <c r="O85" s="48" t="s">
        <v>63</v>
      </c>
      <c r="P85" s="49">
        <f>N85*15.5</f>
        <v>296174</v>
      </c>
      <c r="Q85" s="50">
        <v>47</v>
      </c>
      <c r="R85" s="51" t="s">
        <v>604</v>
      </c>
      <c r="S85" s="31" t="s">
        <v>152</v>
      </c>
      <c r="T85" s="12" t="s">
        <v>665</v>
      </c>
      <c r="U85" s="54" t="s">
        <v>7</v>
      </c>
      <c r="V85" s="52" t="s">
        <v>7</v>
      </c>
    </row>
    <row r="86" spans="1:23" ht="15" customHeight="1">
      <c r="A86" s="72">
        <v>81</v>
      </c>
      <c r="B86" s="8" t="s">
        <v>605</v>
      </c>
      <c r="C86" s="8" t="s">
        <v>607</v>
      </c>
      <c r="D86" s="9" t="s">
        <v>606</v>
      </c>
      <c r="E86" s="31" t="s">
        <v>29</v>
      </c>
      <c r="F86" s="104" t="s">
        <v>608</v>
      </c>
      <c r="G86" s="45">
        <v>45398</v>
      </c>
      <c r="H86" s="106" t="s">
        <v>609</v>
      </c>
      <c r="I86" s="44"/>
      <c r="J86" s="45"/>
      <c r="K86" s="46"/>
      <c r="L86" s="31" t="s">
        <v>23</v>
      </c>
      <c r="M86" s="31" t="s">
        <v>7</v>
      </c>
      <c r="N86" s="83">
        <v>1720</v>
      </c>
      <c r="O86" s="48" t="s">
        <v>49</v>
      </c>
      <c r="P86" s="49">
        <f>N86*22.5</f>
        <v>38700</v>
      </c>
      <c r="Q86" s="50">
        <v>3</v>
      </c>
      <c r="R86" s="51" t="s">
        <v>610</v>
      </c>
      <c r="S86" s="31" t="s">
        <v>152</v>
      </c>
      <c r="T86" s="12" t="s">
        <v>630</v>
      </c>
      <c r="U86" s="54" t="s">
        <v>631</v>
      </c>
      <c r="V86" s="52" t="s">
        <v>632</v>
      </c>
    </row>
    <row r="87" spans="1:23" ht="15" customHeight="1">
      <c r="A87" s="72">
        <v>82</v>
      </c>
      <c r="B87" s="8" t="s">
        <v>429</v>
      </c>
      <c r="C87" s="8" t="s">
        <v>431</v>
      </c>
      <c r="D87" s="9" t="s">
        <v>430</v>
      </c>
      <c r="E87" s="31" t="s">
        <v>29</v>
      </c>
      <c r="F87" s="104" t="s">
        <v>625</v>
      </c>
      <c r="G87" s="96" t="s">
        <v>1298</v>
      </c>
      <c r="H87" s="106" t="s">
        <v>626</v>
      </c>
      <c r="I87" s="44" t="s">
        <v>1331</v>
      </c>
      <c r="J87" s="45">
        <v>45534</v>
      </c>
      <c r="K87" s="46">
        <v>45534</v>
      </c>
      <c r="L87" s="31" t="s">
        <v>24</v>
      </c>
      <c r="M87" s="31" t="s">
        <v>7</v>
      </c>
      <c r="N87" s="83">
        <v>9</v>
      </c>
      <c r="O87" s="48" t="s">
        <v>238</v>
      </c>
      <c r="P87" s="49">
        <f>N87*120</f>
        <v>1080</v>
      </c>
      <c r="Q87" s="50">
        <v>1</v>
      </c>
      <c r="R87" s="51" t="s">
        <v>77</v>
      </c>
      <c r="S87" s="31" t="s">
        <v>78</v>
      </c>
      <c r="T87" s="12" t="s">
        <v>1295</v>
      </c>
      <c r="U87" s="54" t="s">
        <v>1297</v>
      </c>
      <c r="V87" s="52" t="s">
        <v>1130</v>
      </c>
    </row>
    <row r="88" spans="1:23" ht="15" customHeight="1">
      <c r="A88" s="72">
        <v>83</v>
      </c>
      <c r="B88" s="8" t="s">
        <v>531</v>
      </c>
      <c r="C88" s="8" t="s">
        <v>578</v>
      </c>
      <c r="D88" s="9" t="s">
        <v>577</v>
      </c>
      <c r="E88" s="31" t="s">
        <v>29</v>
      </c>
      <c r="F88" s="104" t="s">
        <v>627</v>
      </c>
      <c r="G88" s="45">
        <v>45439</v>
      </c>
      <c r="H88" s="106" t="s">
        <v>628</v>
      </c>
      <c r="I88" s="44"/>
      <c r="J88" s="45"/>
      <c r="K88" s="46"/>
      <c r="L88" s="31" t="s">
        <v>23</v>
      </c>
      <c r="M88" s="31" t="s">
        <v>7</v>
      </c>
      <c r="N88" s="83">
        <v>20</v>
      </c>
      <c r="O88" s="48" t="s">
        <v>49</v>
      </c>
      <c r="P88" s="49">
        <f>N88*18</f>
        <v>360</v>
      </c>
      <c r="Q88" s="50">
        <v>1</v>
      </c>
      <c r="R88" s="51" t="s">
        <v>629</v>
      </c>
      <c r="S88" s="31" t="s">
        <v>477</v>
      </c>
      <c r="T88" s="12" t="s">
        <v>851</v>
      </c>
      <c r="U88" s="54" t="s">
        <v>7</v>
      </c>
      <c r="V88" s="52" t="s">
        <v>7</v>
      </c>
    </row>
    <row r="89" spans="1:23" ht="15" customHeight="1">
      <c r="A89" s="72">
        <v>84</v>
      </c>
      <c r="B89" s="8" t="s">
        <v>633</v>
      </c>
      <c r="C89" s="8" t="s">
        <v>634</v>
      </c>
      <c r="D89" s="9" t="s">
        <v>635</v>
      </c>
      <c r="E89" s="31" t="s">
        <v>29</v>
      </c>
      <c r="F89" s="104" t="s">
        <v>636</v>
      </c>
      <c r="G89" s="45">
        <v>45419</v>
      </c>
      <c r="H89" s="106" t="s">
        <v>637</v>
      </c>
      <c r="I89" s="44"/>
      <c r="J89" s="45"/>
      <c r="K89" s="46"/>
      <c r="L89" s="31" t="s">
        <v>23</v>
      </c>
      <c r="M89" s="31" t="s">
        <v>7</v>
      </c>
      <c r="N89" s="83">
        <v>862</v>
      </c>
      <c r="O89" s="48" t="s">
        <v>434</v>
      </c>
      <c r="P89" s="49">
        <f>N89*29.6</f>
        <v>25515.200000000001</v>
      </c>
      <c r="Q89" s="94">
        <v>3</v>
      </c>
      <c r="R89" s="51" t="s">
        <v>449</v>
      </c>
      <c r="S89" s="31" t="s">
        <v>131</v>
      </c>
      <c r="T89" s="12" t="s">
        <v>768</v>
      </c>
      <c r="U89" s="54" t="s">
        <v>769</v>
      </c>
      <c r="V89" s="52" t="s">
        <v>7</v>
      </c>
      <c r="W89" s="1" t="s">
        <v>767</v>
      </c>
    </row>
    <row r="90" spans="1:23" ht="15" customHeight="1">
      <c r="A90" s="72">
        <v>85</v>
      </c>
      <c r="B90" s="8" t="s">
        <v>638</v>
      </c>
      <c r="C90" s="8" t="s">
        <v>640</v>
      </c>
      <c r="D90" s="9" t="s">
        <v>639</v>
      </c>
      <c r="E90" s="31" t="s">
        <v>29</v>
      </c>
      <c r="F90" s="104" t="s">
        <v>641</v>
      </c>
      <c r="G90" s="45">
        <v>45415</v>
      </c>
      <c r="H90" s="106" t="s">
        <v>642</v>
      </c>
      <c r="I90" s="44"/>
      <c r="J90" s="45"/>
      <c r="K90" s="46"/>
      <c r="L90" s="31" t="s">
        <v>23</v>
      </c>
      <c r="M90" s="31" t="s">
        <v>7</v>
      </c>
      <c r="N90" s="83">
        <v>144</v>
      </c>
      <c r="O90" s="48" t="s">
        <v>124</v>
      </c>
      <c r="P90" s="49">
        <f>N90*22.5</f>
        <v>3240</v>
      </c>
      <c r="Q90" s="50">
        <v>1</v>
      </c>
      <c r="R90" s="51" t="s">
        <v>646</v>
      </c>
      <c r="S90" s="31" t="s">
        <v>85</v>
      </c>
      <c r="T90" s="12" t="s">
        <v>743</v>
      </c>
      <c r="U90" s="54" t="s">
        <v>745</v>
      </c>
      <c r="V90" s="54" t="s">
        <v>744</v>
      </c>
    </row>
    <row r="91" spans="1:23" ht="15" customHeight="1">
      <c r="A91" s="72">
        <v>86</v>
      </c>
      <c r="B91" s="8" t="s">
        <v>666</v>
      </c>
      <c r="C91" s="8" t="s">
        <v>1339</v>
      </c>
      <c r="D91" s="9" t="s">
        <v>1338</v>
      </c>
      <c r="E91" s="31" t="s">
        <v>29</v>
      </c>
      <c r="F91" s="104" t="s">
        <v>643</v>
      </c>
      <c r="G91" s="45">
        <v>45419</v>
      </c>
      <c r="H91" s="106" t="s">
        <v>644</v>
      </c>
      <c r="I91" s="44" t="s">
        <v>1340</v>
      </c>
      <c r="J91" s="45">
        <v>45537</v>
      </c>
      <c r="K91" s="46">
        <v>45538</v>
      </c>
      <c r="L91" s="31" t="s">
        <v>23</v>
      </c>
      <c r="M91" s="31" t="s">
        <v>7</v>
      </c>
      <c r="N91" s="83">
        <f>17+78</f>
        <v>95</v>
      </c>
      <c r="O91" s="48" t="s">
        <v>49</v>
      </c>
      <c r="P91" s="49">
        <f>N91*19.5</f>
        <v>1852.5</v>
      </c>
      <c r="Q91" s="50">
        <v>1</v>
      </c>
      <c r="R91" s="48" t="s">
        <v>667</v>
      </c>
      <c r="S91" s="102" t="s">
        <v>668</v>
      </c>
      <c r="T91" s="161" t="s">
        <v>1342</v>
      </c>
      <c r="U91" s="54" t="s">
        <v>1341</v>
      </c>
      <c r="V91" s="52" t="s">
        <v>1050</v>
      </c>
    </row>
    <row r="92" spans="1:23" ht="15" customHeight="1">
      <c r="A92" s="72">
        <v>87</v>
      </c>
      <c r="B92" s="8" t="s">
        <v>843</v>
      </c>
      <c r="C92" s="8" t="s">
        <v>671</v>
      </c>
      <c r="D92" s="9" t="s">
        <v>671</v>
      </c>
      <c r="E92" s="31" t="s">
        <v>29</v>
      </c>
      <c r="F92" s="104" t="s">
        <v>645</v>
      </c>
      <c r="G92" s="45">
        <v>45449</v>
      </c>
      <c r="H92" s="106" t="s">
        <v>673</v>
      </c>
      <c r="I92" s="44" t="s">
        <v>1114</v>
      </c>
      <c r="J92" s="45">
        <v>45474</v>
      </c>
      <c r="K92" s="46">
        <v>45475</v>
      </c>
      <c r="L92" s="31" t="s">
        <v>23</v>
      </c>
      <c r="M92" s="31" t="s">
        <v>7</v>
      </c>
      <c r="N92" s="83">
        <v>6</v>
      </c>
      <c r="O92" s="48" t="s">
        <v>49</v>
      </c>
      <c r="P92" s="49">
        <f>N92*22</f>
        <v>132</v>
      </c>
      <c r="Q92" s="50">
        <v>1</v>
      </c>
      <c r="R92" s="51" t="s">
        <v>672</v>
      </c>
      <c r="S92" s="31" t="s">
        <v>326</v>
      </c>
      <c r="T92" s="12" t="s">
        <v>240</v>
      </c>
      <c r="U92" s="153" t="s">
        <v>34</v>
      </c>
      <c r="V92" s="52" t="s">
        <v>1049</v>
      </c>
    </row>
    <row r="93" spans="1:23" ht="15" customHeight="1">
      <c r="A93" s="72">
        <v>88</v>
      </c>
      <c r="B93" s="125" t="s">
        <v>647</v>
      </c>
      <c r="C93" s="8" t="s">
        <v>649</v>
      </c>
      <c r="D93" s="9" t="s">
        <v>648</v>
      </c>
      <c r="E93" s="31" t="s">
        <v>29</v>
      </c>
      <c r="F93" s="104" t="s">
        <v>650</v>
      </c>
      <c r="G93" s="45">
        <v>45441</v>
      </c>
      <c r="H93" s="106" t="s">
        <v>7</v>
      </c>
      <c r="I93" s="44" t="s">
        <v>873</v>
      </c>
      <c r="J93" s="45">
        <v>45441</v>
      </c>
      <c r="K93" s="45">
        <v>45441</v>
      </c>
      <c r="L93" s="31" t="s">
        <v>23</v>
      </c>
      <c r="M93" s="31" t="s">
        <v>670</v>
      </c>
      <c r="N93" s="83">
        <v>4326</v>
      </c>
      <c r="O93" s="48" t="s">
        <v>49</v>
      </c>
      <c r="P93" s="49">
        <f>N93*19.5</f>
        <v>84357</v>
      </c>
      <c r="Q93" s="94">
        <v>13</v>
      </c>
      <c r="R93" s="51" t="s">
        <v>651</v>
      </c>
      <c r="S93" s="31" t="s">
        <v>652</v>
      </c>
      <c r="T93" s="12">
        <v>0</v>
      </c>
      <c r="U93" s="54" t="s">
        <v>459</v>
      </c>
      <c r="V93" s="52" t="s">
        <v>7</v>
      </c>
    </row>
    <row r="94" spans="1:23" ht="15" customHeight="1">
      <c r="A94" s="72">
        <v>89</v>
      </c>
      <c r="B94" s="125" t="s">
        <v>653</v>
      </c>
      <c r="C94" s="8" t="s">
        <v>655</v>
      </c>
      <c r="D94" s="9" t="s">
        <v>654</v>
      </c>
      <c r="E94" s="31" t="s">
        <v>29</v>
      </c>
      <c r="F94" s="104" t="s">
        <v>656</v>
      </c>
      <c r="G94" s="45">
        <v>45441</v>
      </c>
      <c r="H94" s="106" t="s">
        <v>7</v>
      </c>
      <c r="I94" s="44" t="s">
        <v>876</v>
      </c>
      <c r="J94" s="45">
        <v>45441</v>
      </c>
      <c r="K94" s="45">
        <v>45441</v>
      </c>
      <c r="L94" s="31" t="s">
        <v>23</v>
      </c>
      <c r="M94" s="31" t="s">
        <v>670</v>
      </c>
      <c r="N94" s="83">
        <v>7</v>
      </c>
      <c r="O94" s="48" t="s">
        <v>63</v>
      </c>
      <c r="P94" s="49">
        <f>N94*19</f>
        <v>133</v>
      </c>
      <c r="Q94" s="50">
        <v>1</v>
      </c>
      <c r="R94" s="51" t="s">
        <v>657</v>
      </c>
      <c r="S94" s="31" t="s">
        <v>169</v>
      </c>
      <c r="T94" s="146" t="s">
        <v>669</v>
      </c>
      <c r="U94" s="54" t="s">
        <v>7</v>
      </c>
      <c r="V94" s="52" t="s">
        <v>7</v>
      </c>
    </row>
    <row r="95" spans="1:23" ht="15" customHeight="1">
      <c r="A95" s="72">
        <v>90</v>
      </c>
      <c r="B95" s="125" t="s">
        <v>658</v>
      </c>
      <c r="C95" s="8" t="s">
        <v>659</v>
      </c>
      <c r="D95" s="9" t="s">
        <v>660</v>
      </c>
      <c r="E95" s="31" t="s">
        <v>29</v>
      </c>
      <c r="F95" s="104" t="s">
        <v>661</v>
      </c>
      <c r="G95" s="45">
        <v>45441</v>
      </c>
      <c r="H95" s="106" t="s">
        <v>7</v>
      </c>
      <c r="I95" s="44" t="s">
        <v>877</v>
      </c>
      <c r="J95" s="45">
        <v>45441</v>
      </c>
      <c r="K95" s="45">
        <v>45441</v>
      </c>
      <c r="L95" s="31" t="s">
        <v>23</v>
      </c>
      <c r="M95" s="31" t="s">
        <v>670</v>
      </c>
      <c r="N95" s="83">
        <v>5</v>
      </c>
      <c r="O95" s="48" t="s">
        <v>49</v>
      </c>
      <c r="P95" s="49">
        <f>N95*22.7</f>
        <v>113.5</v>
      </c>
      <c r="Q95" s="50">
        <v>1</v>
      </c>
      <c r="R95" s="51" t="s">
        <v>662</v>
      </c>
      <c r="S95" s="31" t="s">
        <v>85</v>
      </c>
      <c r="T95" s="119" t="s">
        <v>941</v>
      </c>
      <c r="U95" s="54" t="s">
        <v>459</v>
      </c>
      <c r="V95" s="52"/>
    </row>
    <row r="96" spans="1:23" ht="15" customHeight="1">
      <c r="A96" s="72">
        <v>91</v>
      </c>
      <c r="B96" s="8" t="s">
        <v>674</v>
      </c>
      <c r="C96" s="8" t="s">
        <v>676</v>
      </c>
      <c r="D96" s="9" t="s">
        <v>675</v>
      </c>
      <c r="E96" s="31" t="s">
        <v>29</v>
      </c>
      <c r="F96" s="104" t="s">
        <v>691</v>
      </c>
      <c r="G96" s="121" t="s">
        <v>810</v>
      </c>
      <c r="H96" s="31" t="s">
        <v>686</v>
      </c>
      <c r="I96" s="44"/>
      <c r="J96" s="45"/>
      <c r="K96" s="46"/>
      <c r="L96" s="31" t="s">
        <v>23</v>
      </c>
      <c r="M96" s="31" t="s">
        <v>7</v>
      </c>
      <c r="N96" s="83">
        <v>105</v>
      </c>
      <c r="O96" s="48" t="s">
        <v>49</v>
      </c>
      <c r="P96" s="49">
        <f>N96*18</f>
        <v>1890</v>
      </c>
      <c r="Q96" s="50">
        <v>1</v>
      </c>
      <c r="R96" s="51" t="s">
        <v>679</v>
      </c>
      <c r="S96" s="31" t="s">
        <v>680</v>
      </c>
      <c r="T96" s="12" t="s">
        <v>847</v>
      </c>
      <c r="U96" s="54" t="s">
        <v>771</v>
      </c>
      <c r="V96" s="52" t="s">
        <v>806</v>
      </c>
    </row>
    <row r="97" spans="1:22" ht="15" customHeight="1">
      <c r="A97" s="72">
        <v>92</v>
      </c>
      <c r="B97" s="125" t="s">
        <v>681</v>
      </c>
      <c r="C97" s="8" t="s">
        <v>683</v>
      </c>
      <c r="D97" s="9" t="s">
        <v>682</v>
      </c>
      <c r="E97" s="31" t="s">
        <v>29</v>
      </c>
      <c r="F97" s="104" t="s">
        <v>692</v>
      </c>
      <c r="G97" s="45">
        <v>45498</v>
      </c>
      <c r="H97" s="31" t="s">
        <v>7</v>
      </c>
      <c r="I97" s="45" t="s">
        <v>1210</v>
      </c>
      <c r="J97" s="45">
        <v>45498</v>
      </c>
      <c r="K97" s="46">
        <v>45526</v>
      </c>
      <c r="L97" s="31" t="s">
        <v>23</v>
      </c>
      <c r="M97" s="31" t="s">
        <v>670</v>
      </c>
      <c r="N97" s="83">
        <f>188+3</f>
        <v>191</v>
      </c>
      <c r="O97" s="48" t="s">
        <v>63</v>
      </c>
      <c r="P97" s="49">
        <f>N97*15.5</f>
        <v>2960.5</v>
      </c>
      <c r="Q97" s="50">
        <v>1</v>
      </c>
      <c r="R97" s="51" t="s">
        <v>684</v>
      </c>
      <c r="S97" s="31" t="s">
        <v>685</v>
      </c>
      <c r="T97" s="12" t="s">
        <v>1211</v>
      </c>
      <c r="U97" s="54" t="s">
        <v>459</v>
      </c>
      <c r="V97" s="52" t="s">
        <v>7</v>
      </c>
    </row>
    <row r="98" spans="1:22" ht="15" customHeight="1">
      <c r="A98" s="72">
        <v>93</v>
      </c>
      <c r="B98" s="118" t="s">
        <v>779</v>
      </c>
      <c r="C98" s="8" t="s">
        <v>688</v>
      </c>
      <c r="D98" s="9" t="s">
        <v>687</v>
      </c>
      <c r="E98" s="31" t="s">
        <v>29</v>
      </c>
      <c r="F98" s="104" t="s">
        <v>677</v>
      </c>
      <c r="G98" s="45">
        <v>45419</v>
      </c>
      <c r="H98" s="31" t="s">
        <v>689</v>
      </c>
      <c r="I98" s="44" t="s">
        <v>785</v>
      </c>
      <c r="J98" s="45">
        <v>45478</v>
      </c>
      <c r="K98" s="46">
        <v>45419</v>
      </c>
      <c r="L98" s="31" t="s">
        <v>23</v>
      </c>
      <c r="M98" s="31" t="s">
        <v>7</v>
      </c>
      <c r="N98" s="83">
        <v>40</v>
      </c>
      <c r="O98" s="48" t="s">
        <v>49</v>
      </c>
      <c r="P98" s="49">
        <f>N98*20</f>
        <v>800</v>
      </c>
      <c r="Q98" s="50">
        <v>1</v>
      </c>
      <c r="R98" s="51" t="s">
        <v>690</v>
      </c>
      <c r="S98" s="31" t="s">
        <v>488</v>
      </c>
      <c r="T98" s="117" t="s">
        <v>773</v>
      </c>
      <c r="U98" s="54" t="s">
        <v>770</v>
      </c>
      <c r="V98" s="52" t="s">
        <v>619</v>
      </c>
    </row>
    <row r="99" spans="1:22" ht="15" customHeight="1">
      <c r="A99" s="72">
        <v>94</v>
      </c>
      <c r="B99" s="8" t="s">
        <v>693</v>
      </c>
      <c r="C99" s="8" t="s">
        <v>694</v>
      </c>
      <c r="D99" s="9" t="s">
        <v>695</v>
      </c>
      <c r="E99" s="31" t="s">
        <v>29</v>
      </c>
      <c r="F99" s="104" t="s">
        <v>678</v>
      </c>
      <c r="G99" s="45">
        <v>45425</v>
      </c>
      <c r="H99" s="31" t="s">
        <v>696</v>
      </c>
      <c r="I99" s="44"/>
      <c r="J99" s="45"/>
      <c r="K99" s="46"/>
      <c r="L99" s="31" t="s">
        <v>23</v>
      </c>
      <c r="M99" s="31" t="s">
        <v>7</v>
      </c>
      <c r="N99" s="83">
        <v>1815</v>
      </c>
      <c r="O99" s="48" t="s">
        <v>43</v>
      </c>
      <c r="P99" s="49">
        <f>N99*14.6</f>
        <v>26499</v>
      </c>
      <c r="Q99" s="50">
        <v>3</v>
      </c>
      <c r="R99" s="51" t="s">
        <v>69</v>
      </c>
      <c r="S99" s="31" t="s">
        <v>70</v>
      </c>
      <c r="T99" s="12" t="s">
        <v>801</v>
      </c>
      <c r="U99" s="54" t="s">
        <v>802</v>
      </c>
      <c r="V99" s="52" t="s">
        <v>7</v>
      </c>
    </row>
    <row r="100" spans="1:22" ht="15" customHeight="1">
      <c r="A100" s="72">
        <v>95</v>
      </c>
      <c r="B100" s="8" t="s">
        <v>160</v>
      </c>
      <c r="C100" s="8" t="s">
        <v>697</v>
      </c>
      <c r="D100" s="9" t="s">
        <v>698</v>
      </c>
      <c r="E100" s="31" t="s">
        <v>29</v>
      </c>
      <c r="F100" s="104" t="s">
        <v>699</v>
      </c>
      <c r="G100" s="45">
        <v>45419</v>
      </c>
      <c r="H100" s="31" t="s">
        <v>700</v>
      </c>
      <c r="I100" s="57" t="s">
        <v>857</v>
      </c>
      <c r="J100" s="45">
        <v>45436</v>
      </c>
      <c r="K100" s="46">
        <v>45439</v>
      </c>
      <c r="L100" s="31" t="s">
        <v>23</v>
      </c>
      <c r="M100" s="31" t="s">
        <v>7</v>
      </c>
      <c r="N100" s="83">
        <v>33</v>
      </c>
      <c r="O100" s="48" t="s">
        <v>49</v>
      </c>
      <c r="P100" s="49">
        <f>N100*19</f>
        <v>627</v>
      </c>
      <c r="Q100" s="50">
        <v>1</v>
      </c>
      <c r="R100" s="51" t="s">
        <v>701</v>
      </c>
      <c r="S100" s="31" t="s">
        <v>169</v>
      </c>
      <c r="T100" s="115" t="s">
        <v>774</v>
      </c>
      <c r="U100" s="54" t="s">
        <v>771</v>
      </c>
      <c r="V100" s="52" t="s">
        <v>772</v>
      </c>
    </row>
    <row r="101" spans="1:22" ht="15" customHeight="1">
      <c r="A101" s="72">
        <v>96</v>
      </c>
      <c r="B101" s="8" t="s">
        <v>429</v>
      </c>
      <c r="C101" s="8" t="s">
        <v>431</v>
      </c>
      <c r="D101" s="9" t="s">
        <v>430</v>
      </c>
      <c r="E101" s="31" t="s">
        <v>29</v>
      </c>
      <c r="F101" s="104" t="s">
        <v>703</v>
      </c>
      <c r="G101" s="45">
        <v>45439</v>
      </c>
      <c r="H101" s="31" t="s">
        <v>704</v>
      </c>
      <c r="I101" s="44" t="s">
        <v>918</v>
      </c>
      <c r="J101" s="45">
        <v>45443</v>
      </c>
      <c r="K101" s="46">
        <v>45447</v>
      </c>
      <c r="L101" s="31" t="s">
        <v>23</v>
      </c>
      <c r="M101" s="31" t="s">
        <v>7</v>
      </c>
      <c r="N101" s="83">
        <v>13</v>
      </c>
      <c r="O101" s="48" t="s">
        <v>49</v>
      </c>
      <c r="P101" s="49">
        <f>N101*19</f>
        <v>247</v>
      </c>
      <c r="Q101" s="50">
        <v>1</v>
      </c>
      <c r="R101" s="51" t="s">
        <v>708</v>
      </c>
      <c r="S101" s="31" t="s">
        <v>100</v>
      </c>
      <c r="T101" s="12" t="s">
        <v>853</v>
      </c>
      <c r="U101" s="54" t="s">
        <v>7</v>
      </c>
      <c r="V101" s="52" t="s">
        <v>772</v>
      </c>
    </row>
    <row r="102" spans="1:22" ht="15" customHeight="1">
      <c r="A102" s="409">
        <v>97</v>
      </c>
      <c r="B102" s="397" t="s">
        <v>531</v>
      </c>
      <c r="C102" s="397" t="s">
        <v>1145</v>
      </c>
      <c r="D102" s="395" t="s">
        <v>518</v>
      </c>
      <c r="E102" s="403" t="s">
        <v>29</v>
      </c>
      <c r="F102" s="409" t="s">
        <v>705</v>
      </c>
      <c r="G102" s="407">
        <v>45419</v>
      </c>
      <c r="H102" s="403" t="s">
        <v>706</v>
      </c>
      <c r="I102" s="428" t="s">
        <v>1007</v>
      </c>
      <c r="J102" s="430" t="s">
        <v>964</v>
      </c>
      <c r="K102" s="432">
        <v>45449</v>
      </c>
      <c r="L102" s="31" t="s">
        <v>23</v>
      </c>
      <c r="M102" s="31" t="s">
        <v>7</v>
      </c>
      <c r="N102" s="83">
        <v>50</v>
      </c>
      <c r="O102" s="48" t="s">
        <v>124</v>
      </c>
      <c r="P102" s="48">
        <f>N102*19</f>
        <v>950</v>
      </c>
      <c r="Q102" s="399">
        <v>1</v>
      </c>
      <c r="R102" s="401" t="s">
        <v>707</v>
      </c>
      <c r="S102" s="403" t="s">
        <v>488</v>
      </c>
      <c r="T102" s="439" t="s">
        <v>943</v>
      </c>
      <c r="U102" s="393" t="s">
        <v>944</v>
      </c>
      <c r="V102" s="393" t="s">
        <v>1008</v>
      </c>
    </row>
    <row r="103" spans="1:22" ht="15" customHeight="1">
      <c r="A103" s="410"/>
      <c r="B103" s="398"/>
      <c r="C103" s="398"/>
      <c r="D103" s="396"/>
      <c r="E103" s="404"/>
      <c r="F103" s="410"/>
      <c r="G103" s="408"/>
      <c r="H103" s="404"/>
      <c r="I103" s="429"/>
      <c r="J103" s="431"/>
      <c r="K103" s="433"/>
      <c r="L103" s="31" t="s">
        <v>24</v>
      </c>
      <c r="M103" s="31" t="s">
        <v>7</v>
      </c>
      <c r="N103" s="83">
        <v>2</v>
      </c>
      <c r="O103" s="48" t="s">
        <v>450</v>
      </c>
      <c r="P103" s="48">
        <f>N103*75</f>
        <v>150</v>
      </c>
      <c r="Q103" s="400"/>
      <c r="R103" s="402"/>
      <c r="S103" s="404"/>
      <c r="T103" s="440"/>
      <c r="U103" s="441"/>
      <c r="V103" s="443"/>
    </row>
    <row r="104" spans="1:22" ht="15" customHeight="1">
      <c r="A104" s="72">
        <v>98</v>
      </c>
      <c r="B104" s="125" t="s">
        <v>709</v>
      </c>
      <c r="C104" s="8" t="s">
        <v>711</v>
      </c>
      <c r="D104" s="9" t="s">
        <v>710</v>
      </c>
      <c r="E104" s="31" t="s">
        <v>29</v>
      </c>
      <c r="F104" s="104" t="s">
        <v>712</v>
      </c>
      <c r="G104" s="45">
        <v>45441</v>
      </c>
      <c r="H104" s="31" t="s">
        <v>7</v>
      </c>
      <c r="I104" s="44" t="s">
        <v>874</v>
      </c>
      <c r="J104" s="45">
        <v>45441</v>
      </c>
      <c r="K104" s="45">
        <v>45441</v>
      </c>
      <c r="L104" s="31" t="s">
        <v>23</v>
      </c>
      <c r="M104" s="31" t="s">
        <v>670</v>
      </c>
      <c r="N104" s="83">
        <v>412</v>
      </c>
      <c r="O104" s="48" t="s">
        <v>49</v>
      </c>
      <c r="P104" s="49">
        <f>N104*21</f>
        <v>8652</v>
      </c>
      <c r="Q104" s="50">
        <v>1</v>
      </c>
      <c r="R104" s="51" t="s">
        <v>713</v>
      </c>
      <c r="S104" s="31" t="s">
        <v>714</v>
      </c>
      <c r="T104" s="12">
        <v>0</v>
      </c>
      <c r="U104" s="54" t="s">
        <v>459</v>
      </c>
      <c r="V104" s="52" t="s">
        <v>7</v>
      </c>
    </row>
    <row r="105" spans="1:22" ht="15" customHeight="1">
      <c r="A105" s="72">
        <v>99</v>
      </c>
      <c r="B105" s="8" t="s">
        <v>715</v>
      </c>
      <c r="C105" s="8" t="s">
        <v>716</v>
      </c>
      <c r="D105" s="9" t="s">
        <v>717</v>
      </c>
      <c r="E105" s="31" t="s">
        <v>29</v>
      </c>
      <c r="F105" s="104" t="s">
        <v>718</v>
      </c>
      <c r="G105" s="33" t="s">
        <v>34</v>
      </c>
      <c r="H105" s="31" t="s">
        <v>833</v>
      </c>
      <c r="I105" s="44"/>
      <c r="J105" s="45"/>
      <c r="K105" s="46"/>
      <c r="L105" s="31" t="s">
        <v>23</v>
      </c>
      <c r="M105" s="31" t="s">
        <v>7</v>
      </c>
      <c r="N105" s="83">
        <v>5302</v>
      </c>
      <c r="O105" s="48" t="s">
        <v>63</v>
      </c>
      <c r="P105" s="49">
        <f>N105*16</f>
        <v>84832</v>
      </c>
      <c r="Q105" s="50">
        <v>9</v>
      </c>
      <c r="R105" s="51" t="s">
        <v>719</v>
      </c>
      <c r="S105" s="31" t="s">
        <v>720</v>
      </c>
      <c r="T105" s="108" t="s">
        <v>946</v>
      </c>
      <c r="U105" s="54" t="s">
        <v>7</v>
      </c>
      <c r="V105" s="52" t="s">
        <v>7</v>
      </c>
    </row>
    <row r="106" spans="1:22" ht="15" customHeight="1">
      <c r="A106" s="72">
        <v>100</v>
      </c>
      <c r="B106" s="8" t="s">
        <v>721</v>
      </c>
      <c r="C106" s="8" t="s">
        <v>722</v>
      </c>
      <c r="D106" s="9" t="s">
        <v>723</v>
      </c>
      <c r="E106" s="31" t="s">
        <v>29</v>
      </c>
      <c r="F106" s="104" t="s">
        <v>724</v>
      </c>
      <c r="G106" s="45">
        <v>45426</v>
      </c>
      <c r="H106" s="403" t="s">
        <v>834</v>
      </c>
      <c r="I106" s="44" t="s">
        <v>865</v>
      </c>
      <c r="J106" s="45">
        <v>45439</v>
      </c>
      <c r="K106" s="45">
        <v>45440</v>
      </c>
      <c r="L106" s="31" t="s">
        <v>23</v>
      </c>
      <c r="M106" s="31" t="s">
        <v>7</v>
      </c>
      <c r="N106" s="83">
        <v>227</v>
      </c>
      <c r="O106" s="48" t="s">
        <v>49</v>
      </c>
      <c r="P106" s="49">
        <f>N106*19</f>
        <v>4313</v>
      </c>
      <c r="Q106" s="399">
        <v>1</v>
      </c>
      <c r="R106" s="401" t="s">
        <v>726</v>
      </c>
      <c r="S106" s="403" t="s">
        <v>720</v>
      </c>
      <c r="T106" s="12" t="s">
        <v>803</v>
      </c>
      <c r="U106" s="417" t="s">
        <v>805</v>
      </c>
      <c r="V106" s="391" t="s">
        <v>806</v>
      </c>
    </row>
    <row r="107" spans="1:22" ht="15" customHeight="1">
      <c r="A107" s="72">
        <v>101</v>
      </c>
      <c r="B107" s="8" t="s">
        <v>727</v>
      </c>
      <c r="C107" s="8" t="s">
        <v>722</v>
      </c>
      <c r="D107" s="9" t="s">
        <v>723</v>
      </c>
      <c r="E107" s="31" t="s">
        <v>29</v>
      </c>
      <c r="F107" s="104" t="s">
        <v>725</v>
      </c>
      <c r="G107" s="45">
        <v>45426</v>
      </c>
      <c r="H107" s="404"/>
      <c r="I107" s="44" t="s">
        <v>866</v>
      </c>
      <c r="J107" s="45">
        <v>45439</v>
      </c>
      <c r="K107" s="45">
        <v>45440</v>
      </c>
      <c r="L107" s="31" t="s">
        <v>23</v>
      </c>
      <c r="M107" s="31" t="s">
        <v>7</v>
      </c>
      <c r="N107" s="83">
        <v>11</v>
      </c>
      <c r="O107" s="48" t="s">
        <v>49</v>
      </c>
      <c r="P107" s="49">
        <f>N107*19</f>
        <v>209</v>
      </c>
      <c r="Q107" s="400"/>
      <c r="R107" s="402"/>
      <c r="S107" s="404"/>
      <c r="T107" s="12" t="s">
        <v>804</v>
      </c>
      <c r="U107" s="418"/>
      <c r="V107" s="392"/>
    </row>
    <row r="108" spans="1:22" ht="15" customHeight="1">
      <c r="A108" s="72">
        <v>102</v>
      </c>
      <c r="B108" s="8" t="s">
        <v>738</v>
      </c>
      <c r="C108" s="8" t="s">
        <v>729</v>
      </c>
      <c r="D108" s="9" t="s">
        <v>728</v>
      </c>
      <c r="E108" s="31" t="s">
        <v>29</v>
      </c>
      <c r="F108" s="104" t="s">
        <v>730</v>
      </c>
      <c r="G108" s="45">
        <v>45449</v>
      </c>
      <c r="H108" s="31" t="s">
        <v>835</v>
      </c>
      <c r="I108" s="44"/>
      <c r="J108" s="45"/>
      <c r="K108" s="46"/>
      <c r="L108" s="31" t="s">
        <v>23</v>
      </c>
      <c r="M108" s="31" t="s">
        <v>7</v>
      </c>
      <c r="N108" s="83">
        <v>540</v>
      </c>
      <c r="O108" s="48" t="s">
        <v>43</v>
      </c>
      <c r="P108" s="89">
        <f>N108*12</f>
        <v>6480</v>
      </c>
      <c r="Q108" s="50">
        <v>1</v>
      </c>
      <c r="R108" s="51" t="s">
        <v>731</v>
      </c>
      <c r="S108" s="31" t="s">
        <v>732</v>
      </c>
      <c r="T108" s="12" t="s">
        <v>965</v>
      </c>
      <c r="U108" s="54" t="s">
        <v>1054</v>
      </c>
      <c r="V108" s="52" t="s">
        <v>1043</v>
      </c>
    </row>
    <row r="109" spans="1:22" ht="15" customHeight="1">
      <c r="A109" s="72">
        <v>103</v>
      </c>
      <c r="B109" s="8" t="s">
        <v>733</v>
      </c>
      <c r="C109" s="8" t="s">
        <v>735</v>
      </c>
      <c r="D109" s="9" t="s">
        <v>734</v>
      </c>
      <c r="E109" s="31" t="s">
        <v>29</v>
      </c>
      <c r="F109" s="104" t="s">
        <v>736</v>
      </c>
      <c r="G109" s="45">
        <v>45426</v>
      </c>
      <c r="H109" s="31" t="s">
        <v>836</v>
      </c>
      <c r="I109" s="44" t="s">
        <v>868</v>
      </c>
      <c r="J109" s="45">
        <v>45440</v>
      </c>
      <c r="K109" s="45">
        <v>45440</v>
      </c>
      <c r="L109" s="31" t="s">
        <v>23</v>
      </c>
      <c r="M109" s="31" t="s">
        <v>7</v>
      </c>
      <c r="N109" s="83">
        <v>138</v>
      </c>
      <c r="O109" s="48" t="s">
        <v>49</v>
      </c>
      <c r="P109" s="49">
        <f>N109*19.5</f>
        <v>2691</v>
      </c>
      <c r="Q109" s="50">
        <v>1</v>
      </c>
      <c r="R109" s="48" t="s">
        <v>737</v>
      </c>
      <c r="S109" s="31" t="s">
        <v>115</v>
      </c>
      <c r="T109" s="12" t="s">
        <v>811</v>
      </c>
      <c r="U109" s="54" t="s">
        <v>812</v>
      </c>
      <c r="V109" s="120" t="s">
        <v>806</v>
      </c>
    </row>
    <row r="110" spans="1:22" ht="15" customHeight="1">
      <c r="A110" s="409">
        <v>104</v>
      </c>
      <c r="B110" s="455" t="s">
        <v>739</v>
      </c>
      <c r="C110" s="397" t="s">
        <v>740</v>
      </c>
      <c r="D110" s="395" t="s">
        <v>741</v>
      </c>
      <c r="E110" s="403" t="s">
        <v>29</v>
      </c>
      <c r="F110" s="409" t="s">
        <v>742</v>
      </c>
      <c r="G110" s="407">
        <v>45441</v>
      </c>
      <c r="H110" s="403" t="s">
        <v>7</v>
      </c>
      <c r="I110" s="409" t="s">
        <v>878</v>
      </c>
      <c r="J110" s="407">
        <v>45441</v>
      </c>
      <c r="K110" s="415">
        <v>45442</v>
      </c>
      <c r="L110" s="31" t="s">
        <v>23</v>
      </c>
      <c r="M110" s="31" t="s">
        <v>93</v>
      </c>
      <c r="N110" s="83">
        <v>3</v>
      </c>
      <c r="O110" s="48" t="s">
        <v>49</v>
      </c>
      <c r="P110" s="49">
        <f>N110*18</f>
        <v>54</v>
      </c>
      <c r="Q110" s="399">
        <v>1</v>
      </c>
      <c r="R110" s="401" t="s">
        <v>167</v>
      </c>
      <c r="S110" s="403" t="s">
        <v>109</v>
      </c>
      <c r="T110" s="12">
        <v>0</v>
      </c>
      <c r="U110" s="54"/>
      <c r="V110" s="52"/>
    </row>
    <row r="111" spans="1:22" ht="15" customHeight="1">
      <c r="A111" s="410"/>
      <c r="B111" s="456"/>
      <c r="C111" s="398"/>
      <c r="D111" s="396"/>
      <c r="E111" s="404"/>
      <c r="F111" s="410"/>
      <c r="G111" s="408"/>
      <c r="H111" s="404"/>
      <c r="I111" s="410"/>
      <c r="J111" s="408"/>
      <c r="K111" s="416"/>
      <c r="L111" s="31" t="s">
        <v>24</v>
      </c>
      <c r="M111" s="31" t="s">
        <v>7</v>
      </c>
      <c r="N111" s="83">
        <v>1</v>
      </c>
      <c r="O111" s="48" t="s">
        <v>450</v>
      </c>
      <c r="P111" s="49">
        <v>18</v>
      </c>
      <c r="Q111" s="400"/>
      <c r="R111" s="402"/>
      <c r="S111" s="404"/>
      <c r="T111" s="12" t="s">
        <v>879</v>
      </c>
      <c r="U111" s="54"/>
      <c r="V111" s="52"/>
    </row>
    <row r="112" spans="1:22" ht="15" customHeight="1">
      <c r="A112" s="72">
        <v>105</v>
      </c>
      <c r="B112" s="8" t="s">
        <v>750</v>
      </c>
      <c r="C112" s="8" t="s">
        <v>396</v>
      </c>
      <c r="D112" s="9" t="s">
        <v>397</v>
      </c>
      <c r="E112" s="31" t="s">
        <v>66</v>
      </c>
      <c r="F112" s="44" t="s">
        <v>746</v>
      </c>
      <c r="G112" s="33" t="s">
        <v>34</v>
      </c>
      <c r="H112" s="31" t="s">
        <v>837</v>
      </c>
      <c r="I112" s="44"/>
      <c r="J112" s="45"/>
      <c r="K112" s="46"/>
      <c r="L112" s="31" t="s">
        <v>23</v>
      </c>
      <c r="M112" s="31" t="s">
        <v>7</v>
      </c>
      <c r="N112" s="83">
        <v>16500</v>
      </c>
      <c r="O112" s="48" t="s">
        <v>43</v>
      </c>
      <c r="P112" s="49">
        <f>14.4*N112</f>
        <v>237600</v>
      </c>
      <c r="Q112" s="50" t="s">
        <v>747</v>
      </c>
      <c r="R112" s="51" t="s">
        <v>748</v>
      </c>
      <c r="S112" s="31" t="s">
        <v>749</v>
      </c>
      <c r="T112" s="103" t="s">
        <v>947</v>
      </c>
      <c r="U112" s="54" t="s">
        <v>7</v>
      </c>
      <c r="V112" s="52" t="s">
        <v>7</v>
      </c>
    </row>
    <row r="113" spans="1:22" ht="15" customHeight="1">
      <c r="A113" s="72">
        <v>106</v>
      </c>
      <c r="B113" s="8" t="s">
        <v>751</v>
      </c>
      <c r="C113" s="8" t="s">
        <v>753</v>
      </c>
      <c r="D113" s="9" t="s">
        <v>752</v>
      </c>
      <c r="E113" s="31" t="s">
        <v>66</v>
      </c>
      <c r="F113" s="44" t="s">
        <v>754</v>
      </c>
      <c r="G113" s="96" t="s">
        <v>1121</v>
      </c>
      <c r="H113" s="31" t="s">
        <v>838</v>
      </c>
      <c r="I113" s="44" t="s">
        <v>1120</v>
      </c>
      <c r="J113" s="45">
        <v>45475</v>
      </c>
      <c r="K113" s="45">
        <v>45475</v>
      </c>
      <c r="L113" s="31" t="s">
        <v>23</v>
      </c>
      <c r="M113" s="31" t="s">
        <v>7</v>
      </c>
      <c r="N113" s="83">
        <v>4752</v>
      </c>
      <c r="O113" s="48" t="s">
        <v>63</v>
      </c>
      <c r="P113" s="49">
        <f>15*N113</f>
        <v>71280</v>
      </c>
      <c r="Q113" s="50">
        <v>6</v>
      </c>
      <c r="R113" s="51" t="s">
        <v>755</v>
      </c>
      <c r="S113" s="31" t="s">
        <v>291</v>
      </c>
      <c r="T113" s="12" t="s">
        <v>1119</v>
      </c>
      <c r="U113" s="54" t="s">
        <v>1118</v>
      </c>
      <c r="V113" s="52" t="s">
        <v>807</v>
      </c>
    </row>
    <row r="114" spans="1:22" ht="15" customHeight="1">
      <c r="A114" s="72">
        <v>107</v>
      </c>
      <c r="B114" s="8" t="s">
        <v>756</v>
      </c>
      <c r="C114" s="8" t="s">
        <v>758</v>
      </c>
      <c r="D114" s="9" t="s">
        <v>757</v>
      </c>
      <c r="E114" s="31" t="s">
        <v>29</v>
      </c>
      <c r="F114" s="44" t="s">
        <v>759</v>
      </c>
      <c r="G114" s="33" t="s">
        <v>34</v>
      </c>
      <c r="H114" s="31" t="s">
        <v>839</v>
      </c>
      <c r="I114" s="44"/>
      <c r="J114" s="45"/>
      <c r="K114" s="46"/>
      <c r="L114" s="31" t="s">
        <v>23</v>
      </c>
      <c r="M114" s="31" t="s">
        <v>7</v>
      </c>
      <c r="N114" s="83">
        <v>8092</v>
      </c>
      <c r="O114" s="48" t="s">
        <v>522</v>
      </c>
      <c r="P114" s="49">
        <f>N114*7.7</f>
        <v>62308.4</v>
      </c>
      <c r="Q114" s="50"/>
      <c r="R114" s="51" t="s">
        <v>760</v>
      </c>
      <c r="S114" s="31" t="s">
        <v>204</v>
      </c>
      <c r="T114" s="12" t="s">
        <v>7</v>
      </c>
      <c r="U114" s="54" t="s">
        <v>7</v>
      </c>
      <c r="V114" s="52" t="s">
        <v>7</v>
      </c>
    </row>
    <row r="115" spans="1:22" ht="15" customHeight="1">
      <c r="A115" s="72">
        <v>108</v>
      </c>
      <c r="B115" s="8" t="s">
        <v>761</v>
      </c>
      <c r="C115" s="8" t="s">
        <v>763</v>
      </c>
      <c r="D115" s="9" t="s">
        <v>762</v>
      </c>
      <c r="E115" s="31" t="s">
        <v>29</v>
      </c>
      <c r="F115" s="44" t="s">
        <v>764</v>
      </c>
      <c r="G115" s="45">
        <v>45426</v>
      </c>
      <c r="H115" s="31" t="s">
        <v>840</v>
      </c>
      <c r="I115" s="44"/>
      <c r="J115" s="45"/>
      <c r="K115" s="46"/>
      <c r="L115" s="31" t="s">
        <v>23</v>
      </c>
      <c r="M115" s="31" t="s">
        <v>7</v>
      </c>
      <c r="N115" s="83">
        <v>64</v>
      </c>
      <c r="O115" s="48" t="s">
        <v>49</v>
      </c>
      <c r="P115" s="49">
        <f>N115*22</f>
        <v>1408</v>
      </c>
      <c r="Q115" s="50">
        <v>1</v>
      </c>
      <c r="R115" s="51" t="s">
        <v>765</v>
      </c>
      <c r="S115" s="31" t="s">
        <v>109</v>
      </c>
      <c r="T115" s="12" t="s">
        <v>809</v>
      </c>
      <c r="U115" s="54" t="s">
        <v>808</v>
      </c>
      <c r="V115" s="52" t="s">
        <v>772</v>
      </c>
    </row>
    <row r="116" spans="1:22" ht="15" customHeight="1">
      <c r="A116" s="72">
        <v>109</v>
      </c>
      <c r="B116" s="8" t="s">
        <v>775</v>
      </c>
      <c r="C116" s="8" t="s">
        <v>776</v>
      </c>
      <c r="D116" s="9" t="s">
        <v>777</v>
      </c>
      <c r="E116" s="31" t="s">
        <v>29</v>
      </c>
      <c r="F116" s="44" t="s">
        <v>778</v>
      </c>
      <c r="G116" s="45">
        <v>45439</v>
      </c>
      <c r="H116" s="31" t="s">
        <v>841</v>
      </c>
      <c r="I116" s="44"/>
      <c r="J116" s="45"/>
      <c r="K116" s="46"/>
      <c r="L116" s="31" t="s">
        <v>23</v>
      </c>
      <c r="M116" s="31" t="s">
        <v>7</v>
      </c>
      <c r="N116" s="83">
        <v>26</v>
      </c>
      <c r="O116" s="48" t="s">
        <v>49</v>
      </c>
      <c r="P116" s="49">
        <f>N116*17.5</f>
        <v>455</v>
      </c>
      <c r="Q116" s="50">
        <v>1</v>
      </c>
      <c r="R116" s="51" t="s">
        <v>369</v>
      </c>
      <c r="S116" s="31" t="s">
        <v>370</v>
      </c>
      <c r="T116" s="12" t="s">
        <v>851</v>
      </c>
      <c r="U116" s="54" t="s">
        <v>7</v>
      </c>
      <c r="V116" s="52" t="s">
        <v>7</v>
      </c>
    </row>
    <row r="117" spans="1:22" ht="15" customHeight="1">
      <c r="A117" s="72">
        <v>110</v>
      </c>
      <c r="B117" s="8" t="s">
        <v>780</v>
      </c>
      <c r="C117" s="8" t="s">
        <v>781</v>
      </c>
      <c r="D117" s="9" t="s">
        <v>782</v>
      </c>
      <c r="E117" s="31" t="s">
        <v>29</v>
      </c>
      <c r="F117" s="44" t="s">
        <v>783</v>
      </c>
      <c r="G117" s="45">
        <v>45461</v>
      </c>
      <c r="H117" s="31" t="s">
        <v>842</v>
      </c>
      <c r="I117" s="44"/>
      <c r="J117" s="45"/>
      <c r="K117" s="46"/>
      <c r="L117" s="31" t="s">
        <v>23</v>
      </c>
      <c r="M117" s="31" t="s">
        <v>7</v>
      </c>
      <c r="N117" s="83">
        <v>50068</v>
      </c>
      <c r="O117" s="48" t="s">
        <v>43</v>
      </c>
      <c r="P117" s="49">
        <f>N117*26</f>
        <v>1301768</v>
      </c>
      <c r="Q117" s="114">
        <v>78</v>
      </c>
      <c r="R117" s="48" t="s">
        <v>784</v>
      </c>
      <c r="S117" s="31" t="s">
        <v>291</v>
      </c>
      <c r="T117" s="12" t="s">
        <v>1061</v>
      </c>
      <c r="U117" s="54" t="s">
        <v>7</v>
      </c>
      <c r="V117" s="52" t="s">
        <v>7</v>
      </c>
    </row>
    <row r="118" spans="1:22" ht="15" customHeight="1">
      <c r="A118" s="409">
        <v>111</v>
      </c>
      <c r="B118" s="397" t="s">
        <v>693</v>
      </c>
      <c r="C118" s="397" t="s">
        <v>119</v>
      </c>
      <c r="D118" s="395" t="s">
        <v>118</v>
      </c>
      <c r="E118" s="403" t="s">
        <v>29</v>
      </c>
      <c r="F118" s="409" t="s">
        <v>1132</v>
      </c>
      <c r="G118" s="425" t="s">
        <v>1133</v>
      </c>
      <c r="H118" s="403" t="s">
        <v>817</v>
      </c>
      <c r="I118" s="409" t="s">
        <v>1150</v>
      </c>
      <c r="J118" s="407">
        <v>45481</v>
      </c>
      <c r="K118" s="415">
        <v>45482</v>
      </c>
      <c r="L118" s="31" t="s">
        <v>23</v>
      </c>
      <c r="M118" s="31" t="s">
        <v>7</v>
      </c>
      <c r="N118" s="83">
        <v>827</v>
      </c>
      <c r="O118" s="48" t="s">
        <v>124</v>
      </c>
      <c r="P118" s="49">
        <f>N118*19</f>
        <v>15713</v>
      </c>
      <c r="Q118" s="399">
        <v>3</v>
      </c>
      <c r="R118" s="401" t="s">
        <v>125</v>
      </c>
      <c r="S118" s="403" t="s">
        <v>70</v>
      </c>
      <c r="T118" s="471" t="s">
        <v>1116</v>
      </c>
      <c r="U118" s="417" t="s">
        <v>1117</v>
      </c>
      <c r="V118" s="391" t="s">
        <v>807</v>
      </c>
    </row>
    <row r="119" spans="1:22" ht="15" customHeight="1">
      <c r="A119" s="461"/>
      <c r="B119" s="465"/>
      <c r="C119" s="465"/>
      <c r="D119" s="466"/>
      <c r="E119" s="450"/>
      <c r="F119" s="461"/>
      <c r="G119" s="462"/>
      <c r="H119" s="450"/>
      <c r="I119" s="461"/>
      <c r="J119" s="462"/>
      <c r="K119" s="463"/>
      <c r="L119" s="31" t="s">
        <v>23</v>
      </c>
      <c r="M119" s="31" t="s">
        <v>7</v>
      </c>
      <c r="N119" s="83">
        <v>54</v>
      </c>
      <c r="O119" s="48" t="s">
        <v>434</v>
      </c>
      <c r="P119" s="49">
        <f>N119*32.3</f>
        <v>1744.1999999999998</v>
      </c>
      <c r="Q119" s="464"/>
      <c r="R119" s="458"/>
      <c r="S119" s="450"/>
      <c r="T119" s="472"/>
      <c r="U119" s="451"/>
      <c r="V119" s="434"/>
    </row>
    <row r="120" spans="1:22" ht="15" customHeight="1">
      <c r="A120" s="410"/>
      <c r="B120" s="398"/>
      <c r="C120" s="398"/>
      <c r="D120" s="396"/>
      <c r="E120" s="404"/>
      <c r="F120" s="410"/>
      <c r="G120" s="408"/>
      <c r="H120" s="404"/>
      <c r="I120" s="410"/>
      <c r="J120" s="408"/>
      <c r="K120" s="416"/>
      <c r="L120" s="31" t="s">
        <v>23</v>
      </c>
      <c r="M120" s="31" t="s">
        <v>7</v>
      </c>
      <c r="N120" s="83">
        <v>168</v>
      </c>
      <c r="O120" s="48" t="s">
        <v>43</v>
      </c>
      <c r="P120" s="49">
        <f>N120*26.4</f>
        <v>4435.2</v>
      </c>
      <c r="Q120" s="400"/>
      <c r="R120" s="402"/>
      <c r="S120" s="404"/>
      <c r="T120" s="412"/>
      <c r="U120" s="418"/>
      <c r="V120" s="392"/>
    </row>
    <row r="121" spans="1:22" ht="15" customHeight="1">
      <c r="A121" s="72">
        <v>112</v>
      </c>
      <c r="B121" s="8" t="s">
        <v>786</v>
      </c>
      <c r="C121" s="8" t="s">
        <v>788</v>
      </c>
      <c r="D121" s="9" t="s">
        <v>787</v>
      </c>
      <c r="E121" s="31" t="s">
        <v>29</v>
      </c>
      <c r="F121" s="44" t="s">
        <v>789</v>
      </c>
      <c r="G121" s="45">
        <v>45439</v>
      </c>
      <c r="H121" s="31" t="s">
        <v>827</v>
      </c>
      <c r="I121" s="44" t="s">
        <v>867</v>
      </c>
      <c r="J121" s="45">
        <v>45440</v>
      </c>
      <c r="K121" s="46">
        <v>45442</v>
      </c>
      <c r="L121" s="31" t="s">
        <v>23</v>
      </c>
      <c r="M121" s="31" t="s">
        <v>7</v>
      </c>
      <c r="N121" s="83">
        <v>50</v>
      </c>
      <c r="O121" s="48" t="s">
        <v>49</v>
      </c>
      <c r="P121" s="49">
        <f>N121*19</f>
        <v>950</v>
      </c>
      <c r="Q121" s="50">
        <v>1</v>
      </c>
      <c r="R121" s="51" t="s">
        <v>790</v>
      </c>
      <c r="S121" s="31" t="s">
        <v>100</v>
      </c>
      <c r="T121" s="12" t="s">
        <v>854</v>
      </c>
      <c r="U121" s="54" t="s">
        <v>7</v>
      </c>
      <c r="V121" s="52" t="s">
        <v>7</v>
      </c>
    </row>
    <row r="122" spans="1:22" ht="15" customHeight="1">
      <c r="A122" s="72">
        <v>113</v>
      </c>
      <c r="B122" s="8" t="s">
        <v>793</v>
      </c>
      <c r="C122" s="8" t="s">
        <v>795</v>
      </c>
      <c r="D122" s="9" t="s">
        <v>794</v>
      </c>
      <c r="E122" s="31" t="s">
        <v>29</v>
      </c>
      <c r="F122" s="44" t="s">
        <v>796</v>
      </c>
      <c r="G122" s="45">
        <v>45426</v>
      </c>
      <c r="H122" s="31" t="s">
        <v>828</v>
      </c>
      <c r="I122" s="44" t="s">
        <v>845</v>
      </c>
      <c r="J122" s="45">
        <v>45432</v>
      </c>
      <c r="K122" s="45">
        <v>45432</v>
      </c>
      <c r="L122" s="31" t="s">
        <v>23</v>
      </c>
      <c r="M122" s="31" t="s">
        <v>7</v>
      </c>
      <c r="N122" s="83">
        <v>505</v>
      </c>
      <c r="O122" s="48" t="s">
        <v>124</v>
      </c>
      <c r="P122" s="49">
        <f>N122*20</f>
        <v>10100</v>
      </c>
      <c r="Q122" s="94">
        <v>1</v>
      </c>
      <c r="R122" s="51" t="s">
        <v>797</v>
      </c>
      <c r="S122" s="31" t="s">
        <v>204</v>
      </c>
      <c r="T122" s="12" t="s">
        <v>813</v>
      </c>
      <c r="U122" s="54" t="s">
        <v>814</v>
      </c>
      <c r="V122" s="52" t="s">
        <v>807</v>
      </c>
    </row>
    <row r="123" spans="1:22" ht="15" customHeight="1">
      <c r="A123" s="72">
        <v>114</v>
      </c>
      <c r="B123" s="8" t="s">
        <v>531</v>
      </c>
      <c r="C123" s="8" t="s">
        <v>578</v>
      </c>
      <c r="D123" s="9" t="s">
        <v>577</v>
      </c>
      <c r="E123" s="31" t="s">
        <v>29</v>
      </c>
      <c r="F123" s="44" t="s">
        <v>815</v>
      </c>
      <c r="G123" s="33" t="s">
        <v>34</v>
      </c>
      <c r="H123" s="31" t="s">
        <v>829</v>
      </c>
      <c r="I123" s="44"/>
      <c r="J123" s="45"/>
      <c r="K123" s="46"/>
      <c r="L123" s="31" t="s">
        <v>23</v>
      </c>
      <c r="M123" s="31" t="s">
        <v>7</v>
      </c>
      <c r="N123" s="83">
        <v>20</v>
      </c>
      <c r="O123" s="48" t="s">
        <v>49</v>
      </c>
      <c r="P123" s="122">
        <f>N123*17.7</f>
        <v>354</v>
      </c>
      <c r="Q123" s="50">
        <v>1</v>
      </c>
      <c r="R123" s="51" t="s">
        <v>816</v>
      </c>
      <c r="S123" s="31" t="s">
        <v>720</v>
      </c>
      <c r="T123" s="12" t="s">
        <v>949</v>
      </c>
      <c r="U123" s="54" t="s">
        <v>950</v>
      </c>
      <c r="V123" s="391" t="s">
        <v>772</v>
      </c>
    </row>
    <row r="124" spans="1:22" ht="15" customHeight="1">
      <c r="A124" s="72">
        <v>115</v>
      </c>
      <c r="B124" s="8" t="s">
        <v>819</v>
      </c>
      <c r="C124" s="8" t="s">
        <v>396</v>
      </c>
      <c r="D124" s="9" t="s">
        <v>397</v>
      </c>
      <c r="E124" s="31" t="s">
        <v>29</v>
      </c>
      <c r="F124" s="44" t="s">
        <v>820</v>
      </c>
      <c r="G124" s="33" t="s">
        <v>34</v>
      </c>
      <c r="H124" s="31" t="s">
        <v>830</v>
      </c>
      <c r="I124" s="44"/>
      <c r="J124" s="45"/>
      <c r="K124" s="46"/>
      <c r="L124" s="31" t="s">
        <v>23</v>
      </c>
      <c r="M124" s="31" t="s">
        <v>7</v>
      </c>
      <c r="N124" s="83">
        <v>13</v>
      </c>
      <c r="O124" s="48" t="s">
        <v>63</v>
      </c>
      <c r="P124" s="49">
        <f>N124*18.6</f>
        <v>241.8</v>
      </c>
      <c r="Q124" s="50">
        <v>1</v>
      </c>
      <c r="R124" s="51" t="s">
        <v>821</v>
      </c>
      <c r="S124" s="31" t="s">
        <v>62</v>
      </c>
      <c r="T124" s="12" t="s">
        <v>948</v>
      </c>
      <c r="U124" s="54" t="s">
        <v>951</v>
      </c>
      <c r="V124" s="392"/>
    </row>
    <row r="125" spans="1:22" ht="15" customHeight="1">
      <c r="A125" s="72">
        <v>116</v>
      </c>
      <c r="B125" s="8" t="s">
        <v>531</v>
      </c>
      <c r="C125" s="8" t="s">
        <v>578</v>
      </c>
      <c r="D125" s="9" t="s">
        <v>577</v>
      </c>
      <c r="E125" s="31" t="s">
        <v>29</v>
      </c>
      <c r="F125" s="44" t="s">
        <v>822</v>
      </c>
      <c r="G125" s="33" t="s">
        <v>34</v>
      </c>
      <c r="H125" s="31" t="s">
        <v>831</v>
      </c>
      <c r="I125" s="44"/>
      <c r="J125" s="45"/>
      <c r="K125" s="46"/>
      <c r="L125" s="31" t="s">
        <v>23</v>
      </c>
      <c r="M125" s="31" t="s">
        <v>7</v>
      </c>
      <c r="N125" s="83">
        <v>1</v>
      </c>
      <c r="O125" s="48" t="s">
        <v>63</v>
      </c>
      <c r="P125" s="49">
        <v>20</v>
      </c>
      <c r="Q125" s="50">
        <v>1</v>
      </c>
      <c r="R125" s="51" t="s">
        <v>824</v>
      </c>
      <c r="S125" s="31" t="s">
        <v>825</v>
      </c>
      <c r="T125" s="12"/>
      <c r="U125" s="54"/>
      <c r="V125" s="52"/>
    </row>
    <row r="126" spans="1:22" ht="15" customHeight="1">
      <c r="A126" s="72">
        <v>117</v>
      </c>
      <c r="B126" s="8" t="s">
        <v>531</v>
      </c>
      <c r="C126" s="8" t="s">
        <v>578</v>
      </c>
      <c r="D126" s="9" t="s">
        <v>577</v>
      </c>
      <c r="E126" s="31" t="s">
        <v>29</v>
      </c>
      <c r="F126" s="44" t="s">
        <v>823</v>
      </c>
      <c r="G126" s="33" t="s">
        <v>34</v>
      </c>
      <c r="H126" s="31" t="s">
        <v>832</v>
      </c>
      <c r="I126" s="44"/>
      <c r="J126" s="45"/>
      <c r="K126" s="46"/>
      <c r="L126" s="31" t="s">
        <v>23</v>
      </c>
      <c r="M126" s="31" t="s">
        <v>7</v>
      </c>
      <c r="N126" s="83">
        <v>2</v>
      </c>
      <c r="O126" s="48" t="s">
        <v>49</v>
      </c>
      <c r="P126" s="49">
        <f>N126*18</f>
        <v>36</v>
      </c>
      <c r="Q126" s="50">
        <v>1</v>
      </c>
      <c r="R126" s="51" t="s">
        <v>826</v>
      </c>
      <c r="S126" s="31" t="s">
        <v>8</v>
      </c>
      <c r="T126" s="12"/>
      <c r="U126" s="54"/>
      <c r="V126" s="52"/>
    </row>
    <row r="127" spans="1:22" ht="15" customHeight="1">
      <c r="A127" s="72">
        <v>118</v>
      </c>
      <c r="B127" s="8" t="s">
        <v>859</v>
      </c>
      <c r="C127" s="8" t="s">
        <v>861</v>
      </c>
      <c r="D127" s="9" t="s">
        <v>860</v>
      </c>
      <c r="E127" s="31" t="s">
        <v>29</v>
      </c>
      <c r="F127" s="44" t="s">
        <v>862</v>
      </c>
      <c r="G127" s="45">
        <v>45449</v>
      </c>
      <c r="H127" s="31" t="s">
        <v>863</v>
      </c>
      <c r="I127" s="44" t="s">
        <v>7</v>
      </c>
      <c r="J127" s="44" t="s">
        <v>7</v>
      </c>
      <c r="K127" s="44" t="s">
        <v>7</v>
      </c>
      <c r="L127" s="31" t="s">
        <v>23</v>
      </c>
      <c r="M127" s="31" t="s">
        <v>7</v>
      </c>
      <c r="N127" s="83">
        <v>202</v>
      </c>
      <c r="O127" s="48" t="s">
        <v>49</v>
      </c>
      <c r="P127" s="49">
        <f>N127*23</f>
        <v>4646</v>
      </c>
      <c r="Q127" s="50">
        <v>1</v>
      </c>
      <c r="R127" s="51" t="s">
        <v>864</v>
      </c>
      <c r="S127" s="31" t="s">
        <v>506</v>
      </c>
      <c r="T127" s="12" t="s">
        <v>952</v>
      </c>
      <c r="U127" s="54" t="s">
        <v>953</v>
      </c>
      <c r="V127" s="52" t="s">
        <v>806</v>
      </c>
    </row>
    <row r="128" spans="1:22" ht="15" customHeight="1">
      <c r="A128" s="72">
        <v>119</v>
      </c>
      <c r="B128" s="8" t="s">
        <v>886</v>
      </c>
      <c r="C128" s="8" t="s">
        <v>888</v>
      </c>
      <c r="D128" s="9" t="s">
        <v>887</v>
      </c>
      <c r="E128" s="31" t="s">
        <v>29</v>
      </c>
      <c r="F128" s="44" t="s">
        <v>880</v>
      </c>
      <c r="G128" s="45">
        <v>45488</v>
      </c>
      <c r="H128" s="31" t="s">
        <v>889</v>
      </c>
      <c r="I128" s="44" t="s">
        <v>1222</v>
      </c>
      <c r="J128" s="45">
        <v>45502</v>
      </c>
      <c r="K128" s="46">
        <v>45503</v>
      </c>
      <c r="L128" s="31" t="s">
        <v>23</v>
      </c>
      <c r="M128" s="31" t="s">
        <v>7</v>
      </c>
      <c r="N128" s="84">
        <v>78</v>
      </c>
      <c r="O128" s="48" t="s">
        <v>49</v>
      </c>
      <c r="P128" s="49">
        <f>(52*19.5)+(26*22)</f>
        <v>1586</v>
      </c>
      <c r="Q128" s="50">
        <v>1</v>
      </c>
      <c r="R128" s="48" t="s">
        <v>990</v>
      </c>
      <c r="S128" s="31" t="s">
        <v>893</v>
      </c>
      <c r="T128" s="155" t="s">
        <v>1165</v>
      </c>
      <c r="U128" s="54" t="s">
        <v>1166</v>
      </c>
      <c r="V128" s="52" t="s">
        <v>1050</v>
      </c>
    </row>
    <row r="129" spans="1:22" ht="15" customHeight="1">
      <c r="A129" s="72">
        <v>120</v>
      </c>
      <c r="B129" s="8" t="s">
        <v>896</v>
      </c>
      <c r="C129" s="8" t="s">
        <v>895</v>
      </c>
      <c r="D129" s="9" t="s">
        <v>894</v>
      </c>
      <c r="E129" s="31" t="s">
        <v>29</v>
      </c>
      <c r="F129" s="44" t="s">
        <v>881</v>
      </c>
      <c r="G129" s="45">
        <v>45449</v>
      </c>
      <c r="H129" s="31" t="s">
        <v>890</v>
      </c>
      <c r="I129" s="44"/>
      <c r="J129" s="45"/>
      <c r="K129" s="46"/>
      <c r="L129" s="31" t="s">
        <v>23</v>
      </c>
      <c r="M129" s="31" t="s">
        <v>7</v>
      </c>
      <c r="N129" s="83">
        <v>1941</v>
      </c>
      <c r="O129" s="127" t="s">
        <v>63</v>
      </c>
      <c r="P129" s="122">
        <f>N129*15</f>
        <v>29115</v>
      </c>
      <c r="Q129" s="50">
        <v>4</v>
      </c>
      <c r="R129" s="51" t="s">
        <v>897</v>
      </c>
      <c r="S129" s="31" t="s">
        <v>506</v>
      </c>
      <c r="T129" s="12" t="s">
        <v>954</v>
      </c>
      <c r="U129" s="54" t="s">
        <v>955</v>
      </c>
      <c r="V129" s="52" t="s">
        <v>956</v>
      </c>
    </row>
    <row r="130" spans="1:22" ht="15" customHeight="1">
      <c r="A130" s="72">
        <v>121</v>
      </c>
      <c r="B130" s="8" t="s">
        <v>898</v>
      </c>
      <c r="C130" s="8" t="s">
        <v>900</v>
      </c>
      <c r="D130" s="138" t="s">
        <v>899</v>
      </c>
      <c r="E130" s="31" t="s">
        <v>29</v>
      </c>
      <c r="F130" s="409" t="s">
        <v>882</v>
      </c>
      <c r="G130" s="407">
        <v>45449</v>
      </c>
      <c r="H130" s="403" t="s">
        <v>891</v>
      </c>
      <c r="I130" s="44"/>
      <c r="J130" s="45"/>
      <c r="K130" s="46"/>
      <c r="L130" s="31" t="s">
        <v>23</v>
      </c>
      <c r="M130" s="31" t="s">
        <v>7</v>
      </c>
      <c r="N130" s="83">
        <v>1596</v>
      </c>
      <c r="O130" s="48" t="s">
        <v>43</v>
      </c>
      <c r="P130" s="49">
        <f>19.5*N130</f>
        <v>31122</v>
      </c>
      <c r="Q130" s="475">
        <v>4</v>
      </c>
      <c r="R130" s="477" t="s">
        <v>901</v>
      </c>
      <c r="S130" s="473" t="s">
        <v>145</v>
      </c>
      <c r="T130" s="411" t="s">
        <v>957</v>
      </c>
      <c r="U130" s="417" t="s">
        <v>958</v>
      </c>
      <c r="V130" s="391" t="s">
        <v>956</v>
      </c>
    </row>
    <row r="131" spans="1:22" s="137" customFormat="1" ht="15" customHeight="1">
      <c r="A131" s="128">
        <v>121</v>
      </c>
      <c r="B131" s="129" t="s">
        <v>898</v>
      </c>
      <c r="C131" s="129" t="s">
        <v>900</v>
      </c>
      <c r="D131" s="139" t="s">
        <v>899</v>
      </c>
      <c r="E131" s="130" t="s">
        <v>29</v>
      </c>
      <c r="F131" s="410"/>
      <c r="G131" s="408"/>
      <c r="H131" s="404"/>
      <c r="I131" s="131"/>
      <c r="J131" s="132"/>
      <c r="K131" s="133"/>
      <c r="L131" s="130" t="s">
        <v>23</v>
      </c>
      <c r="M131" s="130" t="s">
        <v>7</v>
      </c>
      <c r="N131" s="134">
        <v>581</v>
      </c>
      <c r="O131" s="135" t="s">
        <v>49</v>
      </c>
      <c r="P131" s="136">
        <f>N131*20</f>
        <v>11620</v>
      </c>
      <c r="Q131" s="476"/>
      <c r="R131" s="478"/>
      <c r="S131" s="474"/>
      <c r="T131" s="412"/>
      <c r="U131" s="418"/>
      <c r="V131" s="392"/>
    </row>
    <row r="132" spans="1:22" ht="15" customHeight="1">
      <c r="A132" s="72">
        <v>122</v>
      </c>
      <c r="B132" s="8" t="s">
        <v>902</v>
      </c>
      <c r="C132" s="8" t="s">
        <v>904</v>
      </c>
      <c r="D132" s="9" t="s">
        <v>903</v>
      </c>
      <c r="E132" s="31" t="s">
        <v>29</v>
      </c>
      <c r="F132" s="44" t="s">
        <v>883</v>
      </c>
      <c r="G132" s="45">
        <v>45449</v>
      </c>
      <c r="H132" s="403" t="s">
        <v>892</v>
      </c>
      <c r="I132" s="44" t="s">
        <v>1001</v>
      </c>
      <c r="J132" s="45">
        <v>45455</v>
      </c>
      <c r="K132" s="45">
        <v>45455</v>
      </c>
      <c r="L132" s="31" t="s">
        <v>23</v>
      </c>
      <c r="M132" s="31" t="s">
        <v>7</v>
      </c>
      <c r="N132" s="83">
        <v>2458</v>
      </c>
      <c r="O132" s="48" t="s">
        <v>49</v>
      </c>
      <c r="P132" s="49">
        <v>51228</v>
      </c>
      <c r="Q132" s="114">
        <v>9</v>
      </c>
      <c r="R132" s="51" t="s">
        <v>905</v>
      </c>
      <c r="S132" s="31" t="s">
        <v>506</v>
      </c>
      <c r="T132" s="12" t="s">
        <v>959</v>
      </c>
      <c r="U132" s="417" t="s">
        <v>961</v>
      </c>
      <c r="V132" s="391" t="s">
        <v>956</v>
      </c>
    </row>
    <row r="133" spans="1:22" ht="15" customHeight="1">
      <c r="A133" s="72">
        <v>123</v>
      </c>
      <c r="B133" s="8" t="s">
        <v>902</v>
      </c>
      <c r="C133" s="8" t="s">
        <v>904</v>
      </c>
      <c r="D133" s="9" t="s">
        <v>903</v>
      </c>
      <c r="E133" s="31" t="s">
        <v>29</v>
      </c>
      <c r="F133" s="44" t="s">
        <v>906</v>
      </c>
      <c r="G133" s="45">
        <v>45450</v>
      </c>
      <c r="H133" s="404"/>
      <c r="I133" s="44" t="s">
        <v>1002</v>
      </c>
      <c r="J133" s="45">
        <v>45455</v>
      </c>
      <c r="K133" s="45">
        <v>45455</v>
      </c>
      <c r="L133" s="31" t="s">
        <v>23</v>
      </c>
      <c r="M133" s="31" t="s">
        <v>7</v>
      </c>
      <c r="N133" s="83">
        <v>42</v>
      </c>
      <c r="O133" s="48" t="s">
        <v>49</v>
      </c>
      <c r="P133" s="49">
        <f>N133*21</f>
        <v>882</v>
      </c>
      <c r="Q133" s="50">
        <v>1</v>
      </c>
      <c r="R133" s="51" t="s">
        <v>908</v>
      </c>
      <c r="S133" s="31" t="s">
        <v>506</v>
      </c>
      <c r="T133" s="12" t="s">
        <v>960</v>
      </c>
      <c r="U133" s="418"/>
      <c r="V133" s="392"/>
    </row>
    <row r="134" spans="1:22" ht="15" customHeight="1">
      <c r="A134" s="72">
        <v>124</v>
      </c>
      <c r="B134" s="8" t="s">
        <v>909</v>
      </c>
      <c r="C134" s="8" t="s">
        <v>904</v>
      </c>
      <c r="D134" s="9" t="s">
        <v>903</v>
      </c>
      <c r="E134" s="31" t="s">
        <v>29</v>
      </c>
      <c r="F134" s="44" t="s">
        <v>910</v>
      </c>
      <c r="G134" s="45">
        <v>45461</v>
      </c>
      <c r="H134" s="31" t="s">
        <v>907</v>
      </c>
      <c r="I134" s="44" t="s">
        <v>1067</v>
      </c>
      <c r="J134" s="45">
        <v>45467</v>
      </c>
      <c r="K134" s="46">
        <v>45469</v>
      </c>
      <c r="L134" s="31" t="s">
        <v>23</v>
      </c>
      <c r="M134" s="31" t="s">
        <v>7</v>
      </c>
      <c r="N134" s="83">
        <v>36</v>
      </c>
      <c r="O134" s="48" t="s">
        <v>49</v>
      </c>
      <c r="P134" s="49">
        <f>N134*27</f>
        <v>972</v>
      </c>
      <c r="Q134" s="50">
        <v>1</v>
      </c>
      <c r="R134" s="51" t="s">
        <v>912</v>
      </c>
      <c r="S134" s="31" t="s">
        <v>115</v>
      </c>
      <c r="T134" s="12" t="s">
        <v>1047</v>
      </c>
      <c r="U134" s="54" t="s">
        <v>1041</v>
      </c>
      <c r="V134" s="52" t="s">
        <v>806</v>
      </c>
    </row>
    <row r="135" spans="1:22" ht="15" customHeight="1">
      <c r="A135" s="72">
        <v>125</v>
      </c>
      <c r="B135" s="144" t="s">
        <v>915</v>
      </c>
      <c r="C135" s="8" t="s">
        <v>914</v>
      </c>
      <c r="D135" s="9" t="s">
        <v>913</v>
      </c>
      <c r="E135" s="31" t="s">
        <v>29</v>
      </c>
      <c r="F135" s="44" t="s">
        <v>916</v>
      </c>
      <c r="G135" s="45">
        <v>45469</v>
      </c>
      <c r="H135" s="31" t="s">
        <v>7</v>
      </c>
      <c r="I135" s="44" t="s">
        <v>1076</v>
      </c>
      <c r="J135" s="45">
        <v>45469</v>
      </c>
      <c r="K135" s="46">
        <v>45474</v>
      </c>
      <c r="L135" s="31" t="s">
        <v>23</v>
      </c>
      <c r="M135" s="31" t="s">
        <v>93</v>
      </c>
      <c r="N135" s="83">
        <v>12</v>
      </c>
      <c r="O135" s="63" t="s">
        <v>63</v>
      </c>
      <c r="P135" s="147">
        <f>N135*19</f>
        <v>228</v>
      </c>
      <c r="Q135" s="109">
        <v>1</v>
      </c>
      <c r="R135" s="111" t="s">
        <v>930</v>
      </c>
      <c r="S135" s="112" t="s">
        <v>100</v>
      </c>
      <c r="T135" s="12">
        <v>0</v>
      </c>
      <c r="U135" s="54" t="s">
        <v>7</v>
      </c>
      <c r="V135" s="52" t="s">
        <v>7</v>
      </c>
    </row>
    <row r="136" spans="1:22" ht="15" customHeight="1">
      <c r="A136" s="72">
        <v>126</v>
      </c>
      <c r="B136" s="8" t="s">
        <v>922</v>
      </c>
      <c r="C136" s="8" t="s">
        <v>924</v>
      </c>
      <c r="D136" s="9" t="s">
        <v>923</v>
      </c>
      <c r="E136" s="31" t="s">
        <v>29</v>
      </c>
      <c r="F136" s="44" t="s">
        <v>919</v>
      </c>
      <c r="G136" s="45">
        <v>45497</v>
      </c>
      <c r="H136" s="31" t="s">
        <v>911</v>
      </c>
      <c r="I136" s="44"/>
      <c r="J136" s="45"/>
      <c r="K136" s="46"/>
      <c r="L136" s="31" t="s">
        <v>23</v>
      </c>
      <c r="M136" s="31"/>
      <c r="N136" s="141">
        <v>1732</v>
      </c>
      <c r="O136" s="48" t="s">
        <v>49</v>
      </c>
      <c r="P136" s="142">
        <f>N136*16</f>
        <v>27712</v>
      </c>
      <c r="Q136" s="50">
        <v>3</v>
      </c>
      <c r="R136" s="51" t="s">
        <v>925</v>
      </c>
      <c r="S136" s="31" t="s">
        <v>926</v>
      </c>
      <c r="T136" s="12" t="s">
        <v>1189</v>
      </c>
      <c r="U136" s="54" t="s">
        <v>1190</v>
      </c>
      <c r="V136" s="52" t="s">
        <v>1191</v>
      </c>
    </row>
    <row r="137" spans="1:22" ht="15" customHeight="1">
      <c r="A137" s="72">
        <v>127</v>
      </c>
      <c r="B137" s="140" t="s">
        <v>927</v>
      </c>
      <c r="C137" s="8" t="s">
        <v>929</v>
      </c>
      <c r="D137" s="9" t="s">
        <v>928</v>
      </c>
      <c r="E137" s="31" t="s">
        <v>29</v>
      </c>
      <c r="F137" s="44" t="s">
        <v>921</v>
      </c>
      <c r="G137" s="45">
        <v>45461</v>
      </c>
      <c r="H137" s="31" t="s">
        <v>920</v>
      </c>
      <c r="I137" s="44"/>
      <c r="J137" s="45"/>
      <c r="K137" s="46"/>
      <c r="L137" s="31" t="s">
        <v>23</v>
      </c>
      <c r="M137" s="31" t="s">
        <v>7</v>
      </c>
      <c r="N137" s="83">
        <v>480</v>
      </c>
      <c r="O137" s="143" t="s">
        <v>43</v>
      </c>
      <c r="P137" s="122">
        <f>N137*13.2</f>
        <v>6336</v>
      </c>
      <c r="Q137" s="50">
        <v>1</v>
      </c>
      <c r="R137" s="51" t="s">
        <v>342</v>
      </c>
      <c r="S137" s="31" t="s">
        <v>85</v>
      </c>
      <c r="T137" s="12" t="s">
        <v>1060</v>
      </c>
      <c r="U137" s="54" t="s">
        <v>1055</v>
      </c>
      <c r="V137" s="52" t="s">
        <v>1043</v>
      </c>
    </row>
    <row r="138" spans="1:22" ht="15" customHeight="1">
      <c r="A138" s="72">
        <v>128</v>
      </c>
      <c r="B138" s="144" t="s">
        <v>931</v>
      </c>
      <c r="C138" s="162" t="s">
        <v>933</v>
      </c>
      <c r="D138" s="163" t="s">
        <v>932</v>
      </c>
      <c r="E138" s="164" t="s">
        <v>29</v>
      </c>
      <c r="F138" s="165" t="s">
        <v>934</v>
      </c>
      <c r="G138" s="166" t="s">
        <v>34</v>
      </c>
      <c r="H138" s="164" t="s">
        <v>7</v>
      </c>
      <c r="I138" s="165"/>
      <c r="J138" s="166"/>
      <c r="K138" s="167"/>
      <c r="L138" s="164" t="s">
        <v>23</v>
      </c>
      <c r="M138" s="164" t="s">
        <v>93</v>
      </c>
      <c r="N138" s="168">
        <v>40</v>
      </c>
      <c r="O138" s="169" t="s">
        <v>63</v>
      </c>
      <c r="P138" s="170">
        <f>N138*16.3</f>
        <v>652</v>
      </c>
      <c r="Q138" s="171">
        <v>1</v>
      </c>
      <c r="R138" s="172" t="s">
        <v>935</v>
      </c>
      <c r="S138" s="164" t="s">
        <v>936</v>
      </c>
      <c r="T138" s="173" t="s">
        <v>1343</v>
      </c>
      <c r="U138" s="174" t="s">
        <v>7</v>
      </c>
      <c r="V138" s="175" t="s">
        <v>7</v>
      </c>
    </row>
    <row r="139" spans="1:22" ht="15" customHeight="1">
      <c r="A139" s="72">
        <v>129</v>
      </c>
      <c r="B139" s="194" t="s">
        <v>1151</v>
      </c>
      <c r="C139" s="8" t="s">
        <v>967</v>
      </c>
      <c r="D139" s="9" t="s">
        <v>966</v>
      </c>
      <c r="E139" s="31" t="s">
        <v>29</v>
      </c>
      <c r="F139" s="44" t="s">
        <v>968</v>
      </c>
      <c r="G139" s="45">
        <v>45477</v>
      </c>
      <c r="H139" s="31" t="s">
        <v>984</v>
      </c>
      <c r="I139" s="44" t="s">
        <v>1225</v>
      </c>
      <c r="J139" s="45">
        <v>45502</v>
      </c>
      <c r="K139" s="46">
        <v>45502</v>
      </c>
      <c r="L139" s="31" t="s">
        <v>23</v>
      </c>
      <c r="M139" s="31" t="s">
        <v>969</v>
      </c>
      <c r="N139" s="83">
        <v>799</v>
      </c>
      <c r="O139" s="48" t="s">
        <v>49</v>
      </c>
      <c r="P139" s="49">
        <f>N139*19</f>
        <v>15181</v>
      </c>
      <c r="Q139" s="50">
        <v>2</v>
      </c>
      <c r="R139" s="51" t="s">
        <v>971</v>
      </c>
      <c r="S139" s="31" t="s">
        <v>477</v>
      </c>
      <c r="T139" s="12" t="s">
        <v>1131</v>
      </c>
      <c r="U139" s="54" t="s">
        <v>1129</v>
      </c>
      <c r="V139" s="52" t="s">
        <v>1130</v>
      </c>
    </row>
    <row r="140" spans="1:22" ht="15" customHeight="1">
      <c r="A140" s="72">
        <v>130</v>
      </c>
      <c r="B140" s="8" t="s">
        <v>429</v>
      </c>
      <c r="C140" s="8" t="s">
        <v>431</v>
      </c>
      <c r="D140" s="9" t="s">
        <v>430</v>
      </c>
      <c r="E140" s="31" t="s">
        <v>29</v>
      </c>
      <c r="F140" s="44" t="s">
        <v>970</v>
      </c>
      <c r="G140" s="45">
        <v>45485</v>
      </c>
      <c r="H140" s="31" t="s">
        <v>985</v>
      </c>
      <c r="I140" s="44" t="s">
        <v>1175</v>
      </c>
      <c r="J140" s="45">
        <v>45491</v>
      </c>
      <c r="K140" s="46">
        <v>45491</v>
      </c>
      <c r="L140" s="31" t="s">
        <v>23</v>
      </c>
      <c r="M140" s="31" t="s">
        <v>7</v>
      </c>
      <c r="N140" s="83">
        <v>2</v>
      </c>
      <c r="O140" s="48" t="s">
        <v>49</v>
      </c>
      <c r="P140" s="49">
        <f>N140*18.2</f>
        <v>36.4</v>
      </c>
      <c r="Q140" s="50">
        <v>1</v>
      </c>
      <c r="R140" s="51" t="s">
        <v>414</v>
      </c>
      <c r="S140" s="31" t="s">
        <v>152</v>
      </c>
      <c r="T140" s="12" t="s">
        <v>1154</v>
      </c>
      <c r="U140" s="54" t="s">
        <v>7</v>
      </c>
      <c r="V140" s="52" t="s">
        <v>1130</v>
      </c>
    </row>
    <row r="141" spans="1:22" ht="15" customHeight="1">
      <c r="A141" s="72">
        <v>131</v>
      </c>
      <c r="B141" s="118" t="s">
        <v>1221</v>
      </c>
      <c r="C141" s="8" t="s">
        <v>973</v>
      </c>
      <c r="D141" s="9" t="s">
        <v>972</v>
      </c>
      <c r="E141" s="31" t="s">
        <v>29</v>
      </c>
      <c r="F141" s="44" t="s">
        <v>974</v>
      </c>
      <c r="G141" s="45">
        <v>45461</v>
      </c>
      <c r="H141" s="31" t="s">
        <v>986</v>
      </c>
      <c r="I141" s="44" t="s">
        <v>1220</v>
      </c>
      <c r="J141" s="45">
        <v>45502</v>
      </c>
      <c r="K141" s="46">
        <v>45509</v>
      </c>
      <c r="L141" s="31" t="s">
        <v>23</v>
      </c>
      <c r="M141" s="31" t="s">
        <v>7</v>
      </c>
      <c r="N141" s="83">
        <v>11</v>
      </c>
      <c r="O141" s="48" t="s">
        <v>49</v>
      </c>
      <c r="P141" s="49">
        <f>N141*19</f>
        <v>209</v>
      </c>
      <c r="Q141" s="50">
        <v>1</v>
      </c>
      <c r="R141" s="51" t="s">
        <v>975</v>
      </c>
      <c r="S141" s="31" t="s">
        <v>976</v>
      </c>
      <c r="T141" s="12" t="s">
        <v>1046</v>
      </c>
      <c r="U141" s="54" t="s">
        <v>1042</v>
      </c>
      <c r="V141" s="52" t="s">
        <v>806</v>
      </c>
    </row>
    <row r="142" spans="1:22" ht="15" customHeight="1">
      <c r="A142" s="72">
        <v>132</v>
      </c>
      <c r="B142" s="8" t="s">
        <v>989</v>
      </c>
      <c r="C142" s="8" t="s">
        <v>979</v>
      </c>
      <c r="D142" s="9" t="s">
        <v>980</v>
      </c>
      <c r="E142" s="31" t="s">
        <v>29</v>
      </c>
      <c r="F142" s="44" t="s">
        <v>977</v>
      </c>
      <c r="G142" s="45">
        <v>45461</v>
      </c>
      <c r="H142" s="31" t="s">
        <v>987</v>
      </c>
      <c r="I142" s="44"/>
      <c r="J142" s="45"/>
      <c r="K142" s="46"/>
      <c r="L142" s="31" t="s">
        <v>23</v>
      </c>
      <c r="M142" s="31" t="s">
        <v>7</v>
      </c>
      <c r="N142" s="83">
        <v>16</v>
      </c>
      <c r="O142" s="80" t="s">
        <v>63</v>
      </c>
      <c r="P142" s="49">
        <f>N142*19</f>
        <v>304</v>
      </c>
      <c r="Q142" s="50">
        <v>1</v>
      </c>
      <c r="R142" s="51" t="s">
        <v>981</v>
      </c>
      <c r="S142" s="31" t="s">
        <v>982</v>
      </c>
      <c r="T142" s="12" t="s">
        <v>1045</v>
      </c>
      <c r="U142" s="393" t="s">
        <v>1048</v>
      </c>
      <c r="V142" s="391" t="s">
        <v>1049</v>
      </c>
    </row>
    <row r="143" spans="1:22" ht="15" customHeight="1">
      <c r="A143" s="72">
        <v>133</v>
      </c>
      <c r="B143" s="8" t="s">
        <v>989</v>
      </c>
      <c r="C143" s="8" t="s">
        <v>979</v>
      </c>
      <c r="D143" s="9" t="s">
        <v>980</v>
      </c>
      <c r="E143" s="31" t="s">
        <v>29</v>
      </c>
      <c r="F143" s="44" t="s">
        <v>978</v>
      </c>
      <c r="G143" s="45">
        <v>45461</v>
      </c>
      <c r="H143" s="31" t="s">
        <v>988</v>
      </c>
      <c r="I143" s="44"/>
      <c r="J143" s="45"/>
      <c r="K143" s="46"/>
      <c r="L143" s="31" t="s">
        <v>23</v>
      </c>
      <c r="M143" s="31" t="s">
        <v>7</v>
      </c>
      <c r="N143" s="83">
        <v>255</v>
      </c>
      <c r="O143" s="48" t="s">
        <v>49</v>
      </c>
      <c r="P143" s="49">
        <f>N143*22.5</f>
        <v>5737.5</v>
      </c>
      <c r="Q143" s="50">
        <v>1</v>
      </c>
      <c r="R143" s="51" t="s">
        <v>983</v>
      </c>
      <c r="S143" s="31" t="s">
        <v>176</v>
      </c>
      <c r="T143" s="12" t="s">
        <v>1044</v>
      </c>
      <c r="U143" s="394"/>
      <c r="V143" s="392"/>
    </row>
    <row r="144" spans="1:22" ht="15" customHeight="1">
      <c r="A144" s="72">
        <v>134</v>
      </c>
      <c r="B144" s="8" t="s">
        <v>993</v>
      </c>
      <c r="C144" s="8" t="s">
        <v>888</v>
      </c>
      <c r="D144" s="9" t="s">
        <v>887</v>
      </c>
      <c r="E144" s="31" t="s">
        <v>29</v>
      </c>
      <c r="F144" s="44" t="s">
        <v>991</v>
      </c>
      <c r="G144" s="45">
        <v>45488</v>
      </c>
      <c r="H144" s="31" t="s">
        <v>889</v>
      </c>
      <c r="I144" s="44" t="s">
        <v>1223</v>
      </c>
      <c r="J144" s="45">
        <v>45502</v>
      </c>
      <c r="K144" s="46">
        <v>45503</v>
      </c>
      <c r="L144" s="31" t="s">
        <v>23</v>
      </c>
      <c r="M144" s="31" t="s">
        <v>7</v>
      </c>
      <c r="N144" s="83">
        <v>10</v>
      </c>
      <c r="O144" s="48" t="s">
        <v>49</v>
      </c>
      <c r="P144" s="49">
        <f>N144*19.55</f>
        <v>195.5</v>
      </c>
      <c r="Q144" s="50">
        <v>1</v>
      </c>
      <c r="R144" s="51" t="s">
        <v>994</v>
      </c>
      <c r="S144" s="31" t="s">
        <v>893</v>
      </c>
      <c r="T144" s="155" t="s">
        <v>1163</v>
      </c>
      <c r="U144" s="54" t="s">
        <v>1166</v>
      </c>
      <c r="V144" s="52" t="s">
        <v>1050</v>
      </c>
    </row>
    <row r="145" spans="1:22" ht="15" customHeight="1">
      <c r="A145" s="72">
        <v>135</v>
      </c>
      <c r="B145" s="8" t="s">
        <v>995</v>
      </c>
      <c r="C145" s="8" t="s">
        <v>888</v>
      </c>
      <c r="D145" s="9" t="s">
        <v>887</v>
      </c>
      <c r="E145" s="31" t="s">
        <v>29</v>
      </c>
      <c r="F145" s="44" t="s">
        <v>992</v>
      </c>
      <c r="G145" s="45">
        <v>45488</v>
      </c>
      <c r="H145" s="31" t="s">
        <v>889</v>
      </c>
      <c r="I145" s="44" t="s">
        <v>1224</v>
      </c>
      <c r="J145" s="45">
        <v>45502</v>
      </c>
      <c r="K145" s="46">
        <v>45503</v>
      </c>
      <c r="L145" s="31" t="s">
        <v>23</v>
      </c>
      <c r="M145" s="31" t="s">
        <v>7</v>
      </c>
      <c r="N145" s="83">
        <v>7</v>
      </c>
      <c r="O145" s="48" t="s">
        <v>49</v>
      </c>
      <c r="P145" s="49">
        <f>N145*19.55</f>
        <v>136.85</v>
      </c>
      <c r="Q145" s="50">
        <v>1</v>
      </c>
      <c r="R145" s="51" t="s">
        <v>996</v>
      </c>
      <c r="S145" s="31" t="s">
        <v>893</v>
      </c>
      <c r="T145" s="155" t="s">
        <v>1164</v>
      </c>
      <c r="U145" s="54" t="s">
        <v>1166</v>
      </c>
      <c r="V145" s="52" t="s">
        <v>1050</v>
      </c>
    </row>
    <row r="146" spans="1:22" ht="15" customHeight="1">
      <c r="A146" s="72">
        <v>136</v>
      </c>
      <c r="B146" s="148" t="s">
        <v>997</v>
      </c>
      <c r="C146" s="8" t="s">
        <v>227</v>
      </c>
      <c r="D146" s="9" t="s">
        <v>228</v>
      </c>
      <c r="E146" s="31" t="s">
        <v>29</v>
      </c>
      <c r="F146" s="44" t="s">
        <v>998</v>
      </c>
      <c r="G146" s="45">
        <v>45456</v>
      </c>
      <c r="H146" s="31" t="s">
        <v>999</v>
      </c>
      <c r="I146" s="44"/>
      <c r="J146" s="45"/>
      <c r="K146" s="46"/>
      <c r="L146" s="31" t="s">
        <v>24</v>
      </c>
      <c r="M146" s="31" t="s">
        <v>7</v>
      </c>
      <c r="N146" s="83">
        <v>1</v>
      </c>
      <c r="O146" s="48" t="s">
        <v>450</v>
      </c>
      <c r="P146" s="49">
        <v>900</v>
      </c>
      <c r="Q146" s="50">
        <v>1</v>
      </c>
      <c r="R146" s="51" t="s">
        <v>1000</v>
      </c>
      <c r="S146" s="31" t="s">
        <v>85</v>
      </c>
      <c r="T146" s="12" t="s">
        <v>1052</v>
      </c>
      <c r="U146" s="54" t="s">
        <v>1051</v>
      </c>
      <c r="V146" s="52" t="s">
        <v>1050</v>
      </c>
    </row>
    <row r="147" spans="1:22" ht="15" customHeight="1">
      <c r="A147" s="72">
        <v>137</v>
      </c>
      <c r="B147" s="8" t="s">
        <v>1153</v>
      </c>
      <c r="C147" s="8" t="s">
        <v>1003</v>
      </c>
      <c r="D147" s="9" t="s">
        <v>1004</v>
      </c>
      <c r="E147" s="31" t="s">
        <v>29</v>
      </c>
      <c r="F147" s="44" t="s">
        <v>1005</v>
      </c>
      <c r="G147" s="98">
        <v>45481</v>
      </c>
      <c r="H147" s="31" t="s">
        <v>1006</v>
      </c>
      <c r="I147" s="68" t="s">
        <v>1152</v>
      </c>
      <c r="J147" s="45">
        <v>45482</v>
      </c>
      <c r="K147" s="45">
        <v>45482</v>
      </c>
      <c r="L147" s="31" t="s">
        <v>23</v>
      </c>
      <c r="M147" s="31" t="s">
        <v>7</v>
      </c>
      <c r="N147" s="83">
        <v>324</v>
      </c>
      <c r="O147" s="48" t="s">
        <v>49</v>
      </c>
      <c r="P147" s="49">
        <f>N147*27</f>
        <v>8748</v>
      </c>
      <c r="Q147" s="114">
        <v>1</v>
      </c>
      <c r="R147" s="51" t="s">
        <v>1009</v>
      </c>
      <c r="S147" s="31" t="s">
        <v>749</v>
      </c>
      <c r="T147" s="12" t="s">
        <v>1148</v>
      </c>
      <c r="U147" s="54" t="s">
        <v>1149</v>
      </c>
      <c r="V147" s="52" t="s">
        <v>1130</v>
      </c>
    </row>
    <row r="148" spans="1:22" ht="15" customHeight="1">
      <c r="A148" s="72">
        <v>138</v>
      </c>
      <c r="B148" s="8" t="s">
        <v>531</v>
      </c>
      <c r="C148" s="8" t="s">
        <v>578</v>
      </c>
      <c r="D148" s="9" t="s">
        <v>577</v>
      </c>
      <c r="E148" s="31" t="s">
        <v>29</v>
      </c>
      <c r="F148" s="44" t="s">
        <v>1011</v>
      </c>
      <c r="G148" s="45">
        <v>45477</v>
      </c>
      <c r="H148" s="31" t="s">
        <v>1012</v>
      </c>
      <c r="I148" s="45"/>
      <c r="J148" s="45"/>
      <c r="K148" s="46"/>
      <c r="L148" s="31" t="s">
        <v>23</v>
      </c>
      <c r="M148" s="31" t="s">
        <v>7</v>
      </c>
      <c r="N148" s="83">
        <v>7</v>
      </c>
      <c r="O148" s="48" t="s">
        <v>49</v>
      </c>
      <c r="P148" s="49">
        <f>N148*18.6</f>
        <v>130.20000000000002</v>
      </c>
      <c r="Q148" s="50">
        <v>1</v>
      </c>
      <c r="R148" s="51" t="s">
        <v>1013</v>
      </c>
      <c r="S148" s="31" t="s">
        <v>131</v>
      </c>
      <c r="T148" s="12" t="s">
        <v>1134</v>
      </c>
      <c r="U148" s="54" t="s">
        <v>1135</v>
      </c>
      <c r="V148" s="52" t="s">
        <v>1050</v>
      </c>
    </row>
    <row r="149" spans="1:22" ht="15" customHeight="1">
      <c r="A149" s="72">
        <v>139</v>
      </c>
      <c r="B149" s="144" t="s">
        <v>1014</v>
      </c>
      <c r="C149" s="8" t="s">
        <v>1016</v>
      </c>
      <c r="D149" s="9" t="s">
        <v>1015</v>
      </c>
      <c r="E149" s="31" t="s">
        <v>29</v>
      </c>
      <c r="F149" s="44" t="s">
        <v>1017</v>
      </c>
      <c r="G149" s="45">
        <v>45547</v>
      </c>
      <c r="H149" s="31" t="s">
        <v>7</v>
      </c>
      <c r="I149" s="45" t="s">
        <v>1369</v>
      </c>
      <c r="J149" s="45">
        <v>45547</v>
      </c>
      <c r="K149" s="46">
        <v>45548</v>
      </c>
      <c r="L149" s="31" t="s">
        <v>23</v>
      </c>
      <c r="M149" s="31" t="s">
        <v>93</v>
      </c>
      <c r="N149" s="83">
        <v>1632</v>
      </c>
      <c r="O149" s="48" t="s">
        <v>1035</v>
      </c>
      <c r="P149" s="49">
        <f>N149*31</f>
        <v>50592</v>
      </c>
      <c r="Q149" s="50">
        <v>5</v>
      </c>
      <c r="R149" s="51" t="s">
        <v>1019</v>
      </c>
      <c r="S149" s="31" t="s">
        <v>1020</v>
      </c>
      <c r="T149" s="12" t="s">
        <v>1368</v>
      </c>
      <c r="U149" s="54"/>
      <c r="V149" s="52"/>
    </row>
    <row r="150" spans="1:22" ht="15" customHeight="1">
      <c r="A150" s="72">
        <v>140</v>
      </c>
      <c r="B150" s="8" t="s">
        <v>1034</v>
      </c>
      <c r="C150" s="8" t="s">
        <v>1022</v>
      </c>
      <c r="D150" s="9" t="s">
        <v>1021</v>
      </c>
      <c r="E150" s="31" t="s">
        <v>29</v>
      </c>
      <c r="F150" s="44" t="s">
        <v>1023</v>
      </c>
      <c r="G150" s="45">
        <v>45461</v>
      </c>
      <c r="H150" s="31" t="s">
        <v>1018</v>
      </c>
      <c r="I150" s="44" t="s">
        <v>1366</v>
      </c>
      <c r="J150" s="45">
        <v>45547</v>
      </c>
      <c r="K150" s="46">
        <v>45548</v>
      </c>
      <c r="L150" s="31" t="s">
        <v>23</v>
      </c>
      <c r="M150" s="31" t="s">
        <v>7</v>
      </c>
      <c r="N150" s="83">
        <v>384</v>
      </c>
      <c r="O150" s="48" t="s">
        <v>1057</v>
      </c>
      <c r="P150" s="49">
        <f>N150*31</f>
        <v>11904</v>
      </c>
      <c r="Q150" s="50">
        <v>1</v>
      </c>
      <c r="R150" s="51" t="s">
        <v>1025</v>
      </c>
      <c r="S150" s="31" t="s">
        <v>326</v>
      </c>
      <c r="T150" s="12" t="s">
        <v>1059</v>
      </c>
      <c r="U150" s="54" t="s">
        <v>1056</v>
      </c>
      <c r="V150" s="52" t="s">
        <v>1043</v>
      </c>
    </row>
    <row r="151" spans="1:22" ht="15" customHeight="1">
      <c r="A151" s="72">
        <v>141</v>
      </c>
      <c r="B151" s="8" t="s">
        <v>38</v>
      </c>
      <c r="C151" s="8" t="s">
        <v>1026</v>
      </c>
      <c r="D151" s="9" t="s">
        <v>1027</v>
      </c>
      <c r="E151" s="31" t="s">
        <v>29</v>
      </c>
      <c r="F151" s="44" t="s">
        <v>1028</v>
      </c>
      <c r="G151" s="45">
        <v>45461</v>
      </c>
      <c r="H151" s="31" t="s">
        <v>1024</v>
      </c>
      <c r="I151" s="44" t="s">
        <v>1068</v>
      </c>
      <c r="J151" s="45">
        <v>45467</v>
      </c>
      <c r="K151" s="46">
        <v>45483</v>
      </c>
      <c r="L151" s="31" t="s">
        <v>23</v>
      </c>
      <c r="M151" s="31" t="s">
        <v>7</v>
      </c>
      <c r="N151" s="83">
        <v>417</v>
      </c>
      <c r="O151" s="48" t="s">
        <v>43</v>
      </c>
      <c r="P151" s="49">
        <f>N151*20.5</f>
        <v>8548.5</v>
      </c>
      <c r="Q151" s="50">
        <v>1</v>
      </c>
      <c r="R151" s="51" t="s">
        <v>44</v>
      </c>
      <c r="S151" s="31" t="s">
        <v>22</v>
      </c>
      <c r="T151" s="12" t="s">
        <v>1058</v>
      </c>
      <c r="U151" s="54" t="s">
        <v>7</v>
      </c>
      <c r="V151" s="52" t="s">
        <v>7</v>
      </c>
    </row>
    <row r="152" spans="1:22" ht="15" customHeight="1">
      <c r="A152" s="72">
        <v>142</v>
      </c>
      <c r="B152" s="144" t="s">
        <v>1030</v>
      </c>
      <c r="C152" s="8" t="s">
        <v>1031</v>
      </c>
      <c r="D152" s="9" t="s">
        <v>1032</v>
      </c>
      <c r="E152" s="31" t="s">
        <v>29</v>
      </c>
      <c r="F152" s="44" t="s">
        <v>1033</v>
      </c>
      <c r="G152" s="96" t="s">
        <v>1624</v>
      </c>
      <c r="H152" s="31" t="s">
        <v>1626</v>
      </c>
      <c r="I152" s="192" t="s">
        <v>1625</v>
      </c>
      <c r="J152" s="192">
        <v>45593</v>
      </c>
      <c r="K152" s="46">
        <v>45594</v>
      </c>
      <c r="L152" s="31" t="s">
        <v>23</v>
      </c>
      <c r="M152" s="31" t="s">
        <v>93</v>
      </c>
      <c r="N152" s="83">
        <v>197</v>
      </c>
      <c r="O152" s="48" t="s">
        <v>49</v>
      </c>
      <c r="P152" s="49">
        <f>N152*18.2</f>
        <v>3585.3999999999996</v>
      </c>
      <c r="Q152" s="50">
        <v>1</v>
      </c>
      <c r="R152" s="51" t="s">
        <v>44</v>
      </c>
      <c r="S152" s="31" t="s">
        <v>22</v>
      </c>
      <c r="T152" s="161" t="s">
        <v>1609</v>
      </c>
      <c r="U152" s="54"/>
      <c r="V152" s="52"/>
    </row>
    <row r="153" spans="1:22" ht="15" customHeight="1">
      <c r="A153" s="72">
        <v>143</v>
      </c>
      <c r="B153" s="118" t="s">
        <v>1115</v>
      </c>
      <c r="C153" s="8" t="s">
        <v>1037</v>
      </c>
      <c r="D153" s="9" t="s">
        <v>1036</v>
      </c>
      <c r="E153" s="31" t="s">
        <v>29</v>
      </c>
      <c r="F153" s="44" t="s">
        <v>1038</v>
      </c>
      <c r="G153" s="98">
        <v>45477</v>
      </c>
      <c r="H153" s="31" t="s">
        <v>1029</v>
      </c>
      <c r="I153" s="44"/>
      <c r="J153" s="45"/>
      <c r="K153" s="46"/>
      <c r="L153" s="31" t="s">
        <v>23</v>
      </c>
      <c r="M153" s="31" t="s">
        <v>7</v>
      </c>
      <c r="N153" s="83">
        <v>425</v>
      </c>
      <c r="O153" s="48" t="s">
        <v>63</v>
      </c>
      <c r="P153" s="49">
        <f>N153*20</f>
        <v>8500</v>
      </c>
      <c r="Q153" s="50">
        <v>1</v>
      </c>
      <c r="R153" s="51" t="s">
        <v>1039</v>
      </c>
      <c r="S153" s="31" t="s">
        <v>1040</v>
      </c>
      <c r="T153" s="12" t="s">
        <v>1136</v>
      </c>
      <c r="U153" s="54" t="s">
        <v>1137</v>
      </c>
      <c r="V153" s="52" t="s">
        <v>1138</v>
      </c>
    </row>
    <row r="154" spans="1:22" ht="15" customHeight="1">
      <c r="A154" s="72">
        <v>144</v>
      </c>
      <c r="B154" s="144" t="s">
        <v>1077</v>
      </c>
      <c r="C154" s="8" t="s">
        <v>1079</v>
      </c>
      <c r="D154" s="9" t="s">
        <v>1078</v>
      </c>
      <c r="E154" s="31" t="s">
        <v>29</v>
      </c>
      <c r="F154" s="44" t="s">
        <v>1080</v>
      </c>
      <c r="G154" s="156">
        <v>45492</v>
      </c>
      <c r="H154" s="31" t="s">
        <v>7</v>
      </c>
      <c r="I154" s="44" t="s">
        <v>1181</v>
      </c>
      <c r="J154" s="156">
        <v>45492</v>
      </c>
      <c r="K154" s="156">
        <v>45492</v>
      </c>
      <c r="L154" s="31" t="s">
        <v>23</v>
      </c>
      <c r="M154" s="31" t="s">
        <v>93</v>
      </c>
      <c r="N154" s="83">
        <v>936</v>
      </c>
      <c r="O154" s="48" t="s">
        <v>63</v>
      </c>
      <c r="P154" s="49">
        <f>N154*19</f>
        <v>17784</v>
      </c>
      <c r="Q154" s="50">
        <v>2</v>
      </c>
      <c r="R154" s="51" t="s">
        <v>1083</v>
      </c>
      <c r="S154" s="31" t="s">
        <v>685</v>
      </c>
      <c r="T154" s="12"/>
      <c r="U154" s="54"/>
      <c r="V154" s="52"/>
    </row>
    <row r="155" spans="1:22" ht="15" customHeight="1">
      <c r="A155" s="409">
        <v>145</v>
      </c>
      <c r="B155" s="397" t="s">
        <v>1084</v>
      </c>
      <c r="C155" s="397" t="s">
        <v>1086</v>
      </c>
      <c r="D155" s="395" t="s">
        <v>1085</v>
      </c>
      <c r="E155" s="403" t="s">
        <v>29</v>
      </c>
      <c r="F155" s="409" t="s">
        <v>1081</v>
      </c>
      <c r="G155" s="468" t="s">
        <v>34</v>
      </c>
      <c r="H155" s="403" t="s">
        <v>1091</v>
      </c>
      <c r="I155" s="44"/>
      <c r="J155" s="45"/>
      <c r="K155" s="46"/>
      <c r="L155" s="31" t="s">
        <v>23</v>
      </c>
      <c r="M155" s="31" t="s">
        <v>7</v>
      </c>
      <c r="N155" s="83">
        <v>378</v>
      </c>
      <c r="O155" s="48" t="s">
        <v>49</v>
      </c>
      <c r="P155" s="122">
        <f>N155*18</f>
        <v>6804</v>
      </c>
      <c r="Q155" s="399">
        <v>1</v>
      </c>
      <c r="R155" s="401" t="s">
        <v>1087</v>
      </c>
      <c r="S155" s="403" t="s">
        <v>22</v>
      </c>
      <c r="T155" s="115" t="s">
        <v>1100</v>
      </c>
      <c r="U155" s="54"/>
      <c r="V155" s="52"/>
    </row>
    <row r="156" spans="1:22" ht="15" customHeight="1">
      <c r="A156" s="410"/>
      <c r="B156" s="398"/>
      <c r="C156" s="398"/>
      <c r="D156" s="396"/>
      <c r="E156" s="404"/>
      <c r="F156" s="410"/>
      <c r="G156" s="469"/>
      <c r="H156" s="404"/>
      <c r="I156" s="44"/>
      <c r="J156" s="45"/>
      <c r="K156" s="46"/>
      <c r="L156" s="31" t="s">
        <v>24</v>
      </c>
      <c r="M156" s="31" t="s">
        <v>7</v>
      </c>
      <c r="N156" s="83">
        <v>9</v>
      </c>
      <c r="O156" s="48" t="s">
        <v>450</v>
      </c>
      <c r="P156" s="122">
        <f>250*N156</f>
        <v>2250</v>
      </c>
      <c r="Q156" s="400"/>
      <c r="R156" s="402"/>
      <c r="S156" s="404"/>
      <c r="T156" s="115" t="s">
        <v>1100</v>
      </c>
      <c r="U156" s="54"/>
      <c r="V156" s="52"/>
    </row>
    <row r="157" spans="1:22" ht="15" customHeight="1">
      <c r="A157" s="72">
        <v>146</v>
      </c>
      <c r="B157" s="8" t="s">
        <v>1088</v>
      </c>
      <c r="C157" s="8" t="s">
        <v>1090</v>
      </c>
      <c r="D157" s="9" t="s">
        <v>1089</v>
      </c>
      <c r="E157" s="152" t="s">
        <v>29</v>
      </c>
      <c r="F157" s="44" t="s">
        <v>1082</v>
      </c>
      <c r="G157" s="45">
        <v>45488</v>
      </c>
      <c r="H157" s="61" t="s">
        <v>1098</v>
      </c>
      <c r="I157" s="44"/>
      <c r="J157" s="45"/>
      <c r="K157" s="46"/>
      <c r="L157" s="31" t="s">
        <v>23</v>
      </c>
      <c r="M157" s="31" t="s">
        <v>7</v>
      </c>
      <c r="N157" s="83">
        <v>180</v>
      </c>
      <c r="O157" s="48" t="s">
        <v>63</v>
      </c>
      <c r="P157" s="49">
        <f>N157*20</f>
        <v>3600</v>
      </c>
      <c r="Q157" s="50">
        <v>1</v>
      </c>
      <c r="R157" s="51" t="s">
        <v>1092</v>
      </c>
      <c r="S157" s="31" t="s">
        <v>1093</v>
      </c>
      <c r="T157" s="12" t="s">
        <v>1167</v>
      </c>
      <c r="U157" s="54" t="s">
        <v>1168</v>
      </c>
      <c r="V157" s="52" t="s">
        <v>806</v>
      </c>
    </row>
    <row r="158" spans="1:22" ht="15" customHeight="1">
      <c r="A158" s="72">
        <v>147</v>
      </c>
      <c r="B158" s="8" t="s">
        <v>1094</v>
      </c>
      <c r="C158" s="8" t="s">
        <v>1096</v>
      </c>
      <c r="D158" s="9" t="s">
        <v>1095</v>
      </c>
      <c r="E158" s="152" t="s">
        <v>29</v>
      </c>
      <c r="F158" s="44" t="s">
        <v>1097</v>
      </c>
      <c r="G158" s="45">
        <v>45488</v>
      </c>
      <c r="H158" s="61" t="s">
        <v>1105</v>
      </c>
      <c r="I158" s="44"/>
      <c r="J158" s="45"/>
      <c r="K158" s="46"/>
      <c r="L158" s="31" t="s">
        <v>23</v>
      </c>
      <c r="M158" s="31" t="s">
        <v>7</v>
      </c>
      <c r="N158" s="83">
        <v>314</v>
      </c>
      <c r="O158" s="80" t="s">
        <v>43</v>
      </c>
      <c r="P158" s="89">
        <f>N158*26.4</f>
        <v>8289.6</v>
      </c>
      <c r="Q158" s="50">
        <v>1</v>
      </c>
      <c r="R158" s="51" t="s">
        <v>1099</v>
      </c>
      <c r="S158" s="31" t="s">
        <v>326</v>
      </c>
      <c r="T158" s="12" t="s">
        <v>1169</v>
      </c>
      <c r="U158" s="54" t="s">
        <v>1170</v>
      </c>
      <c r="V158" s="52" t="s">
        <v>1043</v>
      </c>
    </row>
    <row r="159" spans="1:22" ht="15" customHeight="1">
      <c r="A159" s="72">
        <v>148</v>
      </c>
      <c r="B159" s="8" t="s">
        <v>1101</v>
      </c>
      <c r="C159" s="8" t="s">
        <v>1103</v>
      </c>
      <c r="D159" s="9" t="s">
        <v>1102</v>
      </c>
      <c r="E159" s="152" t="s">
        <v>29</v>
      </c>
      <c r="F159" s="44" t="s">
        <v>1104</v>
      </c>
      <c r="G159" s="45">
        <v>45555</v>
      </c>
      <c r="H159" s="61" t="s">
        <v>1111</v>
      </c>
      <c r="I159" s="44" t="s">
        <v>1679</v>
      </c>
      <c r="J159" s="45">
        <v>45604</v>
      </c>
      <c r="K159" s="46">
        <v>45604</v>
      </c>
      <c r="L159" s="31" t="s">
        <v>23</v>
      </c>
      <c r="M159" s="31" t="s">
        <v>7</v>
      </c>
      <c r="N159" s="83">
        <v>18</v>
      </c>
      <c r="O159" s="48" t="s">
        <v>49</v>
      </c>
      <c r="P159" s="49">
        <f>N159*19.6</f>
        <v>352.8</v>
      </c>
      <c r="Q159" s="50">
        <v>1</v>
      </c>
      <c r="R159" s="51" t="s">
        <v>1106</v>
      </c>
      <c r="S159" s="31" t="s">
        <v>109</v>
      </c>
      <c r="T159" s="12" t="s">
        <v>1404</v>
      </c>
      <c r="U159" s="54" t="s">
        <v>1405</v>
      </c>
      <c r="V159" s="52" t="s">
        <v>1406</v>
      </c>
    </row>
    <row r="160" spans="1:22" ht="15" customHeight="1">
      <c r="A160" s="72">
        <v>149</v>
      </c>
      <c r="B160" s="8" t="s">
        <v>1108</v>
      </c>
      <c r="C160" s="8" t="s">
        <v>1109</v>
      </c>
      <c r="D160" s="9" t="s">
        <v>1107</v>
      </c>
      <c r="E160" s="152" t="s">
        <v>29</v>
      </c>
      <c r="F160" s="44" t="s">
        <v>1110</v>
      </c>
      <c r="G160" s="45">
        <v>45475</v>
      </c>
      <c r="H160" s="61" t="s">
        <v>1113</v>
      </c>
      <c r="I160" s="44" t="s">
        <v>1230</v>
      </c>
      <c r="J160" s="45">
        <v>45503</v>
      </c>
      <c r="K160" s="46">
        <v>45503</v>
      </c>
      <c r="L160" s="31" t="s">
        <v>24</v>
      </c>
      <c r="M160" s="31" t="s">
        <v>7</v>
      </c>
      <c r="N160" s="83">
        <v>1</v>
      </c>
      <c r="O160" s="48" t="s">
        <v>450</v>
      </c>
      <c r="P160" s="49">
        <v>18</v>
      </c>
      <c r="Q160" s="50">
        <v>1</v>
      </c>
      <c r="R160" s="51" t="s">
        <v>1112</v>
      </c>
      <c r="S160" s="31" t="s">
        <v>9</v>
      </c>
      <c r="T160" s="12" t="s">
        <v>1122</v>
      </c>
      <c r="U160" s="54" t="s">
        <v>1171</v>
      </c>
      <c r="V160" s="52" t="s">
        <v>772</v>
      </c>
    </row>
    <row r="161" spans="1:22" ht="15" customHeight="1">
      <c r="A161" s="72">
        <v>150</v>
      </c>
      <c r="B161" s="144" t="s">
        <v>1128</v>
      </c>
      <c r="C161" s="8" t="s">
        <v>1124</v>
      </c>
      <c r="D161" s="9" t="s">
        <v>1123</v>
      </c>
      <c r="E161" s="152" t="s">
        <v>29</v>
      </c>
      <c r="F161" s="44" t="s">
        <v>1125</v>
      </c>
      <c r="G161" s="45">
        <v>45552</v>
      </c>
      <c r="H161" s="31" t="s">
        <v>7</v>
      </c>
      <c r="I161" s="44" t="s">
        <v>1387</v>
      </c>
      <c r="J161" s="45">
        <v>45552</v>
      </c>
      <c r="K161" s="46">
        <v>45583</v>
      </c>
      <c r="L161" s="31" t="s">
        <v>23</v>
      </c>
      <c r="M161" s="31" t="s">
        <v>670</v>
      </c>
      <c r="N161" s="83">
        <v>2220</v>
      </c>
      <c r="O161" s="48" t="s">
        <v>49</v>
      </c>
      <c r="P161" s="49">
        <f>N161*20</f>
        <v>44400</v>
      </c>
      <c r="Q161" s="50">
        <v>6</v>
      </c>
      <c r="R161" s="51" t="s">
        <v>1126</v>
      </c>
      <c r="S161" s="31" t="s">
        <v>1127</v>
      </c>
      <c r="T161" s="12">
        <v>0</v>
      </c>
      <c r="U161" s="54" t="s">
        <v>7</v>
      </c>
      <c r="V161" s="52" t="s">
        <v>7</v>
      </c>
    </row>
    <row r="162" spans="1:22" ht="15" customHeight="1">
      <c r="A162" s="72">
        <v>151</v>
      </c>
      <c r="B162" s="144" t="s">
        <v>1140</v>
      </c>
      <c r="C162" s="8" t="s">
        <v>1142</v>
      </c>
      <c r="D162" s="9" t="s">
        <v>1141</v>
      </c>
      <c r="E162" s="152" t="s">
        <v>29</v>
      </c>
      <c r="F162" s="44" t="s">
        <v>1143</v>
      </c>
      <c r="G162" s="45">
        <v>45582</v>
      </c>
      <c r="H162" s="31" t="s">
        <v>1497</v>
      </c>
      <c r="I162" s="44" t="s">
        <v>1578</v>
      </c>
      <c r="J162" s="45">
        <v>45582</v>
      </c>
      <c r="K162" s="46">
        <v>45583</v>
      </c>
      <c r="L162" s="31" t="s">
        <v>23</v>
      </c>
      <c r="M162" s="31" t="s">
        <v>670</v>
      </c>
      <c r="N162" s="83">
        <v>4</v>
      </c>
      <c r="O162" s="48" t="s">
        <v>63</v>
      </c>
      <c r="P162" s="49">
        <f>22*N162</f>
        <v>88</v>
      </c>
      <c r="Q162" s="50">
        <v>1</v>
      </c>
      <c r="R162" s="51" t="s">
        <v>1144</v>
      </c>
      <c r="S162" s="31" t="s">
        <v>131</v>
      </c>
      <c r="T162" s="12">
        <v>0</v>
      </c>
      <c r="U162" s="54" t="s">
        <v>7</v>
      </c>
      <c r="V162" s="52" t="s">
        <v>7</v>
      </c>
    </row>
    <row r="163" spans="1:22" ht="15" customHeight="1">
      <c r="A163" s="72">
        <v>152</v>
      </c>
      <c r="B163" s="8" t="s">
        <v>531</v>
      </c>
      <c r="C163" s="8" t="s">
        <v>1145</v>
      </c>
      <c r="D163" s="9" t="s">
        <v>518</v>
      </c>
      <c r="E163" s="152" t="s">
        <v>29</v>
      </c>
      <c r="F163" s="44" t="s">
        <v>1146</v>
      </c>
      <c r="G163" s="45">
        <v>45488</v>
      </c>
      <c r="H163" s="31" t="s">
        <v>1147</v>
      </c>
      <c r="I163" s="44" t="s">
        <v>1174</v>
      </c>
      <c r="J163" s="45">
        <v>45490</v>
      </c>
      <c r="K163" s="46">
        <v>45491</v>
      </c>
      <c r="L163" s="31" t="s">
        <v>23</v>
      </c>
      <c r="M163" s="31" t="s">
        <v>7</v>
      </c>
      <c r="N163" s="83">
        <v>180</v>
      </c>
      <c r="O163" s="48" t="s">
        <v>49</v>
      </c>
      <c r="P163" s="89">
        <f>N163*20</f>
        <v>3600</v>
      </c>
      <c r="Q163" s="50">
        <v>1</v>
      </c>
      <c r="R163" s="51" t="s">
        <v>1000</v>
      </c>
      <c r="S163" s="31" t="s">
        <v>85</v>
      </c>
      <c r="T163" s="12" t="s">
        <v>1172</v>
      </c>
      <c r="U163" s="54" t="s">
        <v>1173</v>
      </c>
      <c r="V163" s="52" t="s">
        <v>1050</v>
      </c>
    </row>
    <row r="164" spans="1:22" ht="15" customHeight="1">
      <c r="A164" s="72">
        <v>153</v>
      </c>
      <c r="B164" s="8" t="s">
        <v>429</v>
      </c>
      <c r="C164" s="8"/>
      <c r="D164" s="9"/>
      <c r="E164" s="31"/>
      <c r="F164" s="44" t="s">
        <v>1155</v>
      </c>
      <c r="G164" s="154" t="s">
        <v>1156</v>
      </c>
      <c r="H164" s="31"/>
      <c r="I164" s="44"/>
      <c r="J164" s="45"/>
      <c r="K164" s="46"/>
      <c r="L164" s="31"/>
      <c r="M164" s="31"/>
      <c r="N164" s="83"/>
      <c r="O164" s="48"/>
      <c r="P164" s="49"/>
      <c r="Q164" s="50"/>
      <c r="R164" s="51"/>
      <c r="S164" s="31"/>
      <c r="T164" s="12"/>
      <c r="U164" s="54"/>
      <c r="V164" s="52"/>
    </row>
    <row r="165" spans="1:22" ht="15" customHeight="1">
      <c r="A165" s="72">
        <v>154</v>
      </c>
      <c r="B165" s="8" t="s">
        <v>1157</v>
      </c>
      <c r="C165" s="8" t="s">
        <v>1159</v>
      </c>
      <c r="D165" s="9" t="s">
        <v>1158</v>
      </c>
      <c r="E165" s="152" t="s">
        <v>29</v>
      </c>
      <c r="F165" s="44" t="s">
        <v>1160</v>
      </c>
      <c r="G165" s="45">
        <v>45497</v>
      </c>
      <c r="H165" s="31" t="s">
        <v>1162</v>
      </c>
      <c r="I165" s="44"/>
      <c r="J165" s="45"/>
      <c r="K165" s="46"/>
      <c r="L165" s="31" t="s">
        <v>23</v>
      </c>
      <c r="M165" s="31" t="s">
        <v>7</v>
      </c>
      <c r="N165" s="83">
        <v>100</v>
      </c>
      <c r="O165" s="48" t="s">
        <v>63</v>
      </c>
      <c r="P165" s="49">
        <f>N165*19.5</f>
        <v>1950</v>
      </c>
      <c r="Q165" s="50">
        <v>1</v>
      </c>
      <c r="R165" s="51" t="s">
        <v>1161</v>
      </c>
      <c r="S165" s="31" t="s">
        <v>477</v>
      </c>
      <c r="T165" s="12" t="s">
        <v>1208</v>
      </c>
      <c r="U165" s="54" t="s">
        <v>1209</v>
      </c>
      <c r="V165" s="52" t="s">
        <v>1130</v>
      </c>
    </row>
    <row r="166" spans="1:22" ht="15" customHeight="1">
      <c r="A166" s="72">
        <v>155</v>
      </c>
      <c r="B166" s="397" t="s">
        <v>1176</v>
      </c>
      <c r="C166" s="397" t="s">
        <v>1178</v>
      </c>
      <c r="D166" s="395" t="s">
        <v>1177</v>
      </c>
      <c r="E166" s="422" t="s">
        <v>29</v>
      </c>
      <c r="F166" s="409" t="s">
        <v>1179</v>
      </c>
      <c r="G166" s="407">
        <v>45497</v>
      </c>
      <c r="H166" s="403" t="s">
        <v>1180</v>
      </c>
      <c r="I166" s="409"/>
      <c r="J166" s="407"/>
      <c r="K166" s="415"/>
      <c r="L166" s="31" t="s">
        <v>23</v>
      </c>
      <c r="M166" s="31" t="s">
        <v>7</v>
      </c>
      <c r="N166" s="83">
        <v>1328</v>
      </c>
      <c r="O166" s="48" t="s">
        <v>63</v>
      </c>
      <c r="P166" s="49">
        <f>N166*16</f>
        <v>21248</v>
      </c>
      <c r="Q166" s="399">
        <v>4</v>
      </c>
      <c r="R166" s="401" t="s">
        <v>1182</v>
      </c>
      <c r="S166" s="403" t="s">
        <v>1183</v>
      </c>
      <c r="T166" s="411" t="s">
        <v>1192</v>
      </c>
      <c r="U166" s="417"/>
      <c r="V166" s="391"/>
    </row>
    <row r="167" spans="1:22" ht="15" customHeight="1">
      <c r="A167" s="72">
        <v>156</v>
      </c>
      <c r="B167" s="398"/>
      <c r="C167" s="398"/>
      <c r="D167" s="396"/>
      <c r="E167" s="423"/>
      <c r="F167" s="410"/>
      <c r="G167" s="408"/>
      <c r="H167" s="404"/>
      <c r="I167" s="410"/>
      <c r="J167" s="408"/>
      <c r="K167" s="416"/>
      <c r="L167" s="31" t="s">
        <v>23</v>
      </c>
      <c r="M167" s="31" t="s">
        <v>7</v>
      </c>
      <c r="N167" s="83">
        <v>694</v>
      </c>
      <c r="O167" s="48" t="s">
        <v>222</v>
      </c>
      <c r="P167" s="49">
        <f>(12*3.9)+(682*7.7)</f>
        <v>5298.2000000000007</v>
      </c>
      <c r="Q167" s="400"/>
      <c r="R167" s="402"/>
      <c r="S167" s="404"/>
      <c r="T167" s="412"/>
      <c r="U167" s="418"/>
      <c r="V167" s="392"/>
    </row>
    <row r="168" spans="1:22" ht="15" customHeight="1">
      <c r="A168" s="72">
        <v>157</v>
      </c>
      <c r="B168" s="8" t="s">
        <v>1188</v>
      </c>
      <c r="C168" s="8" t="s">
        <v>904</v>
      </c>
      <c r="D168" s="9" t="s">
        <v>903</v>
      </c>
      <c r="E168" s="67" t="s">
        <v>29</v>
      </c>
      <c r="F168" s="44" t="s">
        <v>1184</v>
      </c>
      <c r="G168" s="45">
        <v>45531</v>
      </c>
      <c r="H168" s="31" t="s">
        <v>1186</v>
      </c>
      <c r="I168" s="44"/>
      <c r="J168" s="45"/>
      <c r="K168" s="46"/>
      <c r="L168" s="31" t="s">
        <v>23</v>
      </c>
      <c r="M168" s="31" t="s">
        <v>7</v>
      </c>
      <c r="N168" s="83">
        <v>2097</v>
      </c>
      <c r="O168" s="48" t="s">
        <v>49</v>
      </c>
      <c r="P168" s="49">
        <f>N168*20</f>
        <v>41940</v>
      </c>
      <c r="Q168" s="50">
        <v>5</v>
      </c>
      <c r="R168" s="51" t="s">
        <v>1206</v>
      </c>
      <c r="S168" s="31" t="s">
        <v>115</v>
      </c>
      <c r="T168" s="12" t="s">
        <v>1296</v>
      </c>
      <c r="U168" s="54" t="s">
        <v>766</v>
      </c>
      <c r="V168" s="52" t="s">
        <v>806</v>
      </c>
    </row>
    <row r="169" spans="1:22" ht="15" customHeight="1">
      <c r="A169" s="72">
        <v>158</v>
      </c>
      <c r="B169" s="8" t="s">
        <v>1207</v>
      </c>
      <c r="C169" s="8" t="s">
        <v>904</v>
      </c>
      <c r="D169" s="9" t="s">
        <v>903</v>
      </c>
      <c r="E169" s="152" t="s">
        <v>29</v>
      </c>
      <c r="F169" s="44" t="s">
        <v>1185</v>
      </c>
      <c r="G169" s="45">
        <v>45531</v>
      </c>
      <c r="H169" s="31" t="s">
        <v>1187</v>
      </c>
      <c r="I169" s="44"/>
      <c r="J169" s="45"/>
      <c r="K169" s="46"/>
      <c r="L169" s="31" t="s">
        <v>23</v>
      </c>
      <c r="M169" s="31" t="s">
        <v>7</v>
      </c>
      <c r="N169" s="83">
        <v>4160</v>
      </c>
      <c r="O169" s="48" t="s">
        <v>49</v>
      </c>
      <c r="P169" s="49">
        <f>N169*20</f>
        <v>83200</v>
      </c>
      <c r="Q169" s="50">
        <v>9</v>
      </c>
      <c r="R169" s="51" t="s">
        <v>1206</v>
      </c>
      <c r="S169" s="31" t="s">
        <v>115</v>
      </c>
      <c r="T169" s="12" t="s">
        <v>1296</v>
      </c>
      <c r="U169" s="54" t="s">
        <v>766</v>
      </c>
      <c r="V169" s="52" t="s">
        <v>806</v>
      </c>
    </row>
    <row r="170" spans="1:22" ht="15" customHeight="1">
      <c r="A170" s="72">
        <v>159</v>
      </c>
      <c r="B170" s="8" t="s">
        <v>429</v>
      </c>
      <c r="C170" s="8" t="s">
        <v>1195</v>
      </c>
      <c r="D170" s="9" t="s">
        <v>1196</v>
      </c>
      <c r="E170" s="152" t="s">
        <v>29</v>
      </c>
      <c r="F170" s="44" t="s">
        <v>1193</v>
      </c>
      <c r="G170" s="45">
        <v>45548</v>
      </c>
      <c r="H170" s="31" t="s">
        <v>1194</v>
      </c>
      <c r="I170" s="44" t="s">
        <v>1633</v>
      </c>
      <c r="J170" s="45">
        <v>45594</v>
      </c>
      <c r="K170" s="46">
        <v>45594</v>
      </c>
      <c r="L170" s="31" t="s">
        <v>23</v>
      </c>
      <c r="M170" s="31" t="s">
        <v>7</v>
      </c>
      <c r="N170" s="83">
        <v>25</v>
      </c>
      <c r="O170" s="48" t="s">
        <v>63</v>
      </c>
      <c r="P170" s="49">
        <f>N170*19.5</f>
        <v>487.5</v>
      </c>
      <c r="Q170" s="50">
        <v>1</v>
      </c>
      <c r="R170" s="51" t="s">
        <v>1197</v>
      </c>
      <c r="S170" s="31" t="s">
        <v>1198</v>
      </c>
      <c r="T170" s="12" t="s">
        <v>1370</v>
      </c>
      <c r="U170" s="54" t="s">
        <v>1371</v>
      </c>
      <c r="V170" s="52" t="s">
        <v>772</v>
      </c>
    </row>
    <row r="171" spans="1:22" ht="15" customHeight="1">
      <c r="A171" s="72">
        <v>160</v>
      </c>
      <c r="B171" s="8" t="s">
        <v>1199</v>
      </c>
      <c r="C171" s="8" t="s">
        <v>1200</v>
      </c>
      <c r="D171" s="9" t="s">
        <v>1201</v>
      </c>
      <c r="E171" s="152" t="s">
        <v>29</v>
      </c>
      <c r="F171" s="44" t="s">
        <v>1202</v>
      </c>
      <c r="G171" s="33" t="s">
        <v>34</v>
      </c>
      <c r="H171" s="31" t="s">
        <v>1203</v>
      </c>
      <c r="I171" s="44"/>
      <c r="J171" s="45"/>
      <c r="K171" s="46"/>
      <c r="L171" s="31" t="s">
        <v>23</v>
      </c>
      <c r="M171" s="31" t="s">
        <v>7</v>
      </c>
      <c r="N171" s="158">
        <f>4946+2038</f>
        <v>6984</v>
      </c>
      <c r="O171" s="48" t="s">
        <v>1204</v>
      </c>
      <c r="P171" s="49">
        <f>N171*12</f>
        <v>83808</v>
      </c>
      <c r="Q171" s="69">
        <v>12</v>
      </c>
      <c r="R171" s="51" t="s">
        <v>1205</v>
      </c>
      <c r="S171" s="31" t="s">
        <v>420</v>
      </c>
      <c r="T171" s="108" t="s">
        <v>1324</v>
      </c>
      <c r="U171" s="54" t="s">
        <v>1325</v>
      </c>
      <c r="V171" s="52" t="s">
        <v>1043</v>
      </c>
    </row>
    <row r="172" spans="1:22" ht="15" customHeight="1">
      <c r="A172" s="72">
        <v>161</v>
      </c>
      <c r="B172" s="8" t="s">
        <v>1213</v>
      </c>
      <c r="C172" s="8" t="s">
        <v>1215</v>
      </c>
      <c r="D172" s="9" t="s">
        <v>1214</v>
      </c>
      <c r="E172" s="152" t="s">
        <v>29</v>
      </c>
      <c r="F172" s="44" t="s">
        <v>1216</v>
      </c>
      <c r="G172" s="45">
        <v>45539</v>
      </c>
      <c r="H172" s="31" t="s">
        <v>1217</v>
      </c>
      <c r="I172" s="44" t="s">
        <v>1365</v>
      </c>
      <c r="J172" s="45">
        <v>45546</v>
      </c>
      <c r="K172" s="46">
        <v>45546</v>
      </c>
      <c r="L172" s="31" t="s">
        <v>23</v>
      </c>
      <c r="M172" s="31" t="s">
        <v>7</v>
      </c>
      <c r="N172" s="83">
        <v>27</v>
      </c>
      <c r="O172" s="48" t="s">
        <v>49</v>
      </c>
      <c r="P172" s="49">
        <f>N172*18</f>
        <v>486</v>
      </c>
      <c r="Q172" s="50">
        <v>1</v>
      </c>
      <c r="R172" s="51" t="s">
        <v>1219</v>
      </c>
      <c r="S172" s="31" t="s">
        <v>1218</v>
      </c>
      <c r="T172" s="12" t="s">
        <v>1349</v>
      </c>
      <c r="U172" s="54" t="s">
        <v>1350</v>
      </c>
      <c r="V172" s="52" t="s">
        <v>1351</v>
      </c>
    </row>
    <row r="173" spans="1:22" ht="15" customHeight="1">
      <c r="A173" s="72">
        <v>162</v>
      </c>
      <c r="B173" s="8" t="s">
        <v>1226</v>
      </c>
      <c r="C173" s="8" t="s">
        <v>396</v>
      </c>
      <c r="D173" s="9" t="s">
        <v>397</v>
      </c>
      <c r="E173" s="152" t="s">
        <v>29</v>
      </c>
      <c r="F173" s="44" t="s">
        <v>1227</v>
      </c>
      <c r="G173" s="45">
        <v>45504</v>
      </c>
      <c r="H173" s="31" t="s">
        <v>1228</v>
      </c>
      <c r="I173" s="44" t="s">
        <v>1237</v>
      </c>
      <c r="J173" s="45">
        <v>45505</v>
      </c>
      <c r="K173" s="46">
        <v>45506</v>
      </c>
      <c r="L173" s="31" t="s">
        <v>23</v>
      </c>
      <c r="M173" s="31" t="s">
        <v>7</v>
      </c>
      <c r="N173" s="83">
        <f>72+30</f>
        <v>102</v>
      </c>
      <c r="O173" s="48" t="s">
        <v>49</v>
      </c>
      <c r="P173" s="49">
        <f>(30*18.2)+(72*15.8)</f>
        <v>1683.6000000000001</v>
      </c>
      <c r="Q173" s="50">
        <v>1</v>
      </c>
      <c r="R173" s="51" t="s">
        <v>1229</v>
      </c>
      <c r="S173" s="31" t="s">
        <v>749</v>
      </c>
      <c r="T173" s="12" t="s">
        <v>1231</v>
      </c>
      <c r="U173" s="54" t="s">
        <v>7</v>
      </c>
      <c r="V173" s="52" t="s">
        <v>1130</v>
      </c>
    </row>
    <row r="174" spans="1:22" ht="15" customHeight="1">
      <c r="A174" s="72">
        <v>163</v>
      </c>
      <c r="B174" s="144" t="s">
        <v>1232</v>
      </c>
      <c r="C174" s="8" t="s">
        <v>1233</v>
      </c>
      <c r="D174" s="9" t="s">
        <v>1240</v>
      </c>
      <c r="E174" s="152" t="s">
        <v>29</v>
      </c>
      <c r="F174" s="44" t="s">
        <v>1234</v>
      </c>
      <c r="G174" s="45">
        <v>45541</v>
      </c>
      <c r="H174" s="31" t="s">
        <v>2005</v>
      </c>
      <c r="I174" s="44" t="s">
        <v>1355</v>
      </c>
      <c r="J174" s="45">
        <v>45541</v>
      </c>
      <c r="K174" s="46">
        <v>45545</v>
      </c>
      <c r="L174" s="31" t="s">
        <v>23</v>
      </c>
      <c r="M174" s="31" t="s">
        <v>93</v>
      </c>
      <c r="N174" s="83">
        <v>1</v>
      </c>
      <c r="O174" s="48" t="s">
        <v>49</v>
      </c>
      <c r="P174" s="49">
        <v>22</v>
      </c>
      <c r="Q174" s="50">
        <v>1</v>
      </c>
      <c r="R174" s="51" t="s">
        <v>1235</v>
      </c>
      <c r="S174" s="31" t="s">
        <v>1236</v>
      </c>
      <c r="T174" s="12">
        <v>0</v>
      </c>
      <c r="U174" s="54" t="s">
        <v>459</v>
      </c>
      <c r="V174" s="52"/>
    </row>
    <row r="175" spans="1:22" ht="15" customHeight="1">
      <c r="A175" s="72">
        <v>164</v>
      </c>
      <c r="B175" s="118" t="s">
        <v>1238</v>
      </c>
      <c r="C175" s="8" t="s">
        <v>1241</v>
      </c>
      <c r="D175" s="9" t="s">
        <v>1239</v>
      </c>
      <c r="E175" s="152" t="s">
        <v>29</v>
      </c>
      <c r="F175" s="44" t="s">
        <v>1242</v>
      </c>
      <c r="G175" s="96" t="s">
        <v>2060</v>
      </c>
      <c r="H175" s="31" t="s">
        <v>1250</v>
      </c>
      <c r="I175" s="197"/>
      <c r="J175" s="45"/>
      <c r="K175" s="46"/>
      <c r="L175" s="31" t="s">
        <v>23</v>
      </c>
      <c r="M175" s="31" t="s">
        <v>7</v>
      </c>
      <c r="N175" s="83">
        <v>3182</v>
      </c>
      <c r="O175" s="48" t="s">
        <v>49</v>
      </c>
      <c r="P175" s="49">
        <v>96310</v>
      </c>
      <c r="Q175" s="50">
        <v>6</v>
      </c>
      <c r="R175" s="51" t="s">
        <v>1244</v>
      </c>
      <c r="S175" s="31" t="s">
        <v>22</v>
      </c>
      <c r="T175" s="12" t="s">
        <v>1379</v>
      </c>
      <c r="U175" s="54" t="s">
        <v>1372</v>
      </c>
      <c r="V175" s="52" t="s">
        <v>1351</v>
      </c>
    </row>
    <row r="176" spans="1:22" ht="15" customHeight="1">
      <c r="A176" s="72">
        <v>165</v>
      </c>
      <c r="B176" s="8" t="s">
        <v>1245</v>
      </c>
      <c r="C176" s="8" t="s">
        <v>1247</v>
      </c>
      <c r="D176" s="9" t="s">
        <v>1246</v>
      </c>
      <c r="E176" s="152" t="s">
        <v>29</v>
      </c>
      <c r="F176" s="44" t="s">
        <v>1248</v>
      </c>
      <c r="G176" s="33" t="s">
        <v>34</v>
      </c>
      <c r="H176" s="31" t="s">
        <v>1243</v>
      </c>
      <c r="I176" s="44"/>
      <c r="J176" s="45"/>
      <c r="K176" s="46"/>
      <c r="L176" s="31" t="s">
        <v>23</v>
      </c>
      <c r="M176" s="31" t="s">
        <v>7</v>
      </c>
      <c r="N176" s="83">
        <v>15</v>
      </c>
      <c r="O176" s="48" t="s">
        <v>49</v>
      </c>
      <c r="P176" s="49">
        <f>N176*22</f>
        <v>330</v>
      </c>
      <c r="Q176" s="50">
        <v>1</v>
      </c>
      <c r="R176" s="51" t="s">
        <v>1249</v>
      </c>
      <c r="S176" s="31" t="s">
        <v>652</v>
      </c>
      <c r="T176" s="12" t="s">
        <v>7</v>
      </c>
      <c r="U176" s="54" t="s">
        <v>7</v>
      </c>
      <c r="V176" s="52" t="s">
        <v>7</v>
      </c>
    </row>
    <row r="177" spans="1:22" ht="15" customHeight="1">
      <c r="A177" s="72">
        <v>166</v>
      </c>
      <c r="B177" s="144" t="s">
        <v>1251</v>
      </c>
      <c r="C177" s="8" t="s">
        <v>1253</v>
      </c>
      <c r="D177" s="9" t="s">
        <v>1252</v>
      </c>
      <c r="E177" s="152" t="s">
        <v>29</v>
      </c>
      <c r="F177" s="44" t="s">
        <v>1254</v>
      </c>
      <c r="G177" s="45">
        <v>45593</v>
      </c>
      <c r="H177" s="31" t="s">
        <v>7</v>
      </c>
      <c r="I177" s="44" t="s">
        <v>1627</v>
      </c>
      <c r="J177" s="45">
        <v>45593</v>
      </c>
      <c r="K177" s="46">
        <v>45594</v>
      </c>
      <c r="L177" s="31" t="s">
        <v>23</v>
      </c>
      <c r="M177" s="31" t="s">
        <v>93</v>
      </c>
      <c r="N177" s="83">
        <v>83</v>
      </c>
      <c r="O177" s="48" t="s">
        <v>49</v>
      </c>
      <c r="P177" s="49">
        <f>N177*19.8</f>
        <v>1643.4</v>
      </c>
      <c r="Q177" s="50">
        <v>1</v>
      </c>
      <c r="R177" s="51" t="s">
        <v>1256</v>
      </c>
      <c r="S177" s="31" t="s">
        <v>685</v>
      </c>
      <c r="T177" s="12">
        <v>0</v>
      </c>
      <c r="U177" s="54" t="s">
        <v>459</v>
      </c>
      <c r="V177" s="52"/>
    </row>
    <row r="178" spans="1:22" ht="15" customHeight="1">
      <c r="A178" s="72">
        <v>167</v>
      </c>
      <c r="B178" s="397" t="s">
        <v>1257</v>
      </c>
      <c r="C178" s="397" t="s">
        <v>1259</v>
      </c>
      <c r="D178" s="395" t="s">
        <v>1258</v>
      </c>
      <c r="E178" s="422" t="s">
        <v>29</v>
      </c>
      <c r="F178" s="409" t="s">
        <v>1260</v>
      </c>
      <c r="G178" s="468" t="s">
        <v>34</v>
      </c>
      <c r="H178" s="403" t="s">
        <v>1255</v>
      </c>
      <c r="I178" s="44"/>
      <c r="J178" s="45"/>
      <c r="K178" s="46"/>
      <c r="L178" s="31" t="s">
        <v>23</v>
      </c>
      <c r="M178" s="31" t="s">
        <v>7</v>
      </c>
      <c r="N178" s="83">
        <v>1614</v>
      </c>
      <c r="O178" s="48" t="s">
        <v>63</v>
      </c>
      <c r="P178" s="49">
        <v>20</v>
      </c>
      <c r="Q178" s="50"/>
      <c r="R178" s="401" t="s">
        <v>1262</v>
      </c>
      <c r="S178" s="403" t="s">
        <v>62</v>
      </c>
      <c r="T178" s="12"/>
      <c r="U178" s="54"/>
      <c r="V178" s="52"/>
    </row>
    <row r="179" spans="1:22" ht="15" customHeight="1">
      <c r="A179" s="72">
        <v>168</v>
      </c>
      <c r="B179" s="465"/>
      <c r="C179" s="465"/>
      <c r="D179" s="466"/>
      <c r="E179" s="467"/>
      <c r="F179" s="461"/>
      <c r="G179" s="470"/>
      <c r="H179" s="450"/>
      <c r="I179" s="44"/>
      <c r="J179" s="45"/>
      <c r="K179" s="46"/>
      <c r="L179" s="31" t="s">
        <v>24</v>
      </c>
      <c r="M179" s="31" t="s">
        <v>7</v>
      </c>
      <c r="N179" s="83">
        <v>32</v>
      </c>
      <c r="O179" s="48" t="s">
        <v>450</v>
      </c>
      <c r="P179" s="49">
        <v>38</v>
      </c>
      <c r="Q179" s="50"/>
      <c r="R179" s="458"/>
      <c r="S179" s="450"/>
      <c r="T179" s="12"/>
      <c r="U179" s="54"/>
      <c r="V179" s="52"/>
    </row>
    <row r="180" spans="1:22" ht="15" customHeight="1">
      <c r="A180" s="72">
        <v>169</v>
      </c>
      <c r="B180" s="398"/>
      <c r="C180" s="398"/>
      <c r="D180" s="396"/>
      <c r="E180" s="423"/>
      <c r="F180" s="410"/>
      <c r="G180" s="469"/>
      <c r="H180" s="404"/>
      <c r="I180" s="44"/>
      <c r="J180" s="45"/>
      <c r="K180" s="46"/>
      <c r="L180" s="31" t="s">
        <v>24</v>
      </c>
      <c r="M180" s="31" t="s">
        <v>7</v>
      </c>
      <c r="N180" s="83">
        <v>3228</v>
      </c>
      <c r="O180" s="48" t="s">
        <v>36</v>
      </c>
      <c r="P180" s="49">
        <v>0.9</v>
      </c>
      <c r="Q180" s="50"/>
      <c r="R180" s="402"/>
      <c r="S180" s="404"/>
      <c r="T180" s="12"/>
      <c r="U180" s="54"/>
      <c r="V180" s="52"/>
    </row>
    <row r="181" spans="1:22" ht="15" customHeight="1">
      <c r="A181" s="72">
        <v>170</v>
      </c>
      <c r="B181" s="144" t="s">
        <v>1463</v>
      </c>
      <c r="C181" s="8" t="s">
        <v>1263</v>
      </c>
      <c r="D181" s="9" t="s">
        <v>1264</v>
      </c>
      <c r="E181" s="31" t="s">
        <v>29</v>
      </c>
      <c r="F181" s="44" t="s">
        <v>1265</v>
      </c>
      <c r="G181" s="45">
        <v>45565</v>
      </c>
      <c r="H181" s="31" t="s">
        <v>1266</v>
      </c>
      <c r="I181" s="44" t="s">
        <v>1472</v>
      </c>
      <c r="J181" s="45">
        <v>45565</v>
      </c>
      <c r="K181" s="46"/>
      <c r="L181" s="31" t="s">
        <v>23</v>
      </c>
      <c r="M181" s="31" t="s">
        <v>93</v>
      </c>
      <c r="N181" s="83">
        <v>780</v>
      </c>
      <c r="O181" s="48" t="s">
        <v>63</v>
      </c>
      <c r="P181" s="49">
        <f>N181*22.5</f>
        <v>17550</v>
      </c>
      <c r="Q181" s="50"/>
      <c r="R181" s="51" t="s">
        <v>1267</v>
      </c>
      <c r="S181" s="31" t="s">
        <v>1268</v>
      </c>
      <c r="T181" s="12">
        <v>0</v>
      </c>
      <c r="U181" s="54" t="s">
        <v>459</v>
      </c>
      <c r="V181" s="52" t="s">
        <v>1610</v>
      </c>
    </row>
    <row r="182" spans="1:22" ht="15" customHeight="1">
      <c r="A182" s="72">
        <v>171</v>
      </c>
      <c r="B182" s="144" t="s">
        <v>1271</v>
      </c>
      <c r="C182" s="8" t="s">
        <v>1272</v>
      </c>
      <c r="D182" s="9" t="s">
        <v>1273</v>
      </c>
      <c r="E182" s="31" t="s">
        <v>29</v>
      </c>
      <c r="F182" s="44" t="s">
        <v>1269</v>
      </c>
      <c r="G182" s="45">
        <v>45576</v>
      </c>
      <c r="H182" s="31" t="s">
        <v>1270</v>
      </c>
      <c r="I182" s="44" t="s">
        <v>1528</v>
      </c>
      <c r="J182" s="45">
        <v>45576</v>
      </c>
      <c r="K182" s="46">
        <v>45576</v>
      </c>
      <c r="L182" s="31" t="s">
        <v>23</v>
      </c>
      <c r="M182" s="31" t="s">
        <v>93</v>
      </c>
      <c r="N182" s="83">
        <v>12</v>
      </c>
      <c r="O182" s="48" t="s">
        <v>49</v>
      </c>
      <c r="P182" s="49">
        <f>N182*22</f>
        <v>264</v>
      </c>
      <c r="Q182" s="50">
        <v>1</v>
      </c>
      <c r="R182" s="51" t="s">
        <v>1274</v>
      </c>
      <c r="S182" s="31" t="s">
        <v>1275</v>
      </c>
      <c r="T182" s="12">
        <v>0</v>
      </c>
      <c r="U182" s="54" t="s">
        <v>459</v>
      </c>
      <c r="V182" s="52"/>
    </row>
    <row r="183" spans="1:22" ht="15" customHeight="1">
      <c r="A183" s="72">
        <v>172</v>
      </c>
      <c r="B183" s="157" t="s">
        <v>1276</v>
      </c>
      <c r="C183" s="8" t="s">
        <v>1284</v>
      </c>
      <c r="D183" s="9" t="s">
        <v>1283</v>
      </c>
      <c r="E183" s="31" t="s">
        <v>29</v>
      </c>
      <c r="F183" s="44" t="s">
        <v>1277</v>
      </c>
      <c r="G183" s="33" t="s">
        <v>34</v>
      </c>
      <c r="H183" s="31" t="s">
        <v>1261</v>
      </c>
      <c r="I183" s="44"/>
      <c r="J183" s="45"/>
      <c r="K183" s="46"/>
      <c r="L183" s="31" t="s">
        <v>23</v>
      </c>
      <c r="M183" s="31" t="s">
        <v>7</v>
      </c>
      <c r="N183" s="83">
        <v>4</v>
      </c>
      <c r="O183" s="48"/>
      <c r="P183" s="49"/>
      <c r="Q183" s="50">
        <v>1</v>
      </c>
      <c r="R183" s="51" t="s">
        <v>1278</v>
      </c>
      <c r="S183" s="31" t="s">
        <v>1279</v>
      </c>
      <c r="T183" s="12" t="s">
        <v>1100</v>
      </c>
      <c r="U183" s="54"/>
      <c r="V183" s="52"/>
    </row>
    <row r="184" spans="1:22" ht="15" customHeight="1">
      <c r="A184" s="72">
        <v>173</v>
      </c>
      <c r="B184" s="144" t="s">
        <v>1280</v>
      </c>
      <c r="C184" s="8" t="s">
        <v>1282</v>
      </c>
      <c r="D184" s="9" t="s">
        <v>1281</v>
      </c>
      <c r="E184" s="31" t="s">
        <v>29</v>
      </c>
      <c r="F184" s="44" t="s">
        <v>1285</v>
      </c>
      <c r="G184" s="45">
        <v>45541</v>
      </c>
      <c r="H184" s="31" t="s">
        <v>1292</v>
      </c>
      <c r="I184" s="44" t="s">
        <v>1356</v>
      </c>
      <c r="J184" s="45">
        <v>45541</v>
      </c>
      <c r="K184" s="46">
        <v>45541</v>
      </c>
      <c r="L184" s="31" t="s">
        <v>23</v>
      </c>
      <c r="M184" s="31" t="s">
        <v>93</v>
      </c>
      <c r="N184" s="83">
        <v>11</v>
      </c>
      <c r="O184" s="48" t="s">
        <v>63</v>
      </c>
      <c r="P184" s="49">
        <f>24*N184</f>
        <v>264</v>
      </c>
      <c r="Q184" s="50">
        <v>1</v>
      </c>
      <c r="R184" s="51" t="s">
        <v>1286</v>
      </c>
      <c r="S184" s="31" t="s">
        <v>1287</v>
      </c>
      <c r="T184" s="12">
        <v>0</v>
      </c>
      <c r="U184" s="54" t="s">
        <v>459</v>
      </c>
      <c r="V184" s="52"/>
    </row>
    <row r="185" spans="1:22" ht="15" customHeight="1">
      <c r="A185" s="72">
        <v>174</v>
      </c>
      <c r="B185" s="144" t="s">
        <v>1288</v>
      </c>
      <c r="C185" s="8" t="s">
        <v>1291</v>
      </c>
      <c r="D185" s="9" t="s">
        <v>1290</v>
      </c>
      <c r="E185" s="31" t="s">
        <v>29</v>
      </c>
      <c r="F185" s="44" t="s">
        <v>1289</v>
      </c>
      <c r="H185" s="31" t="s">
        <v>1293</v>
      </c>
      <c r="I185" s="44" t="s">
        <v>1367</v>
      </c>
      <c r="J185" s="45">
        <v>45547</v>
      </c>
      <c r="K185" s="46">
        <v>45554</v>
      </c>
      <c r="L185" s="31" t="s">
        <v>23</v>
      </c>
      <c r="M185" s="31" t="s">
        <v>93</v>
      </c>
      <c r="N185" s="83">
        <v>257</v>
      </c>
      <c r="O185" s="48" t="s">
        <v>49</v>
      </c>
      <c r="P185" s="49">
        <v>4907</v>
      </c>
      <c r="Q185" s="50">
        <v>1</v>
      </c>
      <c r="R185" s="51" t="s">
        <v>1294</v>
      </c>
      <c r="S185" s="31" t="s">
        <v>680</v>
      </c>
      <c r="T185" s="12">
        <v>0</v>
      </c>
      <c r="U185" s="54" t="s">
        <v>459</v>
      </c>
      <c r="V185" s="52"/>
    </row>
    <row r="186" spans="1:22" ht="15" customHeight="1">
      <c r="A186" s="72">
        <v>175</v>
      </c>
      <c r="B186" s="8" t="s">
        <v>1299</v>
      </c>
      <c r="C186" s="8" t="s">
        <v>1300</v>
      </c>
      <c r="D186" s="9" t="s">
        <v>1301</v>
      </c>
      <c r="E186" s="31" t="s">
        <v>29</v>
      </c>
      <c r="F186" s="44" t="s">
        <v>1302</v>
      </c>
      <c r="G186" s="45">
        <v>45539</v>
      </c>
      <c r="H186" s="31" t="s">
        <v>1303</v>
      </c>
      <c r="I186" s="44" t="s">
        <v>7</v>
      </c>
      <c r="J186" s="45" t="s">
        <v>7</v>
      </c>
      <c r="K186" s="46" t="s">
        <v>7</v>
      </c>
      <c r="L186" s="31" t="s">
        <v>23</v>
      </c>
      <c r="M186" s="31" t="s">
        <v>7</v>
      </c>
      <c r="N186" s="83">
        <v>12000</v>
      </c>
      <c r="O186" s="48" t="s">
        <v>63</v>
      </c>
      <c r="P186" s="49">
        <f>16*N186</f>
        <v>192000</v>
      </c>
      <c r="Q186" s="69">
        <v>14</v>
      </c>
      <c r="R186" s="51" t="s">
        <v>1304</v>
      </c>
      <c r="S186" s="31" t="s">
        <v>182</v>
      </c>
      <c r="T186" s="12" t="s">
        <v>1345</v>
      </c>
      <c r="U186" s="54" t="s">
        <v>1347</v>
      </c>
      <c r="V186" s="52" t="s">
        <v>1348</v>
      </c>
    </row>
    <row r="187" spans="1:22" ht="15" customHeight="1">
      <c r="A187" s="72">
        <v>176</v>
      </c>
      <c r="B187" s="8" t="s">
        <v>1305</v>
      </c>
      <c r="C187" s="8" t="s">
        <v>1307</v>
      </c>
      <c r="D187" s="9" t="s">
        <v>1306</v>
      </c>
      <c r="E187" s="31" t="s">
        <v>29</v>
      </c>
      <c r="F187" s="44" t="s">
        <v>1308</v>
      </c>
      <c r="G187" s="45">
        <v>45562</v>
      </c>
      <c r="H187" s="31" t="s">
        <v>1309</v>
      </c>
      <c r="I187" s="44" t="s">
        <v>7</v>
      </c>
      <c r="J187" s="45" t="s">
        <v>7</v>
      </c>
      <c r="K187" s="46" t="s">
        <v>7</v>
      </c>
      <c r="L187" s="31" t="s">
        <v>23</v>
      </c>
      <c r="M187" s="31" t="s">
        <v>7</v>
      </c>
      <c r="N187" s="83">
        <v>2916</v>
      </c>
      <c r="O187" s="48" t="s">
        <v>1310</v>
      </c>
      <c r="P187" s="49">
        <f>12*N187</f>
        <v>34992</v>
      </c>
      <c r="Q187" s="50">
        <v>4</v>
      </c>
      <c r="R187" s="51" t="s">
        <v>1311</v>
      </c>
      <c r="S187" s="31" t="s">
        <v>1312</v>
      </c>
      <c r="T187" s="12" t="s">
        <v>1465</v>
      </c>
      <c r="U187" s="54" t="s">
        <v>1467</v>
      </c>
      <c r="V187" s="52" t="s">
        <v>1466</v>
      </c>
    </row>
    <row r="188" spans="1:22" ht="15" customHeight="1">
      <c r="A188" s="72">
        <v>177</v>
      </c>
      <c r="B188" s="8" t="s">
        <v>170</v>
      </c>
      <c r="C188" s="8" t="s">
        <v>171</v>
      </c>
      <c r="D188" s="9" t="s">
        <v>172</v>
      </c>
      <c r="E188" s="31" t="s">
        <v>29</v>
      </c>
      <c r="F188" s="44" t="s">
        <v>1313</v>
      </c>
      <c r="G188" s="45">
        <v>45572</v>
      </c>
      <c r="H188" s="31" t="s">
        <v>1314</v>
      </c>
      <c r="I188" s="44" t="s">
        <v>1504</v>
      </c>
      <c r="J188" s="45">
        <v>45573</v>
      </c>
      <c r="K188" s="46">
        <v>45573</v>
      </c>
      <c r="L188" s="31" t="s">
        <v>23</v>
      </c>
      <c r="M188" s="31" t="s">
        <v>7</v>
      </c>
      <c r="N188" s="83">
        <v>49</v>
      </c>
      <c r="O188" s="48" t="s">
        <v>124</v>
      </c>
      <c r="P188" s="49">
        <v>938</v>
      </c>
      <c r="Q188" s="50">
        <v>1</v>
      </c>
      <c r="R188" s="51" t="s">
        <v>1323</v>
      </c>
      <c r="S188" s="31" t="s">
        <v>176</v>
      </c>
      <c r="T188" s="12" t="s">
        <v>1529</v>
      </c>
      <c r="U188" s="54" t="s">
        <v>1468</v>
      </c>
      <c r="V188" s="190" t="s">
        <v>1049</v>
      </c>
    </row>
    <row r="189" spans="1:22" ht="15" customHeight="1">
      <c r="A189" s="72">
        <v>178</v>
      </c>
      <c r="B189" s="144" t="s">
        <v>1319</v>
      </c>
      <c r="C189" s="8" t="s">
        <v>1124</v>
      </c>
      <c r="D189" s="9" t="s">
        <v>1123</v>
      </c>
      <c r="E189" s="31" t="s">
        <v>29</v>
      </c>
      <c r="F189" s="44" t="s">
        <v>1315</v>
      </c>
      <c r="G189" s="45">
        <v>45552</v>
      </c>
      <c r="H189" s="31" t="s">
        <v>1316</v>
      </c>
      <c r="I189" s="44" t="s">
        <v>1388</v>
      </c>
      <c r="J189" s="45">
        <v>45552</v>
      </c>
      <c r="K189" s="46">
        <v>45554</v>
      </c>
      <c r="L189" s="31" t="s">
        <v>23</v>
      </c>
      <c r="M189" s="31" t="s">
        <v>93</v>
      </c>
      <c r="N189" s="83">
        <v>1282</v>
      </c>
      <c r="O189" s="48" t="s">
        <v>49</v>
      </c>
      <c r="P189" s="89">
        <f>N189*20</f>
        <v>25640</v>
      </c>
      <c r="Q189" s="50">
        <v>3</v>
      </c>
      <c r="R189" s="51" t="s">
        <v>1317</v>
      </c>
      <c r="S189" s="31" t="s">
        <v>1318</v>
      </c>
      <c r="T189" s="12">
        <v>0</v>
      </c>
      <c r="U189" s="54" t="s">
        <v>459</v>
      </c>
      <c r="V189" s="52" t="s">
        <v>792</v>
      </c>
    </row>
    <row r="190" spans="1:22" ht="15" customHeight="1">
      <c r="A190" s="72">
        <v>179</v>
      </c>
      <c r="B190" s="8" t="s">
        <v>531</v>
      </c>
      <c r="C190" s="8" t="s">
        <v>1145</v>
      </c>
      <c r="D190" s="9" t="s">
        <v>518</v>
      </c>
      <c r="E190" s="31" t="s">
        <v>29</v>
      </c>
      <c r="F190" s="44" t="s">
        <v>1320</v>
      </c>
      <c r="G190" s="33" t="s">
        <v>34</v>
      </c>
      <c r="H190" s="31" t="s">
        <v>1321</v>
      </c>
      <c r="I190" s="44"/>
      <c r="J190" s="45"/>
      <c r="K190" s="46"/>
      <c r="L190" s="31" t="s">
        <v>23</v>
      </c>
      <c r="M190" s="31" t="s">
        <v>7</v>
      </c>
      <c r="N190" s="83">
        <v>1</v>
      </c>
      <c r="O190" s="48" t="s">
        <v>63</v>
      </c>
      <c r="P190" s="49">
        <v>15.5</v>
      </c>
      <c r="Q190" s="50">
        <v>1</v>
      </c>
      <c r="R190" s="51" t="s">
        <v>1322</v>
      </c>
      <c r="S190" s="31" t="s">
        <v>488</v>
      </c>
      <c r="T190" s="12" t="s">
        <v>1363</v>
      </c>
      <c r="U190" s="54"/>
      <c r="V190" s="52"/>
    </row>
    <row r="191" spans="1:22" ht="15" customHeight="1">
      <c r="A191" s="72">
        <v>180</v>
      </c>
      <c r="B191" s="159" t="s">
        <v>1326</v>
      </c>
      <c r="C191" s="8" t="s">
        <v>1327</v>
      </c>
      <c r="D191" s="9" t="s">
        <v>1328</v>
      </c>
      <c r="E191" s="31" t="s">
        <v>29</v>
      </c>
      <c r="F191" s="44" t="s">
        <v>1329</v>
      </c>
      <c r="G191" s="33" t="s">
        <v>34</v>
      </c>
      <c r="H191" s="31" t="s">
        <v>1330</v>
      </c>
      <c r="I191" s="44"/>
      <c r="J191" s="45"/>
      <c r="K191" s="46"/>
      <c r="L191" s="31" t="s">
        <v>23</v>
      </c>
      <c r="M191" s="31"/>
      <c r="N191" s="83">
        <v>3720</v>
      </c>
      <c r="O191" s="48"/>
      <c r="P191" s="49"/>
      <c r="Q191" s="50"/>
      <c r="R191" s="51"/>
      <c r="S191" s="31"/>
      <c r="T191" s="160" t="s">
        <v>1749</v>
      </c>
      <c r="U191" s="54"/>
      <c r="V191" s="52"/>
    </row>
    <row r="192" spans="1:22" ht="15" customHeight="1">
      <c r="A192" s="72">
        <v>181</v>
      </c>
      <c r="B192" s="8" t="s">
        <v>1332</v>
      </c>
      <c r="C192" s="8" t="s">
        <v>1334</v>
      </c>
      <c r="D192" s="9" t="s">
        <v>1333</v>
      </c>
      <c r="E192" s="31" t="s">
        <v>29</v>
      </c>
      <c r="F192" s="44" t="s">
        <v>1335</v>
      </c>
      <c r="G192" s="45">
        <v>45539</v>
      </c>
      <c r="H192" s="31" t="s">
        <v>1336</v>
      </c>
      <c r="I192" s="44"/>
      <c r="J192" s="45"/>
      <c r="K192" s="46"/>
      <c r="L192" s="31" t="s">
        <v>23</v>
      </c>
      <c r="M192" s="31" t="s">
        <v>7</v>
      </c>
      <c r="N192" s="83">
        <v>6987</v>
      </c>
      <c r="O192" s="48" t="s">
        <v>1310</v>
      </c>
      <c r="P192" s="49">
        <f>N192*12</f>
        <v>83844</v>
      </c>
      <c r="Q192" s="50">
        <v>7</v>
      </c>
      <c r="R192" s="51" t="s">
        <v>1337</v>
      </c>
      <c r="S192" s="31" t="s">
        <v>420</v>
      </c>
      <c r="T192" s="12" t="s">
        <v>1344</v>
      </c>
      <c r="U192" s="54" t="s">
        <v>1346</v>
      </c>
      <c r="V192" s="52" t="s">
        <v>1043</v>
      </c>
    </row>
    <row r="193" spans="1:22" ht="15" customHeight="1">
      <c r="A193" s="72">
        <v>182</v>
      </c>
      <c r="B193" s="176" t="s">
        <v>1364</v>
      </c>
      <c r="C193" s="176" t="s">
        <v>973</v>
      </c>
      <c r="D193" s="177" t="s">
        <v>972</v>
      </c>
      <c r="E193" s="31" t="s">
        <v>29</v>
      </c>
      <c r="F193" s="44" t="s">
        <v>1352</v>
      </c>
      <c r="G193" s="45">
        <v>45553</v>
      </c>
      <c r="H193" s="31" t="s">
        <v>1353</v>
      </c>
      <c r="I193" s="44" t="s">
        <v>1453</v>
      </c>
      <c r="J193" s="45">
        <v>45560</v>
      </c>
      <c r="K193" s="46">
        <v>45561</v>
      </c>
      <c r="L193" s="31" t="s">
        <v>23</v>
      </c>
      <c r="M193" s="31" t="s">
        <v>7</v>
      </c>
      <c r="N193" s="83">
        <v>60</v>
      </c>
      <c r="O193" s="48" t="s">
        <v>63</v>
      </c>
      <c r="P193" s="49">
        <f>N193*21</f>
        <v>1260</v>
      </c>
      <c r="Q193" s="50">
        <v>1</v>
      </c>
      <c r="R193" s="51" t="s">
        <v>1354</v>
      </c>
      <c r="S193" s="31" t="s">
        <v>115</v>
      </c>
      <c r="T193" s="12" t="s">
        <v>1404</v>
      </c>
      <c r="U193" s="54" t="s">
        <v>1462</v>
      </c>
      <c r="V193" s="52" t="s">
        <v>806</v>
      </c>
    </row>
    <row r="194" spans="1:22" ht="15" customHeight="1">
      <c r="A194" s="72">
        <v>183</v>
      </c>
      <c r="B194" s="8" t="s">
        <v>1357</v>
      </c>
      <c r="C194" s="8" t="s">
        <v>1359</v>
      </c>
      <c r="D194" s="9" t="s">
        <v>1358</v>
      </c>
      <c r="E194" s="31" t="s">
        <v>29</v>
      </c>
      <c r="F194" s="44" t="s">
        <v>1360</v>
      </c>
      <c r="G194" s="45">
        <v>45548</v>
      </c>
      <c r="H194" s="31" t="s">
        <v>1361</v>
      </c>
      <c r="I194" s="44" t="s">
        <v>1490</v>
      </c>
      <c r="J194" s="45">
        <v>45569</v>
      </c>
      <c r="K194" s="46">
        <v>45569</v>
      </c>
      <c r="L194" s="31" t="s">
        <v>23</v>
      </c>
      <c r="M194" s="31" t="s">
        <v>7</v>
      </c>
      <c r="N194" s="83">
        <v>24</v>
      </c>
      <c r="O194" s="48" t="s">
        <v>49</v>
      </c>
      <c r="P194" s="49">
        <f>N194*18.5</f>
        <v>444</v>
      </c>
      <c r="Q194" s="58">
        <v>1</v>
      </c>
      <c r="R194" s="65" t="s">
        <v>901</v>
      </c>
      <c r="S194" s="61" t="s">
        <v>145</v>
      </c>
      <c r="T194" s="12" t="s">
        <v>1377</v>
      </c>
      <c r="U194" s="54" t="s">
        <v>1378</v>
      </c>
      <c r="V194" s="52" t="s">
        <v>1050</v>
      </c>
    </row>
    <row r="195" spans="1:22" ht="15" customHeight="1">
      <c r="A195" s="72">
        <v>184</v>
      </c>
      <c r="B195" s="8" t="s">
        <v>1389</v>
      </c>
      <c r="C195" s="8" t="s">
        <v>1391</v>
      </c>
      <c r="D195" s="9" t="s">
        <v>1390</v>
      </c>
      <c r="E195" s="31" t="s">
        <v>29</v>
      </c>
      <c r="F195" s="44" t="s">
        <v>1362</v>
      </c>
      <c r="G195" s="33" t="s">
        <v>34</v>
      </c>
      <c r="H195" s="31" t="s">
        <v>1642</v>
      </c>
      <c r="I195" s="178"/>
      <c r="J195" s="179"/>
      <c r="K195" s="180"/>
      <c r="L195" s="31" t="s">
        <v>23</v>
      </c>
      <c r="M195" s="31" t="s">
        <v>7</v>
      </c>
      <c r="N195" s="83">
        <v>225</v>
      </c>
      <c r="O195" s="48" t="s">
        <v>401</v>
      </c>
      <c r="P195" s="49">
        <f>N195*17</f>
        <v>3825</v>
      </c>
      <c r="Q195" s="114">
        <v>1</v>
      </c>
      <c r="R195" s="51" t="s">
        <v>1392</v>
      </c>
      <c r="S195" s="31" t="s">
        <v>1393</v>
      </c>
      <c r="T195" s="181"/>
      <c r="U195" s="182"/>
      <c r="V195" s="183"/>
    </row>
    <row r="196" spans="1:22" ht="15" customHeight="1">
      <c r="A196" s="72">
        <v>185</v>
      </c>
      <c r="B196" s="8" t="s">
        <v>1375</v>
      </c>
      <c r="C196" s="8" t="s">
        <v>1327</v>
      </c>
      <c r="D196" s="9" t="s">
        <v>1328</v>
      </c>
      <c r="E196" s="31" t="s">
        <v>29</v>
      </c>
      <c r="F196" s="44" t="s">
        <v>1373</v>
      </c>
      <c r="G196" s="45">
        <v>45553</v>
      </c>
      <c r="H196" s="31" t="s">
        <v>1374</v>
      </c>
      <c r="I196" s="188" t="s">
        <v>1516</v>
      </c>
      <c r="J196" s="189">
        <v>45575</v>
      </c>
      <c r="K196" s="46">
        <v>45575</v>
      </c>
      <c r="L196" s="31" t="s">
        <v>23</v>
      </c>
      <c r="M196" s="31" t="s">
        <v>7</v>
      </c>
      <c r="N196" s="83">
        <v>222</v>
      </c>
      <c r="O196" s="48" t="s">
        <v>183</v>
      </c>
      <c r="P196" s="49">
        <f>19*N196</f>
        <v>4218</v>
      </c>
      <c r="Q196" s="50">
        <v>1</v>
      </c>
      <c r="R196" s="51" t="s">
        <v>1376</v>
      </c>
      <c r="S196" s="31" t="s">
        <v>254</v>
      </c>
      <c r="T196" s="12" t="s">
        <v>1750</v>
      </c>
      <c r="U196" s="54" t="s">
        <v>1409</v>
      </c>
      <c r="V196" s="52" t="s">
        <v>1050</v>
      </c>
    </row>
    <row r="197" spans="1:22" ht="15" customHeight="1">
      <c r="A197" s="72">
        <v>186</v>
      </c>
      <c r="B197" s="144" t="s">
        <v>1380</v>
      </c>
      <c r="C197" s="8" t="s">
        <v>1382</v>
      </c>
      <c r="D197" s="74" t="s">
        <v>1381</v>
      </c>
      <c r="E197" s="31" t="s">
        <v>29</v>
      </c>
      <c r="F197" s="44" t="s">
        <v>1383</v>
      </c>
      <c r="G197" s="33" t="s">
        <v>34</v>
      </c>
      <c r="H197" s="31" t="s">
        <v>1386</v>
      </c>
      <c r="I197" s="44"/>
      <c r="J197" s="45"/>
      <c r="K197" s="46"/>
      <c r="L197" s="31" t="s">
        <v>23</v>
      </c>
      <c r="M197" s="31" t="s">
        <v>93</v>
      </c>
      <c r="N197" s="83">
        <v>515</v>
      </c>
      <c r="O197" s="48" t="s">
        <v>49</v>
      </c>
      <c r="P197" s="49">
        <f>N197*20</f>
        <v>10300</v>
      </c>
      <c r="Q197" s="50">
        <v>2</v>
      </c>
      <c r="R197" s="51" t="s">
        <v>1384</v>
      </c>
      <c r="S197" s="31" t="s">
        <v>1385</v>
      </c>
      <c r="T197" s="12"/>
      <c r="U197" s="54"/>
      <c r="V197" s="52"/>
    </row>
    <row r="198" spans="1:22" ht="15" customHeight="1">
      <c r="A198" s="72">
        <v>187</v>
      </c>
      <c r="B198" s="8" t="s">
        <v>1399</v>
      </c>
      <c r="C198" s="8" t="s">
        <v>1395</v>
      </c>
      <c r="D198" s="9" t="s">
        <v>1394</v>
      </c>
      <c r="E198" s="31" t="s">
        <v>29</v>
      </c>
      <c r="F198" s="44" t="s">
        <v>1396</v>
      </c>
      <c r="G198" s="45">
        <v>45555</v>
      </c>
      <c r="H198" s="31" t="s">
        <v>1400</v>
      </c>
      <c r="I198" s="44"/>
      <c r="J198" s="45"/>
      <c r="K198" s="46"/>
      <c r="L198" s="31" t="s">
        <v>23</v>
      </c>
      <c r="M198" s="31" t="s">
        <v>7</v>
      </c>
      <c r="N198" s="83">
        <v>2210</v>
      </c>
      <c r="O198" s="48" t="s">
        <v>49</v>
      </c>
      <c r="P198" s="89">
        <f>N198*17.4</f>
        <v>38454</v>
      </c>
      <c r="Q198" s="114">
        <v>4</v>
      </c>
      <c r="R198" s="51" t="s">
        <v>1397</v>
      </c>
      <c r="S198" s="31" t="s">
        <v>1398</v>
      </c>
      <c r="T198" s="12" t="s">
        <v>1407</v>
      </c>
      <c r="U198" s="54" t="s">
        <v>1408</v>
      </c>
      <c r="V198" s="52" t="s">
        <v>1043</v>
      </c>
    </row>
    <row r="199" spans="1:22" ht="15" customHeight="1">
      <c r="A199" s="72">
        <v>188</v>
      </c>
      <c r="B199" s="144" t="s">
        <v>1401</v>
      </c>
      <c r="C199" s="8" t="s">
        <v>1403</v>
      </c>
      <c r="D199" s="9" t="s">
        <v>1402</v>
      </c>
      <c r="E199" s="31" t="s">
        <v>29</v>
      </c>
      <c r="F199" s="44" t="s">
        <v>1410</v>
      </c>
      <c r="G199" s="45">
        <v>45622</v>
      </c>
      <c r="H199" s="31" t="s">
        <v>1440</v>
      </c>
      <c r="I199" s="44" t="s">
        <v>1818</v>
      </c>
      <c r="J199" s="45">
        <v>45622</v>
      </c>
      <c r="K199" s="46">
        <v>45622</v>
      </c>
      <c r="L199" s="31" t="s">
        <v>23</v>
      </c>
      <c r="M199" s="31" t="s">
        <v>93</v>
      </c>
      <c r="N199" s="83">
        <v>8</v>
      </c>
      <c r="O199" s="48" t="s">
        <v>49</v>
      </c>
      <c r="P199" s="49">
        <f>N199*19</f>
        <v>152</v>
      </c>
      <c r="Q199" s="399">
        <v>1</v>
      </c>
      <c r="R199" s="51" t="s">
        <v>1444</v>
      </c>
      <c r="S199" s="31" t="s">
        <v>1445</v>
      </c>
      <c r="T199" s="12" t="s">
        <v>1816</v>
      </c>
      <c r="U199" s="54"/>
      <c r="V199" s="52"/>
    </row>
    <row r="200" spans="1:22" ht="15" customHeight="1">
      <c r="A200" s="72">
        <v>189</v>
      </c>
      <c r="B200" s="144" t="s">
        <v>1437</v>
      </c>
      <c r="C200" s="8" t="s">
        <v>1403</v>
      </c>
      <c r="D200" s="9" t="s">
        <v>1402</v>
      </c>
      <c r="E200" s="31" t="s">
        <v>29</v>
      </c>
      <c r="F200" s="44" t="s">
        <v>1411</v>
      </c>
      <c r="G200" s="45">
        <v>45622</v>
      </c>
      <c r="H200" s="31" t="s">
        <v>1441</v>
      </c>
      <c r="I200" s="44" t="s">
        <v>1819</v>
      </c>
      <c r="J200" s="45">
        <v>45622</v>
      </c>
      <c r="K200" s="46">
        <v>45622</v>
      </c>
      <c r="L200" s="31" t="s">
        <v>23</v>
      </c>
      <c r="M200" s="31" t="s">
        <v>93</v>
      </c>
      <c r="N200" s="83">
        <v>3</v>
      </c>
      <c r="O200" s="48" t="s">
        <v>124</v>
      </c>
      <c r="P200" s="49">
        <f>N200*19</f>
        <v>57</v>
      </c>
      <c r="Q200" s="464"/>
      <c r="R200" s="51" t="s">
        <v>1444</v>
      </c>
      <c r="S200" s="31" t="s">
        <v>1445</v>
      </c>
      <c r="T200" s="12" t="s">
        <v>1817</v>
      </c>
      <c r="U200" s="54"/>
      <c r="V200" s="52"/>
    </row>
    <row r="201" spans="1:22" ht="15" customHeight="1">
      <c r="A201" s="72">
        <v>190</v>
      </c>
      <c r="B201" s="144" t="s">
        <v>1438</v>
      </c>
      <c r="C201" s="8" t="s">
        <v>1403</v>
      </c>
      <c r="D201" s="9" t="s">
        <v>1402</v>
      </c>
      <c r="E201" s="31" t="s">
        <v>29</v>
      </c>
      <c r="F201" s="44" t="s">
        <v>1412</v>
      </c>
      <c r="G201" s="45">
        <v>45622</v>
      </c>
      <c r="H201" s="31" t="s">
        <v>1442</v>
      </c>
      <c r="I201" s="44" t="s">
        <v>1820</v>
      </c>
      <c r="J201" s="45">
        <v>45622</v>
      </c>
      <c r="K201" s="46">
        <v>45622</v>
      </c>
      <c r="L201" s="31" t="s">
        <v>23</v>
      </c>
      <c r="M201" s="31" t="s">
        <v>93</v>
      </c>
      <c r="N201" s="83">
        <v>1</v>
      </c>
      <c r="O201" s="48" t="s">
        <v>49</v>
      </c>
      <c r="P201" s="49">
        <f>N201*19</f>
        <v>19</v>
      </c>
      <c r="Q201" s="464"/>
      <c r="R201" s="51" t="s">
        <v>1444</v>
      </c>
      <c r="S201" s="31" t="s">
        <v>1445</v>
      </c>
      <c r="T201" s="203">
        <v>0</v>
      </c>
      <c r="U201" s="54"/>
      <c r="V201" s="52"/>
    </row>
    <row r="202" spans="1:22" ht="15" customHeight="1">
      <c r="A202" s="72">
        <v>191</v>
      </c>
      <c r="B202" s="144" t="s">
        <v>1439</v>
      </c>
      <c r="C202" s="8" t="s">
        <v>1403</v>
      </c>
      <c r="D202" s="9" t="s">
        <v>1402</v>
      </c>
      <c r="E202" s="31" t="s">
        <v>29</v>
      </c>
      <c r="F202" s="44" t="s">
        <v>1413</v>
      </c>
      <c r="G202" s="45">
        <v>45622</v>
      </c>
      <c r="H202" s="31" t="s">
        <v>1443</v>
      </c>
      <c r="I202" s="44" t="s">
        <v>1821</v>
      </c>
      <c r="J202" s="45">
        <v>45622</v>
      </c>
      <c r="K202" s="46">
        <v>45622</v>
      </c>
      <c r="L202" s="31" t="s">
        <v>23</v>
      </c>
      <c r="M202" s="31" t="s">
        <v>93</v>
      </c>
      <c r="N202" s="83">
        <v>12</v>
      </c>
      <c r="O202" s="48" t="s">
        <v>49</v>
      </c>
      <c r="P202" s="49">
        <f>N202*19</f>
        <v>228</v>
      </c>
      <c r="Q202" s="400"/>
      <c r="R202" s="51" t="s">
        <v>1444</v>
      </c>
      <c r="S202" s="31" t="s">
        <v>1445</v>
      </c>
      <c r="T202" s="203">
        <v>0</v>
      </c>
      <c r="U202" s="54"/>
      <c r="V202" s="52"/>
    </row>
    <row r="203" spans="1:22" ht="15" customHeight="1">
      <c r="A203" s="72">
        <v>192</v>
      </c>
      <c r="B203" s="397" t="s">
        <v>429</v>
      </c>
      <c r="C203" s="397" t="s">
        <v>1195</v>
      </c>
      <c r="D203" s="395" t="s">
        <v>1196</v>
      </c>
      <c r="E203" s="403" t="s">
        <v>29</v>
      </c>
      <c r="F203" s="409" t="s">
        <v>1414</v>
      </c>
      <c r="G203" s="407">
        <v>45562</v>
      </c>
      <c r="H203" s="403" t="s">
        <v>1415</v>
      </c>
      <c r="I203" s="409" t="s">
        <v>1517</v>
      </c>
      <c r="J203" s="407">
        <v>45575</v>
      </c>
      <c r="K203" s="415">
        <v>45581</v>
      </c>
      <c r="L203" s="31" t="s">
        <v>23</v>
      </c>
      <c r="M203" s="31" t="s">
        <v>7</v>
      </c>
      <c r="N203" s="83">
        <v>1</v>
      </c>
      <c r="O203" s="48" t="s">
        <v>49</v>
      </c>
      <c r="P203" s="49">
        <v>18.2</v>
      </c>
      <c r="Q203" s="399">
        <v>1</v>
      </c>
      <c r="R203" s="401" t="s">
        <v>1416</v>
      </c>
      <c r="S203" s="403" t="s">
        <v>1417</v>
      </c>
      <c r="T203" s="411" t="s">
        <v>1469</v>
      </c>
      <c r="U203" s="417" t="s">
        <v>1470</v>
      </c>
      <c r="V203" s="391" t="s">
        <v>1130</v>
      </c>
    </row>
    <row r="204" spans="1:22" ht="15" customHeight="1">
      <c r="A204" s="72">
        <v>193</v>
      </c>
      <c r="B204" s="398"/>
      <c r="C204" s="398"/>
      <c r="D204" s="396"/>
      <c r="E204" s="404"/>
      <c r="F204" s="410"/>
      <c r="G204" s="408"/>
      <c r="H204" s="404"/>
      <c r="I204" s="410"/>
      <c r="J204" s="408"/>
      <c r="K204" s="416"/>
      <c r="L204" s="31" t="s">
        <v>24</v>
      </c>
      <c r="M204" s="31" t="s">
        <v>7</v>
      </c>
      <c r="N204" s="83">
        <v>33</v>
      </c>
      <c r="O204" s="48" t="s">
        <v>450</v>
      </c>
      <c r="P204" s="49">
        <f>N204*40</f>
        <v>1320</v>
      </c>
      <c r="Q204" s="400"/>
      <c r="R204" s="402"/>
      <c r="S204" s="404"/>
      <c r="T204" s="412"/>
      <c r="U204" s="418"/>
      <c r="V204" s="392"/>
    </row>
    <row r="205" spans="1:22" ht="15" customHeight="1">
      <c r="A205" s="72">
        <v>194</v>
      </c>
      <c r="B205" s="144" t="s">
        <v>1418</v>
      </c>
      <c r="C205" s="8" t="s">
        <v>1422</v>
      </c>
      <c r="D205" s="9" t="s">
        <v>1419</v>
      </c>
      <c r="E205" s="31" t="s">
        <v>29</v>
      </c>
      <c r="F205" s="44" t="s">
        <v>1420</v>
      </c>
      <c r="G205" s="45">
        <v>45583</v>
      </c>
      <c r="H205" s="31" t="s">
        <v>1421</v>
      </c>
      <c r="I205" s="44" t="s">
        <v>1579</v>
      </c>
      <c r="J205" s="45">
        <v>45583</v>
      </c>
      <c r="K205" s="46">
        <v>45624</v>
      </c>
      <c r="L205" s="31" t="s">
        <v>23</v>
      </c>
      <c r="M205" s="31" t="s">
        <v>93</v>
      </c>
      <c r="N205" s="83">
        <v>258</v>
      </c>
      <c r="O205" s="48" t="s">
        <v>49</v>
      </c>
      <c r="P205" s="70">
        <f>20*N205</f>
        <v>5160</v>
      </c>
      <c r="Q205" s="50">
        <v>1</v>
      </c>
      <c r="R205" s="51" t="s">
        <v>1423</v>
      </c>
      <c r="S205" s="31" t="s">
        <v>254</v>
      </c>
      <c r="T205" s="12">
        <v>0</v>
      </c>
      <c r="U205" s="54" t="s">
        <v>1471</v>
      </c>
      <c r="V205" s="52" t="s">
        <v>1611</v>
      </c>
    </row>
    <row r="206" spans="1:22" ht="15" customHeight="1">
      <c r="A206" s="72">
        <v>195</v>
      </c>
      <c r="B206" s="159" t="s">
        <v>1425</v>
      </c>
      <c r="C206" s="8" t="s">
        <v>1433</v>
      </c>
      <c r="D206" s="9" t="s">
        <v>1434</v>
      </c>
      <c r="E206" s="31" t="s">
        <v>29</v>
      </c>
      <c r="F206" s="44" t="s">
        <v>1424</v>
      </c>
      <c r="G206" s="33" t="s">
        <v>34</v>
      </c>
      <c r="H206" s="31" t="s">
        <v>1426</v>
      </c>
      <c r="I206" s="44"/>
      <c r="J206" s="45"/>
      <c r="K206" s="46"/>
      <c r="L206" s="31" t="s">
        <v>23</v>
      </c>
      <c r="M206" s="31" t="s">
        <v>7</v>
      </c>
      <c r="N206" s="184">
        <v>4200</v>
      </c>
      <c r="O206" s="185" t="s">
        <v>183</v>
      </c>
      <c r="P206" s="186">
        <f>N206*19</f>
        <v>79800</v>
      </c>
      <c r="Q206" s="187">
        <v>5</v>
      </c>
      <c r="R206" s="51" t="s">
        <v>1435</v>
      </c>
      <c r="S206" s="31" t="s">
        <v>1287</v>
      </c>
      <c r="T206" s="108" t="s">
        <v>1436</v>
      </c>
      <c r="U206" s="54"/>
      <c r="V206" s="52"/>
    </row>
    <row r="207" spans="1:22" ht="15" customHeight="1">
      <c r="A207" s="72">
        <v>196</v>
      </c>
      <c r="B207" s="144" t="s">
        <v>1427</v>
      </c>
      <c r="C207" s="8" t="s">
        <v>1430</v>
      </c>
      <c r="D207" s="9" t="s">
        <v>1431</v>
      </c>
      <c r="E207" s="31" t="s">
        <v>29</v>
      </c>
      <c r="F207" s="44" t="s">
        <v>1428</v>
      </c>
      <c r="G207" s="45">
        <v>45565</v>
      </c>
      <c r="H207" s="31" t="s">
        <v>1429</v>
      </c>
      <c r="I207" s="44" t="s">
        <v>1473</v>
      </c>
      <c r="J207" s="45">
        <v>45565</v>
      </c>
      <c r="K207" s="46">
        <v>45579</v>
      </c>
      <c r="L207" s="31" t="s">
        <v>23</v>
      </c>
      <c r="M207" s="31" t="s">
        <v>93</v>
      </c>
      <c r="N207" s="158">
        <v>33</v>
      </c>
      <c r="O207" s="48" t="s">
        <v>49</v>
      </c>
      <c r="P207" s="49">
        <f>20*N207</f>
        <v>660</v>
      </c>
      <c r="Q207" s="50">
        <v>1</v>
      </c>
      <c r="R207" s="51" t="s">
        <v>1432</v>
      </c>
      <c r="S207" s="31" t="s">
        <v>9</v>
      </c>
      <c r="T207" s="12">
        <v>0</v>
      </c>
      <c r="U207" s="54" t="s">
        <v>1471</v>
      </c>
      <c r="V207" s="52"/>
    </row>
    <row r="208" spans="1:22" ht="15" customHeight="1">
      <c r="A208" s="72">
        <v>197</v>
      </c>
      <c r="B208" s="8" t="s">
        <v>429</v>
      </c>
      <c r="C208" s="8" t="s">
        <v>1195</v>
      </c>
      <c r="D208" s="9" t="s">
        <v>1196</v>
      </c>
      <c r="E208" s="31" t="s">
        <v>29</v>
      </c>
      <c r="F208" s="44" t="s">
        <v>1446</v>
      </c>
      <c r="G208" s="45">
        <v>45575</v>
      </c>
      <c r="H208" s="31" t="s">
        <v>1447</v>
      </c>
      <c r="I208" s="44" t="s">
        <v>1569</v>
      </c>
      <c r="J208" s="45">
        <v>45582</v>
      </c>
      <c r="K208" s="46">
        <v>45582</v>
      </c>
      <c r="L208" s="31" t="s">
        <v>23</v>
      </c>
      <c r="M208" s="31" t="s">
        <v>7</v>
      </c>
      <c r="N208" s="83">
        <v>13</v>
      </c>
      <c r="O208" s="109" t="s">
        <v>124</v>
      </c>
      <c r="P208" s="110">
        <v>229</v>
      </c>
      <c r="Q208" s="50">
        <v>1</v>
      </c>
      <c r="R208" s="51" t="s">
        <v>708</v>
      </c>
      <c r="S208" s="31" t="s">
        <v>100</v>
      </c>
      <c r="T208" s="12" t="s">
        <v>1514</v>
      </c>
      <c r="U208" s="54" t="s">
        <v>1515</v>
      </c>
      <c r="V208" s="52" t="s">
        <v>1130</v>
      </c>
    </row>
    <row r="209" spans="1:22" ht="63">
      <c r="A209" s="72">
        <v>198</v>
      </c>
      <c r="B209" s="193" t="s">
        <v>1647</v>
      </c>
      <c r="C209" s="8" t="s">
        <v>1449</v>
      </c>
      <c r="D209" s="9" t="s">
        <v>1448</v>
      </c>
      <c r="E209" s="31" t="s">
        <v>29</v>
      </c>
      <c r="F209" s="44" t="s">
        <v>1450</v>
      </c>
      <c r="G209" s="45">
        <v>45596</v>
      </c>
      <c r="H209" s="31" t="s">
        <v>1451</v>
      </c>
      <c r="I209" s="44"/>
      <c r="J209" s="45"/>
      <c r="K209" s="46"/>
      <c r="L209" s="31" t="s">
        <v>23</v>
      </c>
      <c r="M209" s="31" t="s">
        <v>7</v>
      </c>
      <c r="N209" s="83">
        <v>90</v>
      </c>
      <c r="O209" s="48" t="s">
        <v>401</v>
      </c>
      <c r="P209" s="49">
        <f>N209*17.5</f>
        <v>1575</v>
      </c>
      <c r="Q209" s="50">
        <v>1</v>
      </c>
      <c r="R209" s="51" t="s">
        <v>1452</v>
      </c>
      <c r="S209" s="31" t="s">
        <v>254</v>
      </c>
      <c r="T209" s="12" t="s">
        <v>1643</v>
      </c>
      <c r="U209" s="54" t="s">
        <v>1614</v>
      </c>
      <c r="V209" s="52"/>
    </row>
    <row r="210" spans="1:22" ht="15" customHeight="1">
      <c r="A210" s="72">
        <v>199</v>
      </c>
      <c r="B210" s="413" t="s">
        <v>1455</v>
      </c>
      <c r="C210" s="397" t="s">
        <v>1263</v>
      </c>
      <c r="D210" s="395" t="s">
        <v>1264</v>
      </c>
      <c r="E210" s="403" t="s">
        <v>29</v>
      </c>
      <c r="F210" s="409" t="s">
        <v>1454</v>
      </c>
      <c r="G210" s="407">
        <v>45576</v>
      </c>
      <c r="H210" s="403" t="s">
        <v>1459</v>
      </c>
      <c r="I210" s="409" t="s">
        <v>1527</v>
      </c>
      <c r="J210" s="407">
        <v>45576</v>
      </c>
      <c r="K210" s="415">
        <v>45580</v>
      </c>
      <c r="L210" s="31" t="s">
        <v>23</v>
      </c>
      <c r="M210" s="31" t="s">
        <v>93</v>
      </c>
      <c r="N210" s="83">
        <v>103</v>
      </c>
      <c r="O210" s="48" t="s">
        <v>49</v>
      </c>
      <c r="P210" s="49">
        <f>N210*15.5</f>
        <v>1596.5</v>
      </c>
      <c r="Q210" s="399">
        <v>1</v>
      </c>
      <c r="R210" s="401" t="s">
        <v>1480</v>
      </c>
      <c r="S210" s="403" t="s">
        <v>196</v>
      </c>
      <c r="T210" s="411" t="s">
        <v>1523</v>
      </c>
      <c r="U210" s="417" t="s">
        <v>1614</v>
      </c>
      <c r="V210" s="391" t="s">
        <v>1524</v>
      </c>
    </row>
    <row r="211" spans="1:22" ht="15" customHeight="1">
      <c r="A211" s="72">
        <v>200</v>
      </c>
      <c r="B211" s="414"/>
      <c r="C211" s="398"/>
      <c r="D211" s="396"/>
      <c r="E211" s="404"/>
      <c r="F211" s="410"/>
      <c r="G211" s="408"/>
      <c r="H211" s="404"/>
      <c r="I211" s="410"/>
      <c r="J211" s="408"/>
      <c r="K211" s="416"/>
      <c r="L211" s="31" t="s">
        <v>24</v>
      </c>
      <c r="M211" s="31" t="s">
        <v>7</v>
      </c>
      <c r="N211" s="83">
        <v>4</v>
      </c>
      <c r="O211" s="48" t="s">
        <v>450</v>
      </c>
      <c r="P211" s="49">
        <f>(2*42)+(2*77)</f>
        <v>238</v>
      </c>
      <c r="Q211" s="400"/>
      <c r="R211" s="402"/>
      <c r="S211" s="404"/>
      <c r="T211" s="412"/>
      <c r="U211" s="418"/>
      <c r="V211" s="392"/>
    </row>
    <row r="212" spans="1:22" ht="15" customHeight="1">
      <c r="A212" s="72">
        <v>201</v>
      </c>
      <c r="B212" s="8" t="s">
        <v>1464</v>
      </c>
      <c r="C212" s="8" t="s">
        <v>1460</v>
      </c>
      <c r="D212" s="9" t="s">
        <v>1461</v>
      </c>
      <c r="E212" s="31" t="s">
        <v>29</v>
      </c>
      <c r="F212" s="44" t="s">
        <v>1456</v>
      </c>
      <c r="G212" s="45">
        <v>45566</v>
      </c>
      <c r="H212" s="31" t="s">
        <v>1457</v>
      </c>
      <c r="I212" s="44" t="s">
        <v>7</v>
      </c>
      <c r="J212" s="45" t="s">
        <v>7</v>
      </c>
      <c r="K212" s="46" t="s">
        <v>7</v>
      </c>
      <c r="L212" s="31" t="s">
        <v>23</v>
      </c>
      <c r="M212" s="31" t="s">
        <v>7</v>
      </c>
      <c r="N212" s="83">
        <v>4290</v>
      </c>
      <c r="O212" s="48" t="s">
        <v>183</v>
      </c>
      <c r="P212" s="49">
        <f>22*N212</f>
        <v>94380</v>
      </c>
      <c r="Q212" s="69">
        <v>6</v>
      </c>
      <c r="R212" s="51" t="s">
        <v>1458</v>
      </c>
      <c r="S212" s="31" t="s">
        <v>152</v>
      </c>
      <c r="T212" s="12" t="s">
        <v>1481</v>
      </c>
      <c r="U212" s="54" t="s">
        <v>7</v>
      </c>
      <c r="V212" s="52" t="s">
        <v>7</v>
      </c>
    </row>
    <row r="213" spans="1:22" ht="15" customHeight="1">
      <c r="A213" s="72">
        <v>202</v>
      </c>
      <c r="B213" s="8" t="s">
        <v>1474</v>
      </c>
      <c r="C213" s="8" t="s">
        <v>1477</v>
      </c>
      <c r="D213" s="9" t="s">
        <v>1478</v>
      </c>
      <c r="E213" s="31" t="s">
        <v>29</v>
      </c>
      <c r="F213" s="44" t="s">
        <v>1475</v>
      </c>
      <c r="G213" s="45">
        <v>45581</v>
      </c>
      <c r="H213" s="31" t="s">
        <v>1476</v>
      </c>
      <c r="I213" s="44"/>
      <c r="J213" s="45"/>
      <c r="K213" s="46"/>
      <c r="L213" s="31" t="s">
        <v>23</v>
      </c>
      <c r="M213" s="31" t="s">
        <v>7</v>
      </c>
      <c r="N213" s="83">
        <v>900</v>
      </c>
      <c r="O213" s="48" t="s">
        <v>183</v>
      </c>
      <c r="P213" s="49">
        <f>N213*22</f>
        <v>19800</v>
      </c>
      <c r="Q213" s="50">
        <v>2</v>
      </c>
      <c r="R213" s="51" t="s">
        <v>1479</v>
      </c>
      <c r="S213" s="31" t="s">
        <v>714</v>
      </c>
      <c r="T213" s="12" t="s">
        <v>1525</v>
      </c>
      <c r="U213" s="54" t="s">
        <v>1526</v>
      </c>
      <c r="V213" s="52" t="s">
        <v>806</v>
      </c>
    </row>
    <row r="214" spans="1:22" ht="15" customHeight="1">
      <c r="A214" s="72">
        <v>203</v>
      </c>
      <c r="B214" s="8" t="s">
        <v>473</v>
      </c>
      <c r="C214" s="8" t="s">
        <v>396</v>
      </c>
      <c r="D214" s="9" t="s">
        <v>397</v>
      </c>
      <c r="E214" s="31" t="s">
        <v>29</v>
      </c>
      <c r="F214" s="44" t="s">
        <v>1482</v>
      </c>
      <c r="G214" s="45">
        <v>45600</v>
      </c>
      <c r="H214" s="31" t="s">
        <v>1483</v>
      </c>
      <c r="I214" s="44" t="s">
        <v>1677</v>
      </c>
      <c r="J214" s="45">
        <v>45603</v>
      </c>
      <c r="K214" s="46">
        <v>45603</v>
      </c>
      <c r="L214" s="31" t="s">
        <v>24</v>
      </c>
      <c r="M214" s="31" t="s">
        <v>7</v>
      </c>
      <c r="N214" s="83">
        <f>8+5</f>
        <v>13</v>
      </c>
      <c r="O214" s="48" t="s">
        <v>450</v>
      </c>
      <c r="P214" s="49">
        <f>N214*60</f>
        <v>780</v>
      </c>
      <c r="Q214" s="50">
        <v>1</v>
      </c>
      <c r="R214" s="51" t="s">
        <v>1484</v>
      </c>
      <c r="S214" s="31" t="s">
        <v>685</v>
      </c>
      <c r="T214" s="12" t="s">
        <v>1654</v>
      </c>
      <c r="U214" s="54" t="s">
        <v>1655</v>
      </c>
      <c r="V214" s="52" t="s">
        <v>1351</v>
      </c>
    </row>
    <row r="215" spans="1:22">
      <c r="A215" s="72">
        <v>204</v>
      </c>
      <c r="B215" s="144" t="s">
        <v>1486</v>
      </c>
      <c r="C215" s="8" t="s">
        <v>1485</v>
      </c>
      <c r="D215" s="9" t="s">
        <v>1328</v>
      </c>
      <c r="E215" s="31" t="s">
        <v>29</v>
      </c>
      <c r="F215" s="44" t="s">
        <v>1487</v>
      </c>
      <c r="G215" s="45">
        <v>45694</v>
      </c>
      <c r="H215" s="31" t="s">
        <v>2262</v>
      </c>
      <c r="I215" s="44" t="s">
        <v>2407</v>
      </c>
      <c r="J215" s="45">
        <v>45705</v>
      </c>
      <c r="K215" s="45">
        <v>45705</v>
      </c>
      <c r="L215" s="31" t="s">
        <v>23</v>
      </c>
      <c r="M215" s="31" t="s">
        <v>93</v>
      </c>
      <c r="N215" s="83">
        <v>72</v>
      </c>
      <c r="O215" s="48" t="s">
        <v>49</v>
      </c>
      <c r="P215" s="49">
        <f>N215*19</f>
        <v>1368</v>
      </c>
      <c r="Q215" s="50">
        <v>1</v>
      </c>
      <c r="R215" s="51" t="s">
        <v>1488</v>
      </c>
      <c r="S215" s="31" t="s">
        <v>1489</v>
      </c>
      <c r="T215" s="160"/>
      <c r="U215" s="54"/>
      <c r="V215" s="52"/>
    </row>
    <row r="216" spans="1:22" ht="15" customHeight="1">
      <c r="A216" s="72">
        <v>205</v>
      </c>
      <c r="B216" s="8" t="s">
        <v>1491</v>
      </c>
      <c r="C216" s="8" t="s">
        <v>1492</v>
      </c>
      <c r="D216" s="9" t="s">
        <v>1493</v>
      </c>
      <c r="E216" s="31" t="s">
        <v>29</v>
      </c>
      <c r="F216" s="44" t="s">
        <v>1494</v>
      </c>
      <c r="G216" s="33" t="s">
        <v>34</v>
      </c>
      <c r="H216" s="31" t="s">
        <v>1495</v>
      </c>
      <c r="I216" s="44"/>
      <c r="J216" s="45"/>
      <c r="K216" s="46"/>
      <c r="L216" s="31" t="s">
        <v>23</v>
      </c>
      <c r="M216" s="31" t="s">
        <v>7</v>
      </c>
      <c r="N216" s="83">
        <v>8600</v>
      </c>
      <c r="O216" s="127" t="s">
        <v>124</v>
      </c>
      <c r="P216" s="49"/>
      <c r="Q216" s="50">
        <v>15</v>
      </c>
      <c r="R216" s="51" t="s">
        <v>1496</v>
      </c>
      <c r="S216" s="31" t="s">
        <v>8</v>
      </c>
      <c r="T216" s="12"/>
      <c r="U216" s="54"/>
      <c r="V216" s="52"/>
    </row>
    <row r="217" spans="1:22" ht="15" customHeight="1">
      <c r="A217" s="72">
        <v>206</v>
      </c>
      <c r="B217" s="144" t="s">
        <v>1498</v>
      </c>
      <c r="C217" s="8" t="s">
        <v>1500</v>
      </c>
      <c r="D217" s="9" t="s">
        <v>1499</v>
      </c>
      <c r="E217" s="31" t="s">
        <v>29</v>
      </c>
      <c r="F217" s="44" t="s">
        <v>1501</v>
      </c>
      <c r="G217" s="45">
        <v>45593</v>
      </c>
      <c r="H217" s="31" t="s">
        <v>1502</v>
      </c>
      <c r="I217" s="44" t="s">
        <v>1628</v>
      </c>
      <c r="J217" s="45">
        <v>45593</v>
      </c>
      <c r="K217" s="46">
        <v>45594</v>
      </c>
      <c r="L217" s="31" t="s">
        <v>23</v>
      </c>
      <c r="M217" s="31" t="s">
        <v>93</v>
      </c>
      <c r="N217" s="83">
        <v>26</v>
      </c>
      <c r="O217" s="48" t="s">
        <v>49</v>
      </c>
      <c r="P217" s="49">
        <f>24*N217</f>
        <v>624</v>
      </c>
      <c r="Q217" s="50">
        <v>1</v>
      </c>
      <c r="R217" s="51" t="s">
        <v>1503</v>
      </c>
      <c r="S217" s="31" t="s">
        <v>131</v>
      </c>
      <c r="T217" s="12"/>
      <c r="U217" s="54"/>
      <c r="V217" s="52"/>
    </row>
    <row r="218" spans="1:22" ht="15" customHeight="1">
      <c r="A218" s="72">
        <v>207</v>
      </c>
      <c r="B218" s="144" t="s">
        <v>1507</v>
      </c>
      <c r="C218" s="8" t="s">
        <v>1124</v>
      </c>
      <c r="D218" s="9" t="s">
        <v>1123</v>
      </c>
      <c r="E218" s="31" t="s">
        <v>29</v>
      </c>
      <c r="F218" s="44" t="s">
        <v>1505</v>
      </c>
      <c r="G218" s="45">
        <v>45596</v>
      </c>
      <c r="H218" s="31" t="s">
        <v>1509</v>
      </c>
      <c r="I218" s="44" t="s">
        <v>1648</v>
      </c>
      <c r="J218" s="45">
        <v>45596</v>
      </c>
      <c r="K218" s="46">
        <v>45596</v>
      </c>
      <c r="L218" s="31" t="s">
        <v>23</v>
      </c>
      <c r="M218" s="31" t="s">
        <v>93</v>
      </c>
      <c r="N218" s="83">
        <v>2016</v>
      </c>
      <c r="O218" s="80" t="s">
        <v>63</v>
      </c>
      <c r="P218" s="89">
        <f>N218*20</f>
        <v>40320</v>
      </c>
      <c r="Q218" s="50">
        <v>5</v>
      </c>
      <c r="R218" s="51" t="s">
        <v>1506</v>
      </c>
      <c r="S218" s="31" t="s">
        <v>1127</v>
      </c>
      <c r="T218" s="12">
        <v>0</v>
      </c>
      <c r="U218" s="54"/>
      <c r="V218" s="52"/>
    </row>
    <row r="219" spans="1:22" ht="15" customHeight="1">
      <c r="A219" s="72">
        <v>208</v>
      </c>
      <c r="B219" s="144" t="s">
        <v>1508</v>
      </c>
      <c r="C219" s="8" t="s">
        <v>1124</v>
      </c>
      <c r="D219" s="9" t="s">
        <v>1123</v>
      </c>
      <c r="E219" s="31" t="s">
        <v>29</v>
      </c>
      <c r="F219" s="44" t="s">
        <v>1511</v>
      </c>
      <c r="G219" s="45">
        <v>45624</v>
      </c>
      <c r="H219" s="31" t="s">
        <v>1510</v>
      </c>
      <c r="I219" s="44" t="s">
        <v>1854</v>
      </c>
      <c r="J219" s="45">
        <v>45624</v>
      </c>
      <c r="K219" s="46">
        <v>45625</v>
      </c>
      <c r="L219" s="31" t="s">
        <v>23</v>
      </c>
      <c r="M219" s="31" t="s">
        <v>93</v>
      </c>
      <c r="N219" s="83">
        <v>1386</v>
      </c>
      <c r="O219" s="48" t="s">
        <v>49</v>
      </c>
      <c r="P219" s="49">
        <f>N219*20</f>
        <v>27720</v>
      </c>
      <c r="Q219" s="50">
        <v>3</v>
      </c>
      <c r="R219" s="51" t="s">
        <v>1512</v>
      </c>
      <c r="S219" s="31" t="s">
        <v>1513</v>
      </c>
      <c r="T219" s="12">
        <v>0</v>
      </c>
      <c r="U219" s="54"/>
      <c r="V219" s="52"/>
    </row>
    <row r="220" spans="1:22" ht="15" customHeight="1">
      <c r="A220" s="72">
        <v>209</v>
      </c>
      <c r="B220" s="140" t="s">
        <v>1520</v>
      </c>
      <c r="C220" s="8" t="s">
        <v>1003</v>
      </c>
      <c r="D220" s="9" t="s">
        <v>1004</v>
      </c>
      <c r="E220" s="31" t="s">
        <v>29</v>
      </c>
      <c r="F220" s="44" t="s">
        <v>1521</v>
      </c>
      <c r="G220" s="45">
        <v>45579</v>
      </c>
      <c r="H220" s="31" t="s">
        <v>1522</v>
      </c>
      <c r="I220" s="44"/>
      <c r="J220" s="45"/>
      <c r="K220" s="46"/>
      <c r="L220" s="31" t="s">
        <v>23</v>
      </c>
      <c r="M220" s="31" t="s">
        <v>7</v>
      </c>
      <c r="N220" s="83">
        <v>1326</v>
      </c>
      <c r="O220" s="48" t="s">
        <v>63</v>
      </c>
      <c r="P220" s="49">
        <f>N220*15.5</f>
        <v>20553</v>
      </c>
      <c r="Q220" s="50">
        <v>3</v>
      </c>
      <c r="R220" s="51" t="s">
        <v>1009</v>
      </c>
      <c r="S220" s="31" t="s">
        <v>749</v>
      </c>
      <c r="T220" s="12" t="s">
        <v>1530</v>
      </c>
      <c r="U220" s="54" t="s">
        <v>1531</v>
      </c>
      <c r="V220" s="52" t="s">
        <v>1130</v>
      </c>
    </row>
    <row r="221" spans="1:22" ht="15" customHeight="1">
      <c r="A221" s="72">
        <v>210</v>
      </c>
      <c r="B221" s="8" t="s">
        <v>2275</v>
      </c>
      <c r="C221" s="8" t="s">
        <v>1533</v>
      </c>
      <c r="D221" s="9" t="s">
        <v>1532</v>
      </c>
      <c r="E221" s="31" t="s">
        <v>29</v>
      </c>
      <c r="F221" s="44" t="s">
        <v>1534</v>
      </c>
      <c r="G221" s="45">
        <v>45611</v>
      </c>
      <c r="H221" s="31" t="s">
        <v>1535</v>
      </c>
      <c r="I221" s="44" t="s">
        <v>1772</v>
      </c>
      <c r="J221" s="45">
        <v>45614</v>
      </c>
      <c r="K221" s="46">
        <v>45615</v>
      </c>
      <c r="L221" s="31" t="s">
        <v>24</v>
      </c>
      <c r="M221" s="31" t="s">
        <v>7</v>
      </c>
      <c r="N221" s="83">
        <v>2</v>
      </c>
      <c r="O221" s="48" t="s">
        <v>450</v>
      </c>
      <c r="P221" s="49">
        <f>115*N221</f>
        <v>230</v>
      </c>
      <c r="Q221" s="50">
        <v>1</v>
      </c>
      <c r="R221" s="51" t="s">
        <v>1536</v>
      </c>
      <c r="S221" s="31" t="s">
        <v>115</v>
      </c>
      <c r="T221" s="12" t="s">
        <v>2269</v>
      </c>
      <c r="U221" s="54" t="s">
        <v>2270</v>
      </c>
      <c r="V221" s="52" t="s">
        <v>1351</v>
      </c>
    </row>
    <row r="222" spans="1:22" ht="15" customHeight="1">
      <c r="A222" s="72">
        <v>211</v>
      </c>
      <c r="B222" s="8" t="s">
        <v>2275</v>
      </c>
      <c r="C222" s="8" t="s">
        <v>1533</v>
      </c>
      <c r="D222" s="9" t="s">
        <v>1532</v>
      </c>
      <c r="E222" s="31" t="s">
        <v>29</v>
      </c>
      <c r="F222" s="44" t="s">
        <v>1537</v>
      </c>
      <c r="G222" s="45">
        <v>45611</v>
      </c>
      <c r="H222" s="31" t="s">
        <v>1538</v>
      </c>
      <c r="I222" s="44" t="s">
        <v>1773</v>
      </c>
      <c r="J222" s="45">
        <v>45614</v>
      </c>
      <c r="K222" s="46">
        <v>45615</v>
      </c>
      <c r="L222" s="31" t="s">
        <v>24</v>
      </c>
      <c r="M222" s="31" t="s">
        <v>7</v>
      </c>
      <c r="N222" s="83">
        <v>1</v>
      </c>
      <c r="O222" s="48" t="s">
        <v>450</v>
      </c>
      <c r="P222" s="49">
        <v>119</v>
      </c>
      <c r="Q222" s="50">
        <v>1</v>
      </c>
      <c r="R222" s="51" t="s">
        <v>1539</v>
      </c>
      <c r="S222" s="31" t="s">
        <v>115</v>
      </c>
      <c r="T222" s="12" t="s">
        <v>2269</v>
      </c>
      <c r="U222" s="54" t="s">
        <v>2270</v>
      </c>
      <c r="V222" s="52" t="s">
        <v>1351</v>
      </c>
    </row>
    <row r="223" spans="1:22" ht="15" customHeight="1">
      <c r="A223" s="72">
        <v>212</v>
      </c>
      <c r="B223" s="8" t="s">
        <v>1540</v>
      </c>
      <c r="C223" s="8" t="s">
        <v>1544</v>
      </c>
      <c r="D223" s="9" t="s">
        <v>1541</v>
      </c>
      <c r="E223" s="31" t="s">
        <v>29</v>
      </c>
      <c r="F223" s="44" t="s">
        <v>1542</v>
      </c>
      <c r="G223" s="45">
        <v>45713</v>
      </c>
      <c r="H223" s="31" t="s">
        <v>1543</v>
      </c>
      <c r="I223" s="44" t="s">
        <v>2581</v>
      </c>
      <c r="J223" s="45">
        <v>45733</v>
      </c>
      <c r="K223" s="46">
        <v>45734</v>
      </c>
      <c r="L223" s="31" t="s">
        <v>23</v>
      </c>
      <c r="M223" s="31" t="s">
        <v>7</v>
      </c>
      <c r="N223" s="84">
        <v>50</v>
      </c>
      <c r="O223" s="80" t="s">
        <v>401</v>
      </c>
      <c r="P223" s="122">
        <v>1000</v>
      </c>
      <c r="Q223" s="94">
        <v>1</v>
      </c>
      <c r="R223" s="92" t="s">
        <v>1545</v>
      </c>
      <c r="S223" s="31" t="s">
        <v>1318</v>
      </c>
      <c r="T223" s="12" t="s">
        <v>2430</v>
      </c>
      <c r="U223" s="54" t="s">
        <v>2582</v>
      </c>
      <c r="V223" s="52" t="s">
        <v>1617</v>
      </c>
    </row>
    <row r="224" spans="1:22" ht="15" customHeight="1">
      <c r="A224" s="72">
        <v>213</v>
      </c>
      <c r="B224" s="8" t="s">
        <v>1546</v>
      </c>
      <c r="C224" s="8" t="s">
        <v>1485</v>
      </c>
      <c r="D224" s="9" t="s">
        <v>1328</v>
      </c>
      <c r="E224" s="31" t="s">
        <v>29</v>
      </c>
      <c r="F224" s="44" t="s">
        <v>1547</v>
      </c>
      <c r="G224" s="45">
        <v>45587</v>
      </c>
      <c r="H224" s="31" t="s">
        <v>1548</v>
      </c>
      <c r="I224" s="44" t="s">
        <v>1774</v>
      </c>
      <c r="J224" s="45">
        <v>45615</v>
      </c>
      <c r="K224" s="46">
        <v>45616</v>
      </c>
      <c r="L224" s="31" t="s">
        <v>24</v>
      </c>
      <c r="M224" s="31" t="s">
        <v>7</v>
      </c>
      <c r="N224" s="83">
        <v>10</v>
      </c>
      <c r="O224" s="48" t="s">
        <v>450</v>
      </c>
      <c r="P224" s="49">
        <f>N224*37</f>
        <v>370</v>
      </c>
      <c r="Q224" s="50">
        <v>1</v>
      </c>
      <c r="R224" s="51" t="s">
        <v>1549</v>
      </c>
      <c r="S224" s="31" t="s">
        <v>1550</v>
      </c>
      <c r="T224" s="150" t="s">
        <v>1584</v>
      </c>
      <c r="U224" s="54" t="s">
        <v>1576</v>
      </c>
      <c r="V224" s="52" t="s">
        <v>1577</v>
      </c>
    </row>
    <row r="225" spans="1:22" ht="15" customHeight="1">
      <c r="A225" s="72">
        <v>214</v>
      </c>
      <c r="B225" s="8" t="s">
        <v>1551</v>
      </c>
      <c r="C225" s="8" t="s">
        <v>1553</v>
      </c>
      <c r="D225" s="9" t="s">
        <v>1552</v>
      </c>
      <c r="E225" s="31" t="s">
        <v>29</v>
      </c>
      <c r="F225" s="44" t="s">
        <v>1554</v>
      </c>
      <c r="G225" s="45">
        <v>45593</v>
      </c>
      <c r="H225" s="31" t="s">
        <v>1555</v>
      </c>
      <c r="I225" s="44" t="s">
        <v>1651</v>
      </c>
      <c r="J225" s="45">
        <v>45596</v>
      </c>
      <c r="K225" s="46">
        <v>45596</v>
      </c>
      <c r="L225" s="31" t="s">
        <v>23</v>
      </c>
      <c r="M225" s="31" t="s">
        <v>7</v>
      </c>
      <c r="N225" s="83">
        <f>44+17</f>
        <v>61</v>
      </c>
      <c r="O225" s="80" t="s">
        <v>124</v>
      </c>
      <c r="P225" s="49">
        <f>15*N225</f>
        <v>915</v>
      </c>
      <c r="Q225" s="50">
        <v>1</v>
      </c>
      <c r="R225" s="48" t="s">
        <v>1644</v>
      </c>
      <c r="S225" s="31" t="s">
        <v>1556</v>
      </c>
      <c r="T225" s="103" t="s">
        <v>1646</v>
      </c>
      <c r="U225" s="54" t="s">
        <v>1645</v>
      </c>
      <c r="V225" s="52" t="s">
        <v>772</v>
      </c>
    </row>
    <row r="226" spans="1:22" ht="15" customHeight="1">
      <c r="A226" s="409">
        <v>215</v>
      </c>
      <c r="B226" s="144" t="s">
        <v>1561</v>
      </c>
      <c r="C226" s="397" t="s">
        <v>1558</v>
      </c>
      <c r="D226" s="395" t="s">
        <v>1557</v>
      </c>
      <c r="E226" s="403" t="s">
        <v>29</v>
      </c>
      <c r="F226" s="409" t="s">
        <v>1559</v>
      </c>
      <c r="G226" s="45" t="s">
        <v>7</v>
      </c>
      <c r="H226" s="403" t="s">
        <v>1560</v>
      </c>
      <c r="I226" s="409" t="s">
        <v>1781</v>
      </c>
      <c r="J226" s="407">
        <v>45618</v>
      </c>
      <c r="K226" s="415">
        <v>45621</v>
      </c>
      <c r="L226" s="31" t="s">
        <v>23</v>
      </c>
      <c r="M226" s="31" t="s">
        <v>93</v>
      </c>
      <c r="N226" s="83">
        <v>103</v>
      </c>
      <c r="O226" s="80" t="s">
        <v>49</v>
      </c>
      <c r="P226" s="49">
        <f>N226*21</f>
        <v>2163</v>
      </c>
      <c r="Q226" s="50">
        <v>1</v>
      </c>
      <c r="R226" s="51" t="s">
        <v>1562</v>
      </c>
      <c r="S226" s="31" t="s">
        <v>506</v>
      </c>
      <c r="T226" s="12">
        <v>0</v>
      </c>
      <c r="U226" s="54" t="s">
        <v>7</v>
      </c>
      <c r="V226" s="52" t="s">
        <v>1617</v>
      </c>
    </row>
    <row r="227" spans="1:22" ht="15" customHeight="1">
      <c r="A227" s="410"/>
      <c r="B227" s="8" t="s">
        <v>1561</v>
      </c>
      <c r="C227" s="398"/>
      <c r="D227" s="396"/>
      <c r="E227" s="404"/>
      <c r="F227" s="410"/>
      <c r="G227" s="45">
        <v>45593</v>
      </c>
      <c r="H227" s="404"/>
      <c r="I227" s="410"/>
      <c r="J227" s="408"/>
      <c r="K227" s="416"/>
      <c r="L227" s="31" t="s">
        <v>23</v>
      </c>
      <c r="M227" s="31" t="s">
        <v>7</v>
      </c>
      <c r="N227" s="83">
        <v>7</v>
      </c>
      <c r="O227" s="80" t="s">
        <v>49</v>
      </c>
      <c r="P227" s="49">
        <f>N227*21</f>
        <v>147</v>
      </c>
      <c r="Q227" s="50">
        <v>1</v>
      </c>
      <c r="R227" s="51" t="s">
        <v>1562</v>
      </c>
      <c r="S227" s="31" t="s">
        <v>506</v>
      </c>
      <c r="T227" s="12" t="s">
        <v>1615</v>
      </c>
      <c r="U227" s="54" t="s">
        <v>1616</v>
      </c>
      <c r="V227" s="52" t="s">
        <v>1617</v>
      </c>
    </row>
    <row r="228" spans="1:22" ht="15" customHeight="1">
      <c r="A228" s="72">
        <v>216</v>
      </c>
      <c r="B228" s="191" t="s">
        <v>1563</v>
      </c>
      <c r="C228" s="8" t="s">
        <v>1565</v>
      </c>
      <c r="D228" s="9" t="s">
        <v>1564</v>
      </c>
      <c r="E228" s="31" t="s">
        <v>29</v>
      </c>
      <c r="F228" s="44" t="s">
        <v>1566</v>
      </c>
      <c r="G228" s="33" t="s">
        <v>34</v>
      </c>
      <c r="H228" s="31" t="s">
        <v>1567</v>
      </c>
      <c r="I228" s="44"/>
      <c r="J228" s="45"/>
      <c r="K228" s="46"/>
      <c r="L228" s="31" t="s">
        <v>23</v>
      </c>
      <c r="M228" s="31" t="s">
        <v>7</v>
      </c>
      <c r="N228" s="83">
        <v>1800</v>
      </c>
      <c r="O228" s="48" t="s">
        <v>63</v>
      </c>
      <c r="P228" s="89">
        <f>16*N228</f>
        <v>28800</v>
      </c>
      <c r="Q228" s="50">
        <v>3</v>
      </c>
      <c r="R228" s="51" t="s">
        <v>1568</v>
      </c>
      <c r="S228" s="31" t="s">
        <v>145</v>
      </c>
      <c r="T228" s="12"/>
      <c r="U228" s="54"/>
      <c r="V228" s="52"/>
    </row>
    <row r="229" spans="1:22" ht="15" customHeight="1">
      <c r="A229" s="72">
        <v>217</v>
      </c>
      <c r="B229" s="144" t="s">
        <v>1570</v>
      </c>
      <c r="C229" s="8" t="s">
        <v>1571</v>
      </c>
      <c r="D229" s="9" t="s">
        <v>1572</v>
      </c>
      <c r="E229" s="31" t="s">
        <v>29</v>
      </c>
      <c r="F229" s="44" t="s">
        <v>1573</v>
      </c>
      <c r="G229" s="45">
        <v>45301</v>
      </c>
      <c r="H229" s="31" t="s">
        <v>1574</v>
      </c>
      <c r="I229" s="44" t="s">
        <v>2006</v>
      </c>
      <c r="J229" s="45">
        <v>45667</v>
      </c>
      <c r="K229" s="46">
        <v>45668</v>
      </c>
      <c r="L229" s="31" t="s">
        <v>23</v>
      </c>
      <c r="M229" s="31" t="s">
        <v>93</v>
      </c>
      <c r="N229" s="83">
        <v>73</v>
      </c>
      <c r="O229" s="48" t="s">
        <v>49</v>
      </c>
      <c r="P229" s="49">
        <f>N229*16.8</f>
        <v>1226.4000000000001</v>
      </c>
      <c r="Q229" s="50">
        <v>1</v>
      </c>
      <c r="R229" s="51" t="s">
        <v>1575</v>
      </c>
      <c r="S229" s="31" t="s">
        <v>8</v>
      </c>
      <c r="T229" s="12">
        <v>0</v>
      </c>
      <c r="U229" s="54"/>
      <c r="V229" s="52"/>
    </row>
    <row r="230" spans="1:22" ht="15" customHeight="1">
      <c r="A230" s="420">
        <v>218</v>
      </c>
      <c r="B230" s="419" t="s">
        <v>780</v>
      </c>
      <c r="C230" s="397" t="s">
        <v>1581</v>
      </c>
      <c r="D230" s="395" t="s">
        <v>1582</v>
      </c>
      <c r="E230" s="422" t="s">
        <v>29</v>
      </c>
      <c r="F230" s="409" t="s">
        <v>1580</v>
      </c>
      <c r="G230" s="407">
        <v>45601</v>
      </c>
      <c r="H230" s="403" t="s">
        <v>1589</v>
      </c>
      <c r="I230" s="409" t="s">
        <v>1678</v>
      </c>
      <c r="J230" s="407">
        <v>45603</v>
      </c>
      <c r="K230" s="415">
        <v>45603</v>
      </c>
      <c r="L230" s="31" t="s">
        <v>23</v>
      </c>
      <c r="M230" s="31" t="s">
        <v>1583</v>
      </c>
      <c r="N230" s="83">
        <v>19</v>
      </c>
      <c r="O230" s="48" t="s">
        <v>63</v>
      </c>
      <c r="P230" s="49">
        <v>499.7</v>
      </c>
      <c r="Q230" s="399">
        <v>1</v>
      </c>
      <c r="R230" s="424" t="s">
        <v>1649</v>
      </c>
      <c r="S230" s="403" t="s">
        <v>291</v>
      </c>
      <c r="T230" s="411" t="s">
        <v>1669</v>
      </c>
      <c r="U230" s="417" t="s">
        <v>1670</v>
      </c>
      <c r="V230" s="391" t="s">
        <v>1130</v>
      </c>
    </row>
    <row r="231" spans="1:22" ht="15" customHeight="1">
      <c r="A231" s="421"/>
      <c r="B231" s="398"/>
      <c r="C231" s="398"/>
      <c r="D231" s="396"/>
      <c r="E231" s="423"/>
      <c r="F231" s="410"/>
      <c r="G231" s="408"/>
      <c r="H231" s="404"/>
      <c r="I231" s="410"/>
      <c r="J231" s="408"/>
      <c r="K231" s="416"/>
      <c r="L231" s="31" t="s">
        <v>24</v>
      </c>
      <c r="M231" s="31" t="s">
        <v>7</v>
      </c>
      <c r="N231" s="83">
        <v>3</v>
      </c>
      <c r="O231" s="48" t="s">
        <v>450</v>
      </c>
      <c r="P231" s="49">
        <f>N231*1500</f>
        <v>4500</v>
      </c>
      <c r="Q231" s="400"/>
      <c r="R231" s="402"/>
      <c r="S231" s="404"/>
      <c r="T231" s="412"/>
      <c r="U231" s="418"/>
      <c r="V231" s="392"/>
    </row>
    <row r="232" spans="1:22" ht="15" customHeight="1">
      <c r="A232" s="72">
        <v>219</v>
      </c>
      <c r="B232" s="144" t="s">
        <v>1585</v>
      </c>
      <c r="C232" s="8" t="s">
        <v>1422</v>
      </c>
      <c r="D232" s="9" t="s">
        <v>1586</v>
      </c>
      <c r="E232" s="31" t="s">
        <v>29</v>
      </c>
      <c r="F232" s="44" t="s">
        <v>1587</v>
      </c>
      <c r="G232" s="45">
        <v>45622</v>
      </c>
      <c r="H232" s="31" t="s">
        <v>1588</v>
      </c>
      <c r="I232" s="44" t="s">
        <v>1822</v>
      </c>
      <c r="J232" s="45">
        <v>45622</v>
      </c>
      <c r="K232" s="46">
        <v>45622</v>
      </c>
      <c r="L232" s="31" t="s">
        <v>23</v>
      </c>
      <c r="M232" s="31" t="s">
        <v>93</v>
      </c>
      <c r="N232" s="83">
        <v>28</v>
      </c>
      <c r="O232" s="48" t="s">
        <v>49</v>
      </c>
      <c r="P232" s="49">
        <f>N232*22.5</f>
        <v>630</v>
      </c>
      <c r="Q232" s="50">
        <v>1</v>
      </c>
      <c r="R232" s="51" t="s">
        <v>1823</v>
      </c>
      <c r="S232" s="31" t="s">
        <v>1287</v>
      </c>
      <c r="T232" s="12"/>
      <c r="U232" s="54"/>
      <c r="V232" s="52"/>
    </row>
    <row r="233" spans="1:22" ht="15" customHeight="1">
      <c r="A233" s="409">
        <v>220</v>
      </c>
      <c r="B233" s="397" t="s">
        <v>1590</v>
      </c>
      <c r="C233" s="397" t="s">
        <v>1592</v>
      </c>
      <c r="D233" s="395" t="s">
        <v>1591</v>
      </c>
      <c r="E233" s="403" t="s">
        <v>29</v>
      </c>
      <c r="F233" s="409" t="s">
        <v>1593</v>
      </c>
      <c r="G233" s="407">
        <v>45600</v>
      </c>
      <c r="H233" s="403" t="s">
        <v>1594</v>
      </c>
      <c r="I233" s="409" t="s">
        <v>1779</v>
      </c>
      <c r="J233" s="407">
        <v>45617</v>
      </c>
      <c r="K233" s="415">
        <v>45617</v>
      </c>
      <c r="L233" s="31" t="s">
        <v>23</v>
      </c>
      <c r="M233" s="31" t="s">
        <v>7</v>
      </c>
      <c r="N233" s="83">
        <v>30</v>
      </c>
      <c r="O233" s="48" t="s">
        <v>63</v>
      </c>
      <c r="P233" s="49">
        <f>N233*16.5</f>
        <v>495</v>
      </c>
      <c r="Q233" s="399">
        <v>1</v>
      </c>
      <c r="R233" s="401" t="s">
        <v>1595</v>
      </c>
      <c r="S233" s="403" t="s">
        <v>1417</v>
      </c>
      <c r="T233" s="411" t="s">
        <v>1653</v>
      </c>
      <c r="U233" s="417" t="s">
        <v>1883</v>
      </c>
      <c r="V233" s="391" t="s">
        <v>1130</v>
      </c>
    </row>
    <row r="234" spans="1:22" ht="15" customHeight="1">
      <c r="A234" s="410"/>
      <c r="B234" s="398"/>
      <c r="C234" s="398"/>
      <c r="D234" s="396"/>
      <c r="E234" s="404"/>
      <c r="F234" s="410"/>
      <c r="G234" s="408"/>
      <c r="H234" s="404"/>
      <c r="I234" s="410"/>
      <c r="J234" s="408"/>
      <c r="K234" s="416"/>
      <c r="L234" s="31" t="s">
        <v>24</v>
      </c>
      <c r="M234" s="31" t="s">
        <v>7</v>
      </c>
      <c r="N234" s="83">
        <v>3</v>
      </c>
      <c r="O234" s="48" t="s">
        <v>450</v>
      </c>
      <c r="P234" s="49">
        <v>41.5</v>
      </c>
      <c r="Q234" s="400"/>
      <c r="R234" s="402"/>
      <c r="S234" s="404"/>
      <c r="T234" s="412"/>
      <c r="U234" s="418"/>
      <c r="V234" s="392"/>
    </row>
    <row r="235" spans="1:22" ht="15" customHeight="1">
      <c r="A235" s="72">
        <v>221</v>
      </c>
      <c r="B235" s="195" t="s">
        <v>1596</v>
      </c>
      <c r="C235" s="8" t="s">
        <v>1620</v>
      </c>
      <c r="D235" s="9" t="s">
        <v>1619</v>
      </c>
      <c r="E235" s="31" t="s">
        <v>29</v>
      </c>
      <c r="F235" s="44"/>
      <c r="G235" s="33" t="s">
        <v>34</v>
      </c>
      <c r="H235" s="31" t="s">
        <v>1600</v>
      </c>
      <c r="I235" s="44" t="s">
        <v>7</v>
      </c>
      <c r="J235" s="45" t="s">
        <v>7</v>
      </c>
      <c r="K235" s="46" t="s">
        <v>7</v>
      </c>
      <c r="L235" s="31" t="s">
        <v>23</v>
      </c>
      <c r="M235" s="31" t="s">
        <v>7</v>
      </c>
      <c r="N235" s="83" t="s">
        <v>7</v>
      </c>
      <c r="O235" s="48" t="s">
        <v>7</v>
      </c>
      <c r="P235" s="49" t="s">
        <v>7</v>
      </c>
      <c r="Q235" s="50" t="s">
        <v>7</v>
      </c>
      <c r="R235" s="51" t="s">
        <v>7</v>
      </c>
      <c r="S235" s="31" t="s">
        <v>7</v>
      </c>
      <c r="T235" s="12" t="s">
        <v>7</v>
      </c>
      <c r="U235" s="54" t="s">
        <v>7</v>
      </c>
      <c r="V235" s="52" t="s">
        <v>7</v>
      </c>
    </row>
    <row r="236" spans="1:22" ht="15" customHeight="1">
      <c r="A236" s="72">
        <v>222</v>
      </c>
      <c r="B236" s="8" t="s">
        <v>160</v>
      </c>
      <c r="C236" s="8" t="s">
        <v>1598</v>
      </c>
      <c r="D236" s="9" t="s">
        <v>1597</v>
      </c>
      <c r="E236" s="31" t="s">
        <v>29</v>
      </c>
      <c r="F236" s="44" t="s">
        <v>1599</v>
      </c>
      <c r="G236" s="45">
        <v>45603</v>
      </c>
      <c r="H236" s="31" t="s">
        <v>1601</v>
      </c>
      <c r="I236" s="44" t="s">
        <v>1730</v>
      </c>
      <c r="J236" s="45">
        <v>45610</v>
      </c>
      <c r="K236" s="46">
        <v>45616</v>
      </c>
      <c r="L236" s="31" t="s">
        <v>23</v>
      </c>
      <c r="M236" s="31" t="s">
        <v>7</v>
      </c>
      <c r="N236" s="83">
        <v>11</v>
      </c>
      <c r="O236" s="48" t="s">
        <v>124</v>
      </c>
      <c r="P236" s="49">
        <v>210</v>
      </c>
      <c r="Q236" s="50">
        <v>1</v>
      </c>
      <c r="R236" s="51" t="s">
        <v>168</v>
      </c>
      <c r="S236" s="31" t="s">
        <v>169</v>
      </c>
      <c r="T236" s="12" t="s">
        <v>1673</v>
      </c>
      <c r="U236" s="54" t="s">
        <v>1674</v>
      </c>
      <c r="V236" s="52" t="s">
        <v>1675</v>
      </c>
    </row>
    <row r="237" spans="1:22" ht="15" customHeight="1">
      <c r="A237" s="409">
        <v>223</v>
      </c>
      <c r="B237" s="397" t="s">
        <v>1604</v>
      </c>
      <c r="C237" s="397" t="s">
        <v>1606</v>
      </c>
      <c r="D237" s="395" t="s">
        <v>1605</v>
      </c>
      <c r="E237" s="403" t="s">
        <v>29</v>
      </c>
      <c r="F237" s="409" t="s">
        <v>1602</v>
      </c>
      <c r="G237" s="407">
        <v>45590</v>
      </c>
      <c r="H237" s="403" t="s">
        <v>1603</v>
      </c>
      <c r="I237" s="409"/>
      <c r="J237" s="407"/>
      <c r="K237" s="415"/>
      <c r="L237" s="31" t="s">
        <v>23</v>
      </c>
      <c r="M237" s="31" t="s">
        <v>7</v>
      </c>
      <c r="N237" s="83">
        <v>1206</v>
      </c>
      <c r="O237" s="48" t="s">
        <v>43</v>
      </c>
      <c r="P237" s="49">
        <f>N237*19.6</f>
        <v>23637.600000000002</v>
      </c>
      <c r="Q237" s="50">
        <v>1</v>
      </c>
      <c r="R237" s="51" t="s">
        <v>1607</v>
      </c>
      <c r="S237" s="31" t="s">
        <v>477</v>
      </c>
      <c r="T237" s="411" t="s">
        <v>1612</v>
      </c>
      <c r="U237" s="417" t="s">
        <v>1613</v>
      </c>
      <c r="V237" s="391" t="s">
        <v>1043</v>
      </c>
    </row>
    <row r="238" spans="1:22" ht="15" customHeight="1">
      <c r="A238" s="410"/>
      <c r="B238" s="398"/>
      <c r="C238" s="398"/>
      <c r="D238" s="396"/>
      <c r="E238" s="404"/>
      <c r="F238" s="410"/>
      <c r="G238" s="408"/>
      <c r="H238" s="404"/>
      <c r="I238" s="410"/>
      <c r="J238" s="408"/>
      <c r="K238" s="416"/>
      <c r="L238" s="31" t="s">
        <v>23</v>
      </c>
      <c r="M238" s="31" t="s">
        <v>7</v>
      </c>
      <c r="N238" s="83">
        <v>121</v>
      </c>
      <c r="O238" s="48" t="s">
        <v>63</v>
      </c>
      <c r="P238" s="49">
        <f>N238*18.8</f>
        <v>2274.8000000000002</v>
      </c>
      <c r="Q238" s="50">
        <v>1</v>
      </c>
      <c r="R238" s="51" t="s">
        <v>1607</v>
      </c>
      <c r="S238" s="31" t="s">
        <v>477</v>
      </c>
      <c r="T238" s="412"/>
      <c r="U238" s="418"/>
      <c r="V238" s="392"/>
    </row>
    <row r="239" spans="1:22" ht="15" customHeight="1">
      <c r="A239" s="72">
        <v>224</v>
      </c>
      <c r="B239" s="195" t="s">
        <v>1618</v>
      </c>
      <c r="C239" s="8" t="s">
        <v>1620</v>
      </c>
      <c r="D239" s="9" t="s">
        <v>1619</v>
      </c>
      <c r="E239" s="31" t="s">
        <v>29</v>
      </c>
      <c r="F239" s="44" t="s">
        <v>1621</v>
      </c>
      <c r="G239" s="33" t="s">
        <v>34</v>
      </c>
      <c r="H239" s="31" t="s">
        <v>1629</v>
      </c>
      <c r="I239" s="44"/>
      <c r="J239" s="45"/>
      <c r="K239" s="46"/>
      <c r="L239" s="31" t="s">
        <v>23</v>
      </c>
      <c r="M239" s="31" t="s">
        <v>969</v>
      </c>
      <c r="N239" s="83"/>
      <c r="O239" s="48"/>
      <c r="P239" s="49"/>
      <c r="Q239" s="50"/>
      <c r="R239" s="51"/>
      <c r="S239" s="31"/>
      <c r="T239" s="12"/>
      <c r="U239" s="54"/>
      <c r="V239" s="52"/>
    </row>
    <row r="240" spans="1:22" ht="15" customHeight="1">
      <c r="A240" s="72">
        <v>225</v>
      </c>
      <c r="B240" s="8" t="s">
        <v>1623</v>
      </c>
      <c r="C240" s="8" t="s">
        <v>1327</v>
      </c>
      <c r="D240" s="9" t="s">
        <v>1328</v>
      </c>
      <c r="E240" s="31" t="s">
        <v>29</v>
      </c>
      <c r="F240" s="44" t="s">
        <v>1622</v>
      </c>
      <c r="G240" s="98">
        <v>45611</v>
      </c>
      <c r="H240" s="31" t="s">
        <v>1630</v>
      </c>
      <c r="I240" s="44" t="s">
        <v>1780</v>
      </c>
      <c r="J240" s="45">
        <v>45617</v>
      </c>
      <c r="K240" s="46">
        <v>45624</v>
      </c>
      <c r="L240" s="31" t="s">
        <v>23</v>
      </c>
      <c r="M240" s="31" t="s">
        <v>7</v>
      </c>
      <c r="N240" s="83">
        <v>72</v>
      </c>
      <c r="O240" s="48" t="s">
        <v>49</v>
      </c>
      <c r="P240" s="49">
        <f>N240*19.5</f>
        <v>1404</v>
      </c>
      <c r="Q240" s="50">
        <v>1</v>
      </c>
      <c r="R240" s="51" t="s">
        <v>1631</v>
      </c>
      <c r="S240" s="31" t="s">
        <v>1632</v>
      </c>
      <c r="T240" s="12" t="s">
        <v>1743</v>
      </c>
      <c r="U240" s="54" t="s">
        <v>1744</v>
      </c>
      <c r="V240" s="52" t="s">
        <v>1745</v>
      </c>
    </row>
    <row r="241" spans="1:23" ht="15" customHeight="1">
      <c r="A241" s="72">
        <v>226</v>
      </c>
      <c r="B241" s="8" t="s">
        <v>1634</v>
      </c>
      <c r="C241" s="8" t="s">
        <v>1327</v>
      </c>
      <c r="D241" s="9" t="s">
        <v>1328</v>
      </c>
      <c r="E241" s="31" t="s">
        <v>29</v>
      </c>
      <c r="F241" s="44" t="s">
        <v>1635</v>
      </c>
      <c r="G241" s="33" t="s">
        <v>34</v>
      </c>
      <c r="H241" s="31" t="s">
        <v>1636</v>
      </c>
      <c r="I241" s="44"/>
      <c r="J241" s="45"/>
      <c r="K241" s="46"/>
      <c r="L241" s="31" t="s">
        <v>23</v>
      </c>
      <c r="M241" s="31" t="s">
        <v>7</v>
      </c>
      <c r="N241" s="83">
        <v>918</v>
      </c>
      <c r="O241" s="48" t="s">
        <v>43</v>
      </c>
      <c r="P241" s="49">
        <f>N241*19.4</f>
        <v>17809.199999999997</v>
      </c>
      <c r="Q241" s="50">
        <v>2</v>
      </c>
      <c r="R241" s="51" t="s">
        <v>1637</v>
      </c>
      <c r="S241" s="31" t="s">
        <v>1550</v>
      </c>
      <c r="T241" s="12" t="s">
        <v>1652</v>
      </c>
      <c r="U241" s="54" t="s">
        <v>1650</v>
      </c>
      <c r="V241" s="52" t="s">
        <v>1043</v>
      </c>
    </row>
    <row r="242" spans="1:23" ht="15" customHeight="1">
      <c r="A242" s="72">
        <v>227</v>
      </c>
      <c r="B242" s="8" t="s">
        <v>1638</v>
      </c>
      <c r="C242" s="8" t="s">
        <v>1327</v>
      </c>
      <c r="D242" s="9" t="s">
        <v>1328</v>
      </c>
      <c r="E242" s="31" t="s">
        <v>29</v>
      </c>
      <c r="F242" s="44" t="s">
        <v>1639</v>
      </c>
      <c r="G242" s="45">
        <v>45618</v>
      </c>
      <c r="H242" s="31" t="s">
        <v>1640</v>
      </c>
      <c r="I242" s="44"/>
      <c r="J242" s="45"/>
      <c r="K242" s="46"/>
      <c r="L242" s="31" t="s">
        <v>23</v>
      </c>
      <c r="M242" s="31" t="s">
        <v>7</v>
      </c>
      <c r="N242" s="83">
        <v>63</v>
      </c>
      <c r="O242" s="48" t="s">
        <v>49</v>
      </c>
      <c r="P242" s="49">
        <f>N242*19.5</f>
        <v>1228.5</v>
      </c>
      <c r="Q242" s="50">
        <v>1</v>
      </c>
      <c r="R242" s="51" t="s">
        <v>1641</v>
      </c>
      <c r="S242" s="31" t="s">
        <v>477</v>
      </c>
      <c r="T242" s="12" t="s">
        <v>1791</v>
      </c>
      <c r="U242" s="54" t="s">
        <v>1790</v>
      </c>
      <c r="V242" s="52" t="s">
        <v>1789</v>
      </c>
    </row>
    <row r="243" spans="1:23" ht="15" customHeight="1">
      <c r="A243" s="72">
        <v>228</v>
      </c>
      <c r="B243" s="118" t="s">
        <v>1665</v>
      </c>
      <c r="C243" s="8" t="s">
        <v>1667</v>
      </c>
      <c r="D243" s="9" t="s">
        <v>1666</v>
      </c>
      <c r="E243" s="31" t="s">
        <v>29</v>
      </c>
      <c r="F243" s="44" t="s">
        <v>1659</v>
      </c>
      <c r="G243" s="45">
        <v>45601</v>
      </c>
      <c r="H243" s="31" t="s">
        <v>1661</v>
      </c>
      <c r="I243" s="44"/>
      <c r="J243" s="45"/>
      <c r="K243" s="46"/>
      <c r="L243" s="31" t="s">
        <v>23</v>
      </c>
      <c r="M243" s="31" t="s">
        <v>7</v>
      </c>
      <c r="N243" s="83">
        <v>672</v>
      </c>
      <c r="O243" s="48" t="s">
        <v>522</v>
      </c>
      <c r="P243" s="49">
        <f>N243*7.7</f>
        <v>5174.4000000000005</v>
      </c>
      <c r="Q243" s="94">
        <v>1</v>
      </c>
      <c r="R243" s="51" t="s">
        <v>1668</v>
      </c>
      <c r="S243" s="31" t="s">
        <v>145</v>
      </c>
      <c r="T243" s="12" t="s">
        <v>1671</v>
      </c>
      <c r="U243" s="54" t="s">
        <v>1672</v>
      </c>
      <c r="V243" s="52" t="s">
        <v>1050</v>
      </c>
    </row>
    <row r="244" spans="1:23" ht="15" customHeight="1">
      <c r="A244" s="72">
        <v>229</v>
      </c>
      <c r="B244" s="144" t="s">
        <v>1656</v>
      </c>
      <c r="C244" s="8" t="s">
        <v>1658</v>
      </c>
      <c r="D244" s="9" t="s">
        <v>1657</v>
      </c>
      <c r="E244" s="31" t="s">
        <v>29</v>
      </c>
      <c r="F244" s="44" t="s">
        <v>1660</v>
      </c>
      <c r="G244" s="45">
        <v>45638</v>
      </c>
      <c r="H244" s="31" t="s">
        <v>1662</v>
      </c>
      <c r="I244" s="44" t="s">
        <v>1923</v>
      </c>
      <c r="J244" s="45">
        <v>45638</v>
      </c>
      <c r="K244" s="46">
        <v>45638</v>
      </c>
      <c r="L244" s="31" t="s">
        <v>23</v>
      </c>
      <c r="M244" s="31" t="s">
        <v>93</v>
      </c>
      <c r="N244" s="83">
        <v>84</v>
      </c>
      <c r="O244" s="48" t="s">
        <v>1924</v>
      </c>
      <c r="P244" s="122">
        <f>N244*7</f>
        <v>588</v>
      </c>
      <c r="Q244" s="50">
        <v>1</v>
      </c>
      <c r="R244" s="51" t="s">
        <v>1663</v>
      </c>
      <c r="S244" s="31" t="s">
        <v>1664</v>
      </c>
      <c r="T244" s="160"/>
      <c r="U244" s="54"/>
      <c r="V244" s="52"/>
    </row>
    <row r="245" spans="1:23" ht="15" customHeight="1">
      <c r="A245" s="72">
        <v>230</v>
      </c>
      <c r="B245" s="8" t="s">
        <v>1682</v>
      </c>
      <c r="C245" s="8" t="s">
        <v>1683</v>
      </c>
      <c r="D245" s="9" t="s">
        <v>1684</v>
      </c>
      <c r="E245" s="31" t="s">
        <v>29</v>
      </c>
      <c r="F245" s="44" t="s">
        <v>1680</v>
      </c>
      <c r="G245" s="45">
        <v>45611</v>
      </c>
      <c r="H245" s="31" t="s">
        <v>1681</v>
      </c>
      <c r="I245" s="44" t="s">
        <v>1751</v>
      </c>
      <c r="J245" s="45">
        <v>45611</v>
      </c>
      <c r="K245" s="46">
        <v>45611</v>
      </c>
      <c r="L245" s="31" t="s">
        <v>23</v>
      </c>
      <c r="M245" s="31" t="s">
        <v>7</v>
      </c>
      <c r="N245" s="83">
        <v>68</v>
      </c>
      <c r="O245" s="198" t="s">
        <v>1685</v>
      </c>
      <c r="P245" s="70">
        <f>18.8*N245</f>
        <v>1278.4000000000001</v>
      </c>
      <c r="Q245" s="50">
        <v>1</v>
      </c>
      <c r="R245" s="51" t="s">
        <v>399</v>
      </c>
      <c r="S245" s="31" t="s">
        <v>379</v>
      </c>
      <c r="T245" s="12" t="s">
        <v>1746</v>
      </c>
      <c r="U245" s="54" t="s">
        <v>1747</v>
      </c>
      <c r="V245" s="52" t="s">
        <v>1748</v>
      </c>
    </row>
    <row r="246" spans="1:23" ht="15" customHeight="1">
      <c r="A246" s="72">
        <v>231</v>
      </c>
      <c r="B246" s="144" t="s">
        <v>1687</v>
      </c>
      <c r="C246" s="8" t="s">
        <v>1689</v>
      </c>
      <c r="D246" s="74" t="s">
        <v>1688</v>
      </c>
      <c r="E246" s="31" t="s">
        <v>29</v>
      </c>
      <c r="F246" s="44" t="s">
        <v>1686</v>
      </c>
      <c r="G246" s="45">
        <v>45615</v>
      </c>
      <c r="H246" s="31" t="s">
        <v>1691</v>
      </c>
      <c r="I246" s="44" t="s">
        <v>1771</v>
      </c>
      <c r="J246" s="45">
        <v>45615</v>
      </c>
      <c r="K246" s="46">
        <v>45615</v>
      </c>
      <c r="L246" s="31" t="s">
        <v>23</v>
      </c>
      <c r="M246" s="31" t="s">
        <v>93</v>
      </c>
      <c r="N246" s="83">
        <v>1170</v>
      </c>
      <c r="O246" s="48" t="s">
        <v>49</v>
      </c>
      <c r="P246" s="49">
        <f>19.5*N246</f>
        <v>22815</v>
      </c>
      <c r="Q246" s="50">
        <v>3</v>
      </c>
      <c r="R246" s="51" t="s">
        <v>1692</v>
      </c>
      <c r="S246" s="31" t="s">
        <v>685</v>
      </c>
      <c r="T246" s="12">
        <v>0</v>
      </c>
      <c r="U246" s="54"/>
      <c r="V246" s="52"/>
    </row>
    <row r="247" spans="1:23" ht="15" customHeight="1">
      <c r="A247" s="72">
        <v>232</v>
      </c>
      <c r="B247" s="144" t="s">
        <v>1693</v>
      </c>
      <c r="C247" s="8" t="s">
        <v>1694</v>
      </c>
      <c r="D247" s="9" t="s">
        <v>1695</v>
      </c>
      <c r="E247" s="31" t="s">
        <v>29</v>
      </c>
      <c r="F247" s="44" t="s">
        <v>1690</v>
      </c>
      <c r="G247" s="45">
        <v>45686</v>
      </c>
      <c r="H247" s="31" t="s">
        <v>1697</v>
      </c>
      <c r="I247" s="44" t="s">
        <v>2115</v>
      </c>
      <c r="J247" s="45">
        <v>45686</v>
      </c>
      <c r="K247" s="46">
        <v>45687</v>
      </c>
      <c r="L247" s="31" t="s">
        <v>23</v>
      </c>
      <c r="M247" s="31" t="s">
        <v>93</v>
      </c>
      <c r="N247" s="83">
        <v>252</v>
      </c>
      <c r="O247" s="80" t="s">
        <v>63</v>
      </c>
      <c r="P247" s="89">
        <f>17*N247</f>
        <v>4284</v>
      </c>
      <c r="Q247" s="50">
        <v>1</v>
      </c>
      <c r="R247" s="51" t="s">
        <v>1698</v>
      </c>
      <c r="S247" s="31" t="s">
        <v>936</v>
      </c>
      <c r="T247" s="12"/>
      <c r="U247" s="54"/>
      <c r="V247" s="52"/>
    </row>
    <row r="248" spans="1:23" ht="15" customHeight="1">
      <c r="A248" s="72">
        <v>233</v>
      </c>
      <c r="B248" s="8" t="s">
        <v>1699</v>
      </c>
      <c r="C248" s="8" t="s">
        <v>1701</v>
      </c>
      <c r="D248" s="9" t="s">
        <v>1700</v>
      </c>
      <c r="E248" s="31" t="s">
        <v>29</v>
      </c>
      <c r="F248" s="44" t="s">
        <v>1696</v>
      </c>
      <c r="G248" s="33" t="s">
        <v>34</v>
      </c>
      <c r="H248" s="31" t="s">
        <v>1703</v>
      </c>
      <c r="I248" s="44"/>
      <c r="J248" s="45"/>
      <c r="K248" s="46"/>
      <c r="L248" s="31" t="s">
        <v>24</v>
      </c>
      <c r="M248" s="31" t="s">
        <v>7</v>
      </c>
      <c r="N248" s="83">
        <v>3</v>
      </c>
      <c r="O248" s="48" t="s">
        <v>1704</v>
      </c>
      <c r="P248" s="122">
        <f>32*N248</f>
        <v>96</v>
      </c>
      <c r="Q248" s="50">
        <v>1</v>
      </c>
      <c r="R248" s="51" t="s">
        <v>1705</v>
      </c>
      <c r="S248" s="31" t="s">
        <v>1275</v>
      </c>
      <c r="T248" s="12"/>
      <c r="U248" s="54"/>
      <c r="V248" s="52"/>
    </row>
    <row r="249" spans="1:23" ht="15" customHeight="1">
      <c r="A249" s="72">
        <v>234</v>
      </c>
      <c r="B249" s="144" t="s">
        <v>1706</v>
      </c>
      <c r="C249" s="8" t="s">
        <v>1708</v>
      </c>
      <c r="D249" s="9" t="s">
        <v>1707</v>
      </c>
      <c r="E249" s="31" t="s">
        <v>29</v>
      </c>
      <c r="F249" s="44" t="s">
        <v>1702</v>
      </c>
      <c r="G249" s="45">
        <v>45618</v>
      </c>
      <c r="H249" s="31" t="s">
        <v>1709</v>
      </c>
      <c r="I249" s="44" t="s">
        <v>1788</v>
      </c>
      <c r="J249" s="45">
        <v>45618</v>
      </c>
      <c r="K249" s="46">
        <v>45621</v>
      </c>
      <c r="L249" s="31" t="s">
        <v>23</v>
      </c>
      <c r="M249" s="31" t="s">
        <v>93</v>
      </c>
      <c r="N249" s="83">
        <v>153</v>
      </c>
      <c r="O249" s="80" t="s">
        <v>49</v>
      </c>
      <c r="P249" s="89">
        <f>N249*23.5</f>
        <v>3595.5</v>
      </c>
      <c r="Q249" s="50">
        <v>1</v>
      </c>
      <c r="R249" s="51" t="s">
        <v>1710</v>
      </c>
      <c r="S249" s="31" t="s">
        <v>1550</v>
      </c>
      <c r="T249" s="12">
        <v>0</v>
      </c>
      <c r="U249" s="54"/>
      <c r="V249" s="52"/>
    </row>
    <row r="250" spans="1:23" ht="15" customHeight="1">
      <c r="A250" s="72">
        <v>235</v>
      </c>
      <c r="B250" s="8" t="s">
        <v>1712</v>
      </c>
      <c r="C250" s="8" t="s">
        <v>1741</v>
      </c>
      <c r="D250" s="9" t="s">
        <v>1740</v>
      </c>
      <c r="E250" s="31" t="s">
        <v>29</v>
      </c>
      <c r="F250" s="44" t="s">
        <v>1711</v>
      </c>
      <c r="G250" s="45">
        <v>45609</v>
      </c>
      <c r="H250" s="31" t="s">
        <v>1713</v>
      </c>
      <c r="I250" s="44" t="s">
        <v>1742</v>
      </c>
      <c r="J250" s="45">
        <v>45610</v>
      </c>
      <c r="K250" s="46">
        <v>45612</v>
      </c>
      <c r="L250" s="31" t="s">
        <v>23</v>
      </c>
      <c r="M250" s="31" t="s">
        <v>7</v>
      </c>
      <c r="N250" s="83">
        <v>221</v>
      </c>
      <c r="O250" s="48" t="s">
        <v>1714</v>
      </c>
      <c r="P250" s="49">
        <f>N250*16.5</f>
        <v>3646.5</v>
      </c>
      <c r="Q250" s="48">
        <v>1</v>
      </c>
      <c r="R250" s="51" t="s">
        <v>1715</v>
      </c>
      <c r="S250" s="31" t="s">
        <v>131</v>
      </c>
      <c r="T250" s="12" t="s">
        <v>1716</v>
      </c>
      <c r="U250" s="54" t="s">
        <v>1717</v>
      </c>
      <c r="V250" s="52" t="s">
        <v>1718</v>
      </c>
    </row>
    <row r="251" spans="1:23" ht="15" customHeight="1">
      <c r="A251" s="72">
        <v>236</v>
      </c>
      <c r="B251" s="8" t="s">
        <v>531</v>
      </c>
      <c r="C251" s="8" t="s">
        <v>1719</v>
      </c>
      <c r="D251" s="9" t="s">
        <v>518</v>
      </c>
      <c r="E251" s="31" t="s">
        <v>29</v>
      </c>
      <c r="F251" s="44" t="s">
        <v>1720</v>
      </c>
      <c r="G251" s="45">
        <v>45611</v>
      </c>
      <c r="H251" s="31" t="s">
        <v>1721</v>
      </c>
      <c r="I251" s="44"/>
      <c r="J251" s="45"/>
      <c r="K251" s="46"/>
      <c r="L251" s="31" t="s">
        <v>23</v>
      </c>
      <c r="M251" s="31" t="s">
        <v>7</v>
      </c>
      <c r="N251" s="83">
        <v>767</v>
      </c>
      <c r="O251" s="48" t="s">
        <v>63</v>
      </c>
      <c r="P251" s="49">
        <f>N251*22</f>
        <v>16874</v>
      </c>
      <c r="Q251" s="50">
        <v>2</v>
      </c>
      <c r="R251" s="51" t="s">
        <v>1722</v>
      </c>
      <c r="S251" s="31" t="s">
        <v>85</v>
      </c>
      <c r="T251" s="12" t="s">
        <v>1136</v>
      </c>
      <c r="U251" s="54" t="s">
        <v>1137</v>
      </c>
      <c r="V251" s="52" t="s">
        <v>1043</v>
      </c>
    </row>
    <row r="252" spans="1:23" ht="15" customHeight="1">
      <c r="A252" s="72">
        <v>237</v>
      </c>
      <c r="B252" s="397" t="s">
        <v>1725</v>
      </c>
      <c r="C252" s="397" t="s">
        <v>1724</v>
      </c>
      <c r="D252" s="395" t="s">
        <v>1723</v>
      </c>
      <c r="E252" s="403" t="s">
        <v>29</v>
      </c>
      <c r="F252" s="409" t="s">
        <v>1726</v>
      </c>
      <c r="G252" s="407">
        <v>45614</v>
      </c>
      <c r="H252" s="403" t="s">
        <v>1727</v>
      </c>
      <c r="I252" s="409" t="s">
        <v>1918</v>
      </c>
      <c r="J252" s="407">
        <v>45636</v>
      </c>
      <c r="K252" s="415">
        <v>45637</v>
      </c>
      <c r="L252" s="31" t="s">
        <v>23</v>
      </c>
      <c r="M252" s="31" t="s">
        <v>7</v>
      </c>
      <c r="N252" s="83">
        <v>99</v>
      </c>
      <c r="O252" s="48" t="s">
        <v>124</v>
      </c>
      <c r="P252" s="89">
        <v>2102.5</v>
      </c>
      <c r="Q252" s="399">
        <v>1</v>
      </c>
      <c r="R252" s="401" t="s">
        <v>1728</v>
      </c>
      <c r="S252" s="403" t="s">
        <v>131</v>
      </c>
      <c r="T252" s="411" t="s">
        <v>1752</v>
      </c>
      <c r="U252" s="393" t="s">
        <v>1922</v>
      </c>
      <c r="V252" s="391" t="s">
        <v>1050</v>
      </c>
    </row>
    <row r="253" spans="1:23" ht="15" customHeight="1">
      <c r="A253" s="72">
        <v>238</v>
      </c>
      <c r="B253" s="398"/>
      <c r="C253" s="398"/>
      <c r="D253" s="396"/>
      <c r="E253" s="404"/>
      <c r="F253" s="410"/>
      <c r="G253" s="408"/>
      <c r="H253" s="404"/>
      <c r="I253" s="410"/>
      <c r="J253" s="408"/>
      <c r="K253" s="416"/>
      <c r="L253" s="31" t="s">
        <v>23</v>
      </c>
      <c r="M253" s="31" t="s">
        <v>7</v>
      </c>
      <c r="N253" s="83">
        <v>30</v>
      </c>
      <c r="O253" s="48" t="s">
        <v>1729</v>
      </c>
      <c r="P253" s="49">
        <v>825.2</v>
      </c>
      <c r="Q253" s="400"/>
      <c r="R253" s="402"/>
      <c r="S253" s="404"/>
      <c r="T253" s="412"/>
      <c r="U253" s="394"/>
      <c r="V253" s="392"/>
    </row>
    <row r="254" spans="1:23" ht="15" customHeight="1">
      <c r="A254" s="72">
        <v>239</v>
      </c>
      <c r="B254" s="144" t="s">
        <v>727</v>
      </c>
      <c r="C254" s="8" t="s">
        <v>722</v>
      </c>
      <c r="D254" s="9" t="s">
        <v>723</v>
      </c>
      <c r="E254" s="31" t="s">
        <v>29</v>
      </c>
      <c r="F254" s="44" t="s">
        <v>1731</v>
      </c>
      <c r="G254" s="45">
        <v>45653</v>
      </c>
      <c r="H254" s="31" t="s">
        <v>1732</v>
      </c>
      <c r="I254" s="45" t="s">
        <v>1946</v>
      </c>
      <c r="J254" s="45">
        <v>45644</v>
      </c>
      <c r="K254" s="46">
        <v>45644</v>
      </c>
      <c r="L254" s="31" t="s">
        <v>23</v>
      </c>
      <c r="M254" s="31" t="s">
        <v>93</v>
      </c>
      <c r="N254" s="83">
        <v>450</v>
      </c>
      <c r="O254" s="80" t="s">
        <v>49</v>
      </c>
      <c r="P254" s="49">
        <f>N254*26</f>
        <v>11700</v>
      </c>
      <c r="Q254" s="114">
        <v>2</v>
      </c>
      <c r="R254" s="51" t="s">
        <v>726</v>
      </c>
      <c r="S254" s="31" t="s">
        <v>720</v>
      </c>
      <c r="T254" s="12"/>
      <c r="U254" s="54"/>
      <c r="V254" s="52"/>
    </row>
    <row r="255" spans="1:23" ht="15" customHeight="1">
      <c r="A255" s="72">
        <v>240</v>
      </c>
      <c r="B255" s="8" t="s">
        <v>1733</v>
      </c>
      <c r="C255" s="8" t="s">
        <v>1734</v>
      </c>
      <c r="D255" s="9" t="s">
        <v>1735</v>
      </c>
      <c r="E255" s="31" t="s">
        <v>1785</v>
      </c>
      <c r="F255" s="44" t="s">
        <v>1736</v>
      </c>
      <c r="G255" s="33" t="s">
        <v>1973</v>
      </c>
      <c r="H255" s="31" t="s">
        <v>1737</v>
      </c>
      <c r="I255" s="44"/>
      <c r="J255" s="45"/>
      <c r="K255" s="46"/>
      <c r="L255" s="31" t="s">
        <v>23</v>
      </c>
      <c r="M255" s="31" t="s">
        <v>7</v>
      </c>
      <c r="N255" s="83">
        <v>5673</v>
      </c>
      <c r="O255" s="48" t="s">
        <v>1310</v>
      </c>
      <c r="P255" s="89">
        <f>N255*12</f>
        <v>68076</v>
      </c>
      <c r="Q255" s="200">
        <v>8</v>
      </c>
      <c r="R255" s="51" t="s">
        <v>1739</v>
      </c>
      <c r="S255" s="31" t="s">
        <v>1738</v>
      </c>
      <c r="T255" s="12" t="s">
        <v>1782</v>
      </c>
      <c r="U255" s="54" t="s">
        <v>1783</v>
      </c>
      <c r="V255" s="52" t="s">
        <v>1043</v>
      </c>
      <c r="W255" s="1" t="s">
        <v>1784</v>
      </c>
    </row>
    <row r="256" spans="1:23" ht="15" customHeight="1">
      <c r="A256" s="72">
        <v>241</v>
      </c>
      <c r="B256" s="199" t="s">
        <v>1757</v>
      </c>
      <c r="C256" s="8" t="s">
        <v>1762</v>
      </c>
      <c r="D256" s="9" t="s">
        <v>1761</v>
      </c>
      <c r="E256" s="31" t="s">
        <v>1785</v>
      </c>
      <c r="F256" s="44" t="s">
        <v>1753</v>
      </c>
      <c r="G256" s="45">
        <v>45624</v>
      </c>
      <c r="H256" s="31" t="s">
        <v>1755</v>
      </c>
      <c r="I256" s="44"/>
      <c r="J256" s="45"/>
      <c r="K256" s="46"/>
      <c r="L256" s="31" t="s">
        <v>23</v>
      </c>
      <c r="M256" s="31" t="s">
        <v>7</v>
      </c>
      <c r="N256" s="83">
        <v>4500</v>
      </c>
      <c r="O256" s="48" t="s">
        <v>49</v>
      </c>
      <c r="P256" s="49">
        <f>20*N256</f>
        <v>90000</v>
      </c>
      <c r="Q256" s="200">
        <v>7</v>
      </c>
      <c r="R256" s="51" t="s">
        <v>1759</v>
      </c>
      <c r="S256" s="31" t="s">
        <v>232</v>
      </c>
      <c r="T256" s="12" t="s">
        <v>1786</v>
      </c>
      <c r="U256" s="54" t="s">
        <v>1783</v>
      </c>
      <c r="V256" s="52" t="s">
        <v>1043</v>
      </c>
      <c r="W256" s="201" t="s">
        <v>1787</v>
      </c>
    </row>
    <row r="257" spans="1:23" ht="15" customHeight="1">
      <c r="A257" s="72">
        <v>242</v>
      </c>
      <c r="B257" s="199" t="s">
        <v>1758</v>
      </c>
      <c r="C257" s="8" t="s">
        <v>1764</v>
      </c>
      <c r="D257" s="9" t="s">
        <v>1765</v>
      </c>
      <c r="E257" s="31" t="s">
        <v>1785</v>
      </c>
      <c r="F257" s="44" t="s">
        <v>1754</v>
      </c>
      <c r="G257" s="45">
        <v>45618</v>
      </c>
      <c r="H257" s="31" t="s">
        <v>1756</v>
      </c>
      <c r="I257" s="44"/>
      <c r="J257" s="45"/>
      <c r="K257" s="46"/>
      <c r="L257" s="31" t="s">
        <v>23</v>
      </c>
      <c r="M257" s="31" t="s">
        <v>7</v>
      </c>
      <c r="N257" s="83">
        <v>25564</v>
      </c>
      <c r="O257" s="48" t="s">
        <v>49</v>
      </c>
      <c r="P257" s="49">
        <v>509672</v>
      </c>
      <c r="Q257" s="200">
        <v>36</v>
      </c>
      <c r="R257" s="48" t="s">
        <v>1760</v>
      </c>
      <c r="S257" s="31" t="s">
        <v>62</v>
      </c>
      <c r="T257" s="103" t="s">
        <v>1792</v>
      </c>
      <c r="U257" s="54"/>
      <c r="V257" s="52"/>
      <c r="W257" s="1" t="s">
        <v>1793</v>
      </c>
    </row>
    <row r="258" spans="1:23" ht="15" customHeight="1">
      <c r="A258" s="72">
        <v>243</v>
      </c>
      <c r="B258" s="144" t="s">
        <v>1763</v>
      </c>
      <c r="C258" s="8" t="s">
        <v>1766</v>
      </c>
      <c r="D258" s="9" t="s">
        <v>1767</v>
      </c>
      <c r="E258" s="31" t="s">
        <v>29</v>
      </c>
      <c r="F258" s="44" t="s">
        <v>1768</v>
      </c>
      <c r="G258" s="45">
        <v>45677</v>
      </c>
      <c r="H258" s="31" t="s">
        <v>1770</v>
      </c>
      <c r="I258" s="44" t="s">
        <v>2054</v>
      </c>
      <c r="J258" s="45">
        <v>45677</v>
      </c>
      <c r="K258" s="46"/>
      <c r="L258" s="31" t="s">
        <v>23</v>
      </c>
      <c r="M258" s="31" t="s">
        <v>93</v>
      </c>
      <c r="N258" s="83">
        <v>378</v>
      </c>
      <c r="O258" s="48" t="s">
        <v>49</v>
      </c>
      <c r="P258" s="49">
        <f>N258*20</f>
        <v>7560</v>
      </c>
      <c r="Q258" s="114">
        <v>1</v>
      </c>
      <c r="R258" s="51" t="s">
        <v>1769</v>
      </c>
      <c r="S258" s="31" t="s">
        <v>62</v>
      </c>
      <c r="T258" s="31">
        <v>0</v>
      </c>
      <c r="U258" s="54"/>
      <c r="V258" s="52"/>
    </row>
    <row r="259" spans="1:23" ht="31.5">
      <c r="A259" s="72">
        <v>244</v>
      </c>
      <c r="B259" s="8" t="s">
        <v>1775</v>
      </c>
      <c r="C259" s="8" t="s">
        <v>1683</v>
      </c>
      <c r="D259" s="9" t="s">
        <v>1776</v>
      </c>
      <c r="E259" s="31" t="s">
        <v>29</v>
      </c>
      <c r="F259" s="44" t="s">
        <v>1777</v>
      </c>
      <c r="G259" s="45">
        <v>45671</v>
      </c>
      <c r="H259" s="31" t="s">
        <v>1797</v>
      </c>
      <c r="I259" s="44" t="s">
        <v>2258</v>
      </c>
      <c r="J259" s="45">
        <v>45701</v>
      </c>
      <c r="K259" s="46">
        <v>45705</v>
      </c>
      <c r="L259" s="31" t="s">
        <v>23</v>
      </c>
      <c r="M259" s="202" t="s">
        <v>7</v>
      </c>
      <c r="N259" s="83">
        <v>145</v>
      </c>
      <c r="O259" s="48" t="s">
        <v>49</v>
      </c>
      <c r="P259" s="49">
        <f>N259*19</f>
        <v>2755</v>
      </c>
      <c r="Q259" s="50">
        <v>1</v>
      </c>
      <c r="R259" s="50" t="s">
        <v>1778</v>
      </c>
      <c r="S259" s="31" t="s">
        <v>1664</v>
      </c>
      <c r="T259" s="12" t="s">
        <v>2021</v>
      </c>
      <c r="U259" s="54" t="s">
        <v>2022</v>
      </c>
      <c r="V259" s="52" t="s">
        <v>1351</v>
      </c>
    </row>
    <row r="260" spans="1:23" ht="15" customHeight="1">
      <c r="A260" s="72">
        <v>245</v>
      </c>
      <c r="B260" s="144" t="s">
        <v>1794</v>
      </c>
      <c r="C260" s="8" t="s">
        <v>1795</v>
      </c>
      <c r="D260" s="9" t="s">
        <v>1796</v>
      </c>
      <c r="E260" s="31" t="s">
        <v>29</v>
      </c>
      <c r="F260" s="44" t="s">
        <v>1798</v>
      </c>
      <c r="G260" s="45" t="s">
        <v>7</v>
      </c>
      <c r="H260" s="202" t="s">
        <v>1799</v>
      </c>
      <c r="I260" s="44" t="s">
        <v>2007</v>
      </c>
      <c r="J260" s="45">
        <v>45667</v>
      </c>
      <c r="K260" s="46">
        <v>45667</v>
      </c>
      <c r="L260" s="31" t="s">
        <v>23</v>
      </c>
      <c r="M260" s="31" t="s">
        <v>93</v>
      </c>
      <c r="N260" s="83">
        <v>118</v>
      </c>
      <c r="O260" s="48" t="s">
        <v>63</v>
      </c>
      <c r="P260" s="49">
        <f>N260*23.5</f>
        <v>2773</v>
      </c>
      <c r="Q260" s="50">
        <v>1</v>
      </c>
      <c r="R260" s="51" t="s">
        <v>1800</v>
      </c>
      <c r="S260" s="31" t="s">
        <v>85</v>
      </c>
      <c r="T260" s="12">
        <v>0</v>
      </c>
      <c r="U260" s="54"/>
      <c r="V260" s="52"/>
    </row>
    <row r="261" spans="1:23" ht="15" customHeight="1">
      <c r="A261" s="72">
        <v>246</v>
      </c>
      <c r="B261" s="8" t="s">
        <v>1801</v>
      </c>
      <c r="C261" s="8" t="s">
        <v>1327</v>
      </c>
      <c r="D261" s="9" t="s">
        <v>1328</v>
      </c>
      <c r="E261" s="31" t="s">
        <v>29</v>
      </c>
      <c r="F261" s="44" t="s">
        <v>1802</v>
      </c>
      <c r="G261" s="33" t="s">
        <v>34</v>
      </c>
      <c r="H261" s="31" t="s">
        <v>1803</v>
      </c>
      <c r="I261" s="44"/>
      <c r="J261" s="45"/>
      <c r="K261" s="46"/>
      <c r="L261" s="31" t="s">
        <v>23</v>
      </c>
      <c r="M261" s="202" t="s">
        <v>7</v>
      </c>
      <c r="N261" s="83">
        <v>194</v>
      </c>
      <c r="O261" s="48" t="s">
        <v>1057</v>
      </c>
      <c r="P261" s="49">
        <f>N261*12.4</f>
        <v>2405.6</v>
      </c>
      <c r="Q261" s="50">
        <v>1</v>
      </c>
      <c r="R261" s="51" t="s">
        <v>1804</v>
      </c>
      <c r="S261" s="31" t="s">
        <v>420</v>
      </c>
      <c r="T261" s="12"/>
      <c r="U261" s="54"/>
      <c r="V261" s="52"/>
    </row>
    <row r="262" spans="1:23" ht="15" customHeight="1">
      <c r="A262" s="72">
        <v>247</v>
      </c>
      <c r="B262" s="144" t="s">
        <v>1805</v>
      </c>
      <c r="C262" s="8" t="s">
        <v>1807</v>
      </c>
      <c r="D262" s="9" t="s">
        <v>1806</v>
      </c>
      <c r="E262" s="31" t="s">
        <v>29</v>
      </c>
      <c r="F262" s="44" t="s">
        <v>1808</v>
      </c>
      <c r="G262" s="45">
        <v>45688</v>
      </c>
      <c r="H262" s="202" t="s">
        <v>1809</v>
      </c>
      <c r="I262" s="44" t="s">
        <v>2141</v>
      </c>
      <c r="J262" s="45">
        <v>45688</v>
      </c>
      <c r="K262" s="46">
        <v>45691</v>
      </c>
      <c r="L262" s="31" t="s">
        <v>23</v>
      </c>
      <c r="M262" s="31" t="s">
        <v>93</v>
      </c>
      <c r="N262" s="83">
        <v>9</v>
      </c>
      <c r="O262" s="80" t="s">
        <v>63</v>
      </c>
      <c r="P262" s="89">
        <f>N262*20.5</f>
        <v>184.5</v>
      </c>
      <c r="Q262" s="50">
        <v>1</v>
      </c>
      <c r="R262" s="51" t="s">
        <v>1810</v>
      </c>
      <c r="S262" s="31" t="s">
        <v>1287</v>
      </c>
      <c r="T262" s="160" t="s">
        <v>2140</v>
      </c>
      <c r="U262" s="54"/>
      <c r="V262" s="52"/>
    </row>
    <row r="263" spans="1:23" ht="15" customHeight="1">
      <c r="A263" s="72">
        <v>248</v>
      </c>
      <c r="B263" s="144" t="s">
        <v>1813</v>
      </c>
      <c r="C263" s="8" t="s">
        <v>1815</v>
      </c>
      <c r="D263" s="9" t="s">
        <v>1814</v>
      </c>
      <c r="E263" s="31" t="s">
        <v>29</v>
      </c>
      <c r="F263" s="44" t="s">
        <v>1811</v>
      </c>
      <c r="G263" s="45" t="s">
        <v>7</v>
      </c>
      <c r="H263" s="202" t="s">
        <v>1812</v>
      </c>
      <c r="I263" s="44" t="s">
        <v>2010</v>
      </c>
      <c r="J263" s="45">
        <v>45667</v>
      </c>
      <c r="K263" s="46">
        <v>45667</v>
      </c>
      <c r="L263" s="31" t="s">
        <v>23</v>
      </c>
      <c r="M263" s="31" t="s">
        <v>93</v>
      </c>
      <c r="N263" s="83">
        <v>300</v>
      </c>
      <c r="O263" s="48" t="s">
        <v>1310</v>
      </c>
      <c r="P263" s="49">
        <f>N263*7</f>
        <v>2100</v>
      </c>
      <c r="Q263" s="50">
        <v>1</v>
      </c>
      <c r="R263" s="51" t="s">
        <v>790</v>
      </c>
      <c r="S263" s="31" t="s">
        <v>100</v>
      </c>
      <c r="T263" s="12"/>
      <c r="U263" s="54"/>
      <c r="V263" s="52"/>
    </row>
    <row r="264" spans="1:23" ht="15" customHeight="1">
      <c r="A264" s="72">
        <v>249</v>
      </c>
      <c r="B264" s="413" t="s">
        <v>1824</v>
      </c>
      <c r="C264" s="397" t="s">
        <v>1694</v>
      </c>
      <c r="D264" s="395" t="s">
        <v>1695</v>
      </c>
      <c r="E264" s="403" t="s">
        <v>29</v>
      </c>
      <c r="F264" s="409" t="s">
        <v>1825</v>
      </c>
      <c r="G264" s="407">
        <v>45629</v>
      </c>
      <c r="H264" s="405" t="s">
        <v>1826</v>
      </c>
      <c r="I264" s="409" t="s">
        <v>1881</v>
      </c>
      <c r="J264" s="407">
        <v>45629</v>
      </c>
      <c r="K264" s="415">
        <v>45629</v>
      </c>
      <c r="L264" s="31" t="s">
        <v>23</v>
      </c>
      <c r="M264" s="31" t="s">
        <v>93</v>
      </c>
      <c r="N264" s="83">
        <v>150</v>
      </c>
      <c r="O264" s="48" t="s">
        <v>49</v>
      </c>
      <c r="P264" s="49">
        <f>N264*20</f>
        <v>3000</v>
      </c>
      <c r="Q264" s="399">
        <v>1</v>
      </c>
      <c r="R264" s="401" t="s">
        <v>1827</v>
      </c>
      <c r="S264" s="403" t="s">
        <v>936</v>
      </c>
      <c r="T264" s="411" t="s">
        <v>1882</v>
      </c>
      <c r="U264" s="393"/>
      <c r="V264" s="391" t="s">
        <v>1611</v>
      </c>
    </row>
    <row r="265" spans="1:23" ht="15" customHeight="1">
      <c r="A265" s="72">
        <v>250</v>
      </c>
      <c r="B265" s="414"/>
      <c r="C265" s="398"/>
      <c r="D265" s="396"/>
      <c r="E265" s="404"/>
      <c r="F265" s="410"/>
      <c r="G265" s="408"/>
      <c r="H265" s="406"/>
      <c r="I265" s="410"/>
      <c r="J265" s="408"/>
      <c r="K265" s="416"/>
      <c r="L265" s="31" t="s">
        <v>23</v>
      </c>
      <c r="M265" s="202" t="s">
        <v>7</v>
      </c>
      <c r="N265" s="83">
        <v>4</v>
      </c>
      <c r="O265" s="48" t="s">
        <v>49</v>
      </c>
      <c r="P265" s="49">
        <f>N265*20</f>
        <v>80</v>
      </c>
      <c r="Q265" s="400"/>
      <c r="R265" s="402"/>
      <c r="S265" s="404"/>
      <c r="T265" s="412"/>
      <c r="U265" s="394"/>
      <c r="V265" s="392"/>
    </row>
    <row r="266" spans="1:23" ht="15" customHeight="1">
      <c r="A266" s="72">
        <v>251</v>
      </c>
      <c r="B266" s="8" t="s">
        <v>1829</v>
      </c>
      <c r="C266" s="8" t="s">
        <v>1831</v>
      </c>
      <c r="D266" s="9" t="s">
        <v>1830</v>
      </c>
      <c r="E266" s="31" t="s">
        <v>29</v>
      </c>
      <c r="F266" s="44" t="s">
        <v>1828</v>
      </c>
      <c r="G266" s="45">
        <v>45635</v>
      </c>
      <c r="H266" s="31" t="s">
        <v>1832</v>
      </c>
      <c r="I266" s="44"/>
      <c r="J266" s="45"/>
      <c r="K266" s="46"/>
      <c r="L266" s="31" t="s">
        <v>23</v>
      </c>
      <c r="M266" s="202" t="s">
        <v>7</v>
      </c>
      <c r="N266" s="83">
        <v>1292</v>
      </c>
      <c r="O266" s="80" t="s">
        <v>49</v>
      </c>
      <c r="P266" s="89">
        <f>N266*18.5</f>
        <v>23902</v>
      </c>
      <c r="Q266" s="50">
        <v>3</v>
      </c>
      <c r="R266" s="51" t="s">
        <v>1833</v>
      </c>
      <c r="S266" s="31" t="s">
        <v>506</v>
      </c>
      <c r="T266" s="12" t="s">
        <v>1907</v>
      </c>
      <c r="U266" s="54" t="s">
        <v>1908</v>
      </c>
      <c r="V266" s="52" t="s">
        <v>1909</v>
      </c>
    </row>
    <row r="267" spans="1:23" ht="15" customHeight="1">
      <c r="A267" s="72">
        <v>252</v>
      </c>
      <c r="B267" s="8" t="s">
        <v>1834</v>
      </c>
      <c r="C267" s="8" t="s">
        <v>1837</v>
      </c>
      <c r="D267" s="9" t="s">
        <v>1838</v>
      </c>
      <c r="E267" s="31" t="s">
        <v>29</v>
      </c>
      <c r="F267" s="44" t="s">
        <v>1839</v>
      </c>
      <c r="G267" s="45" t="s">
        <v>7</v>
      </c>
      <c r="H267" s="31" t="s">
        <v>1840</v>
      </c>
      <c r="I267" s="44" t="s">
        <v>7</v>
      </c>
      <c r="J267" s="45" t="s">
        <v>7</v>
      </c>
      <c r="K267" s="46" t="s">
        <v>7</v>
      </c>
      <c r="L267" s="31" t="s">
        <v>23</v>
      </c>
      <c r="M267" s="202" t="s">
        <v>7</v>
      </c>
      <c r="N267" s="83">
        <v>13860</v>
      </c>
      <c r="O267" s="48" t="s">
        <v>522</v>
      </c>
      <c r="P267" s="49">
        <f>N267*7.7</f>
        <v>106722</v>
      </c>
      <c r="Q267" s="50"/>
      <c r="R267" s="48" t="s">
        <v>1845</v>
      </c>
      <c r="S267" s="102" t="s">
        <v>1846</v>
      </c>
      <c r="T267" s="12" t="s">
        <v>410</v>
      </c>
      <c r="U267" s="54" t="s">
        <v>7</v>
      </c>
      <c r="V267" s="52" t="s">
        <v>7</v>
      </c>
    </row>
    <row r="268" spans="1:23" ht="15" customHeight="1">
      <c r="A268" s="72">
        <v>253</v>
      </c>
      <c r="B268" s="8" t="s">
        <v>1835</v>
      </c>
      <c r="C268" s="8" t="s">
        <v>1837</v>
      </c>
      <c r="D268" s="9" t="s">
        <v>1838</v>
      </c>
      <c r="E268" s="31" t="s">
        <v>29</v>
      </c>
      <c r="F268" s="44" t="s">
        <v>1841</v>
      </c>
      <c r="G268" s="45" t="s">
        <v>7</v>
      </c>
      <c r="H268" s="31" t="s">
        <v>1840</v>
      </c>
      <c r="I268" s="44" t="s">
        <v>7</v>
      </c>
      <c r="J268" s="45" t="s">
        <v>7</v>
      </c>
      <c r="K268" s="46" t="s">
        <v>7</v>
      </c>
      <c r="L268" s="31" t="s">
        <v>23</v>
      </c>
      <c r="M268" s="202" t="s">
        <v>7</v>
      </c>
      <c r="N268" s="83">
        <v>6750</v>
      </c>
      <c r="O268" s="48" t="s">
        <v>522</v>
      </c>
      <c r="P268" s="49">
        <f>N268*7.7</f>
        <v>51975</v>
      </c>
      <c r="Q268" s="50"/>
      <c r="R268" s="51" t="s">
        <v>1847</v>
      </c>
      <c r="S268" s="31" t="s">
        <v>1417</v>
      </c>
      <c r="T268" s="12" t="s">
        <v>410</v>
      </c>
      <c r="U268" s="54" t="s">
        <v>7</v>
      </c>
      <c r="V268" s="52" t="s">
        <v>7</v>
      </c>
    </row>
    <row r="269" spans="1:23" ht="15" customHeight="1">
      <c r="A269" s="72">
        <v>254</v>
      </c>
      <c r="B269" s="8" t="s">
        <v>1836</v>
      </c>
      <c r="C269" s="8" t="s">
        <v>1837</v>
      </c>
      <c r="D269" s="9" t="s">
        <v>1838</v>
      </c>
      <c r="E269" s="31" t="s">
        <v>29</v>
      </c>
      <c r="F269" s="44" t="s">
        <v>1843</v>
      </c>
      <c r="G269" s="45" t="s">
        <v>7</v>
      </c>
      <c r="H269" s="31" t="s">
        <v>1840</v>
      </c>
      <c r="I269" s="44" t="s">
        <v>7</v>
      </c>
      <c r="J269" s="45" t="s">
        <v>7</v>
      </c>
      <c r="K269" s="46" t="s">
        <v>7</v>
      </c>
      <c r="L269" s="31" t="s">
        <v>23</v>
      </c>
      <c r="M269" s="202" t="s">
        <v>7</v>
      </c>
      <c r="N269" s="83">
        <v>20790</v>
      </c>
      <c r="O269" s="48" t="s">
        <v>522</v>
      </c>
      <c r="P269" s="49">
        <f>N269*7.7</f>
        <v>160083</v>
      </c>
      <c r="Q269" s="50"/>
      <c r="R269" s="51" t="s">
        <v>1847</v>
      </c>
      <c r="S269" s="31" t="s">
        <v>1417</v>
      </c>
      <c r="T269" s="12" t="s">
        <v>410</v>
      </c>
      <c r="U269" s="54" t="s">
        <v>7</v>
      </c>
      <c r="V269" s="52" t="s">
        <v>7</v>
      </c>
    </row>
    <row r="270" spans="1:23" ht="15" customHeight="1">
      <c r="A270" s="72">
        <v>255</v>
      </c>
      <c r="B270" s="413" t="s">
        <v>1848</v>
      </c>
      <c r="C270" s="397" t="s">
        <v>1850</v>
      </c>
      <c r="D270" s="395" t="s">
        <v>1849</v>
      </c>
      <c r="E270" s="403" t="s">
        <v>29</v>
      </c>
      <c r="F270" s="409" t="s">
        <v>1851</v>
      </c>
      <c r="G270" s="407" t="s">
        <v>7</v>
      </c>
      <c r="H270" s="403" t="s">
        <v>1852</v>
      </c>
      <c r="I270" s="409" t="s">
        <v>2009</v>
      </c>
      <c r="J270" s="407">
        <v>45667</v>
      </c>
      <c r="K270" s="415">
        <v>45667</v>
      </c>
      <c r="L270" s="31" t="s">
        <v>23</v>
      </c>
      <c r="M270" s="31" t="s">
        <v>93</v>
      </c>
      <c r="N270" s="83">
        <v>8843</v>
      </c>
      <c r="O270" s="48" t="s">
        <v>49</v>
      </c>
      <c r="P270" s="49">
        <f>N270*19.5</f>
        <v>172438.5</v>
      </c>
      <c r="Q270" s="399"/>
      <c r="R270" s="424" t="s">
        <v>1853</v>
      </c>
      <c r="S270" s="403" t="s">
        <v>152</v>
      </c>
      <c r="T270" s="12" t="s">
        <v>2097</v>
      </c>
      <c r="U270" s="54"/>
      <c r="V270" s="52"/>
    </row>
    <row r="271" spans="1:23" ht="15" customHeight="1">
      <c r="A271" s="72">
        <v>256</v>
      </c>
      <c r="B271" s="414"/>
      <c r="C271" s="398"/>
      <c r="D271" s="396"/>
      <c r="E271" s="404"/>
      <c r="F271" s="410"/>
      <c r="G271" s="408"/>
      <c r="H271" s="404"/>
      <c r="I271" s="410"/>
      <c r="J271" s="408"/>
      <c r="K271" s="416"/>
      <c r="L271" s="31" t="s">
        <v>23</v>
      </c>
      <c r="M271" s="31" t="s">
        <v>7</v>
      </c>
      <c r="N271" s="158">
        <v>3</v>
      </c>
      <c r="O271" s="48" t="s">
        <v>49</v>
      </c>
      <c r="P271" s="49">
        <f>N271*18.6</f>
        <v>55.800000000000004</v>
      </c>
      <c r="Q271" s="400"/>
      <c r="R271" s="402"/>
      <c r="S271" s="404"/>
      <c r="T271" s="12" t="s">
        <v>2008</v>
      </c>
      <c r="U271" s="54"/>
      <c r="V271" s="52"/>
    </row>
    <row r="272" spans="1:23" ht="15" customHeight="1">
      <c r="A272" s="72">
        <v>257</v>
      </c>
      <c r="B272" s="8" t="s">
        <v>1855</v>
      </c>
      <c r="C272" s="8" t="s">
        <v>1241</v>
      </c>
      <c r="D272" s="9" t="s">
        <v>1239</v>
      </c>
      <c r="E272" s="31" t="s">
        <v>29</v>
      </c>
      <c r="F272" s="44" t="s">
        <v>1856</v>
      </c>
      <c r="G272" s="45">
        <v>45639</v>
      </c>
      <c r="H272" s="31" t="s">
        <v>1842</v>
      </c>
      <c r="I272" s="44" t="s">
        <v>2059</v>
      </c>
      <c r="J272" s="45">
        <v>45678</v>
      </c>
      <c r="K272" s="46">
        <v>45678</v>
      </c>
      <c r="L272" s="31" t="s">
        <v>23</v>
      </c>
      <c r="M272" s="31" t="s">
        <v>7</v>
      </c>
      <c r="N272" s="83">
        <f>1532+1830</f>
        <v>3362</v>
      </c>
      <c r="O272" s="48" t="s">
        <v>49</v>
      </c>
      <c r="P272" s="49">
        <v>86789</v>
      </c>
      <c r="Q272" s="50">
        <v>8</v>
      </c>
      <c r="R272" s="51" t="s">
        <v>1874</v>
      </c>
      <c r="S272" s="31" t="s">
        <v>204</v>
      </c>
      <c r="T272" s="12" t="s">
        <v>1926</v>
      </c>
      <c r="U272" s="54" t="s">
        <v>1925</v>
      </c>
      <c r="V272" s="52" t="s">
        <v>1043</v>
      </c>
    </row>
    <row r="273" spans="1:22" ht="15" customHeight="1">
      <c r="A273" s="72">
        <v>258</v>
      </c>
      <c r="B273" s="144" t="s">
        <v>1857</v>
      </c>
      <c r="C273" s="8" t="s">
        <v>1859</v>
      </c>
      <c r="D273" s="9" t="s">
        <v>1858</v>
      </c>
      <c r="E273" s="31" t="s">
        <v>29</v>
      </c>
      <c r="F273" s="44" t="s">
        <v>1860</v>
      </c>
      <c r="G273" s="45">
        <v>45677</v>
      </c>
      <c r="H273" s="31" t="s">
        <v>1861</v>
      </c>
      <c r="I273" s="44" t="s">
        <v>2055</v>
      </c>
      <c r="J273" s="45">
        <v>45677</v>
      </c>
      <c r="K273" s="46">
        <v>45678</v>
      </c>
      <c r="L273" s="31" t="s">
        <v>23</v>
      </c>
      <c r="M273" s="31" t="s">
        <v>93</v>
      </c>
      <c r="N273" s="83">
        <v>24</v>
      </c>
      <c r="O273" s="80" t="s">
        <v>49</v>
      </c>
      <c r="P273" s="89">
        <f>N273*19</f>
        <v>456</v>
      </c>
      <c r="Q273" s="50">
        <v>1</v>
      </c>
      <c r="R273" s="51" t="s">
        <v>1862</v>
      </c>
      <c r="S273" s="31" t="s">
        <v>254</v>
      </c>
      <c r="T273" s="12">
        <v>0</v>
      </c>
      <c r="U273" s="54"/>
      <c r="V273" s="52"/>
    </row>
    <row r="274" spans="1:22" ht="15" customHeight="1">
      <c r="A274" s="72">
        <v>259</v>
      </c>
      <c r="B274" s="144" t="s">
        <v>1863</v>
      </c>
      <c r="C274" s="8" t="s">
        <v>1865</v>
      </c>
      <c r="D274" s="9" t="s">
        <v>1864</v>
      </c>
      <c r="E274" s="31" t="s">
        <v>29</v>
      </c>
      <c r="F274" s="44" t="s">
        <v>1866</v>
      </c>
      <c r="G274" s="45">
        <v>45677</v>
      </c>
      <c r="H274" s="31" t="s">
        <v>1867</v>
      </c>
      <c r="I274" s="44" t="s">
        <v>2056</v>
      </c>
      <c r="J274" s="189">
        <v>45678</v>
      </c>
      <c r="K274" s="46">
        <v>45678</v>
      </c>
      <c r="L274" s="31" t="s">
        <v>23</v>
      </c>
      <c r="M274" s="31" t="s">
        <v>93</v>
      </c>
      <c r="N274" s="83">
        <v>3</v>
      </c>
      <c r="O274" s="80" t="s">
        <v>49</v>
      </c>
      <c r="P274" s="89">
        <f>N274*18</f>
        <v>54</v>
      </c>
      <c r="Q274" s="50">
        <v>1</v>
      </c>
      <c r="R274" s="51" t="s">
        <v>1205</v>
      </c>
      <c r="S274" s="31" t="s">
        <v>420</v>
      </c>
      <c r="T274" s="12"/>
      <c r="U274" s="54"/>
      <c r="V274" s="52"/>
    </row>
    <row r="275" spans="1:22" ht="15" customHeight="1">
      <c r="A275" s="72">
        <v>260</v>
      </c>
      <c r="B275" s="8" t="s">
        <v>1868</v>
      </c>
      <c r="C275" s="8" t="s">
        <v>1870</v>
      </c>
      <c r="D275" s="9" t="s">
        <v>1869</v>
      </c>
      <c r="E275" s="31" t="s">
        <v>29</v>
      </c>
      <c r="F275" s="44" t="s">
        <v>1871</v>
      </c>
      <c r="G275" s="33" t="s">
        <v>34</v>
      </c>
      <c r="H275" s="31" t="s">
        <v>1844</v>
      </c>
      <c r="I275" s="44"/>
      <c r="J275" s="45"/>
      <c r="K275" s="46"/>
      <c r="L275" s="31" t="s">
        <v>23</v>
      </c>
      <c r="M275" s="31" t="s">
        <v>7</v>
      </c>
      <c r="N275" s="83">
        <v>2560</v>
      </c>
      <c r="O275" s="48" t="s">
        <v>1872</v>
      </c>
      <c r="P275" s="49">
        <f>N275*24</f>
        <v>61440</v>
      </c>
      <c r="Q275" s="50"/>
      <c r="R275" s="51" t="s">
        <v>1873</v>
      </c>
      <c r="S275" s="31" t="s">
        <v>1513</v>
      </c>
      <c r="T275" s="12"/>
      <c r="U275" s="54"/>
      <c r="V275" s="52"/>
    </row>
    <row r="276" spans="1:22" ht="15" customHeight="1">
      <c r="A276" s="72">
        <v>261</v>
      </c>
      <c r="B276" s="144" t="s">
        <v>1875</v>
      </c>
      <c r="C276" s="8" t="s">
        <v>1877</v>
      </c>
      <c r="D276" s="9" t="s">
        <v>1876</v>
      </c>
      <c r="E276" s="31" t="s">
        <v>29</v>
      </c>
      <c r="F276" s="44" t="s">
        <v>1878</v>
      </c>
      <c r="G276" s="98">
        <v>45695</v>
      </c>
      <c r="H276" s="31" t="s">
        <v>1879</v>
      </c>
      <c r="I276" s="44" t="s">
        <v>2259</v>
      </c>
      <c r="J276" s="45">
        <v>45695</v>
      </c>
      <c r="K276" s="46"/>
      <c r="L276" s="31" t="s">
        <v>23</v>
      </c>
      <c r="M276" s="31" t="s">
        <v>93</v>
      </c>
      <c r="N276" s="83">
        <v>24</v>
      </c>
      <c r="O276" s="48" t="s">
        <v>63</v>
      </c>
      <c r="P276" s="49">
        <f>N276*16</f>
        <v>384</v>
      </c>
      <c r="Q276" s="50">
        <v>1</v>
      </c>
      <c r="R276" s="51" t="s">
        <v>1880</v>
      </c>
      <c r="S276" s="31" t="s">
        <v>326</v>
      </c>
      <c r="T276" s="12"/>
      <c r="U276" s="54"/>
      <c r="V276" s="52"/>
    </row>
    <row r="277" spans="1:22" ht="15" customHeight="1">
      <c r="A277" s="72">
        <v>262</v>
      </c>
      <c r="B277" s="8" t="s">
        <v>1884</v>
      </c>
      <c r="C277" s="8" t="s">
        <v>1327</v>
      </c>
      <c r="D277" s="9" t="s">
        <v>1328</v>
      </c>
      <c r="E277" s="31" t="s">
        <v>29</v>
      </c>
      <c r="F277" s="44" t="s">
        <v>1885</v>
      </c>
      <c r="G277" s="45">
        <v>45645</v>
      </c>
      <c r="H277" s="31" t="s">
        <v>1886</v>
      </c>
      <c r="I277" s="44"/>
      <c r="J277" s="45"/>
      <c r="K277" s="46"/>
      <c r="L277" s="31" t="s">
        <v>23</v>
      </c>
      <c r="M277" s="31" t="s">
        <v>7</v>
      </c>
      <c r="N277" s="83">
        <v>80</v>
      </c>
      <c r="O277" s="48" t="s">
        <v>63</v>
      </c>
      <c r="P277" s="49">
        <f>N277*21</f>
        <v>1680</v>
      </c>
      <c r="Q277" s="50">
        <v>1</v>
      </c>
      <c r="R277" s="51" t="s">
        <v>1887</v>
      </c>
      <c r="S277" s="31" t="s">
        <v>204</v>
      </c>
      <c r="T277" s="12" t="s">
        <v>1959</v>
      </c>
      <c r="U277" s="54" t="s">
        <v>1961</v>
      </c>
      <c r="V277" s="52" t="s">
        <v>1960</v>
      </c>
    </row>
    <row r="278" spans="1:22" ht="15" customHeight="1">
      <c r="A278" s="72">
        <v>263</v>
      </c>
      <c r="B278" s="8" t="s">
        <v>1888</v>
      </c>
      <c r="C278" s="8" t="s">
        <v>1889</v>
      </c>
      <c r="D278" s="9" t="s">
        <v>1893</v>
      </c>
      <c r="E278" s="31" t="s">
        <v>29</v>
      </c>
      <c r="F278" s="44" t="s">
        <v>1890</v>
      </c>
      <c r="G278" s="45">
        <v>45635</v>
      </c>
      <c r="H278" s="31" t="s">
        <v>1891</v>
      </c>
      <c r="I278" s="44"/>
      <c r="J278" s="45"/>
      <c r="K278" s="46"/>
      <c r="L278" s="31" t="s">
        <v>23</v>
      </c>
      <c r="M278" s="31" t="s">
        <v>7</v>
      </c>
      <c r="N278" s="83">
        <v>1</v>
      </c>
      <c r="O278" s="48" t="s">
        <v>49</v>
      </c>
      <c r="P278" s="49">
        <v>21</v>
      </c>
      <c r="Q278" s="50">
        <v>1</v>
      </c>
      <c r="R278" s="51" t="s">
        <v>1892</v>
      </c>
      <c r="S278" s="31" t="s">
        <v>22</v>
      </c>
      <c r="T278" s="12" t="s">
        <v>1910</v>
      </c>
      <c r="U278" s="54" t="s">
        <v>1911</v>
      </c>
      <c r="V278" s="52" t="s">
        <v>1351</v>
      </c>
    </row>
    <row r="279" spans="1:22" ht="31.5">
      <c r="A279" s="72">
        <v>264</v>
      </c>
      <c r="B279" s="8" t="s">
        <v>997</v>
      </c>
      <c r="C279" s="8" t="s">
        <v>227</v>
      </c>
      <c r="D279" s="9" t="s">
        <v>228</v>
      </c>
      <c r="E279" s="31" t="s">
        <v>29</v>
      </c>
      <c r="F279" s="44" t="s">
        <v>1894</v>
      </c>
      <c r="G279" s="45">
        <v>45693</v>
      </c>
      <c r="H279" s="31" t="s">
        <v>1895</v>
      </c>
      <c r="I279" s="44"/>
      <c r="J279" s="45"/>
      <c r="K279" s="46"/>
      <c r="L279" s="31" t="s">
        <v>23</v>
      </c>
      <c r="M279" s="31" t="s">
        <v>7</v>
      </c>
      <c r="N279" s="83">
        <v>15</v>
      </c>
      <c r="O279" s="80" t="s">
        <v>49</v>
      </c>
      <c r="P279" s="89">
        <f>N279*25</f>
        <v>375</v>
      </c>
      <c r="Q279" s="50">
        <v>1</v>
      </c>
      <c r="R279" s="51" t="s">
        <v>253</v>
      </c>
      <c r="S279" s="31" t="s">
        <v>254</v>
      </c>
      <c r="T279" s="12" t="s">
        <v>2177</v>
      </c>
      <c r="U279" s="54" t="s">
        <v>2178</v>
      </c>
      <c r="V279" s="52" t="s">
        <v>1050</v>
      </c>
    </row>
    <row r="280" spans="1:22" ht="15" customHeight="1">
      <c r="A280" s="72">
        <v>265</v>
      </c>
      <c r="B280" s="8" t="s">
        <v>1902</v>
      </c>
      <c r="C280" s="8" t="s">
        <v>1897</v>
      </c>
      <c r="D280" s="9" t="s">
        <v>1896</v>
      </c>
      <c r="E280" s="31" t="s">
        <v>29</v>
      </c>
      <c r="F280" s="44" t="s">
        <v>1898</v>
      </c>
      <c r="G280" s="33" t="s">
        <v>34</v>
      </c>
      <c r="H280" s="31" t="s">
        <v>1899</v>
      </c>
      <c r="I280" s="44"/>
      <c r="J280" s="45"/>
      <c r="K280" s="46"/>
      <c r="L280" s="31" t="s">
        <v>23</v>
      </c>
      <c r="M280" s="31" t="s">
        <v>7</v>
      </c>
      <c r="N280" s="83">
        <v>12500</v>
      </c>
      <c r="O280" s="48" t="s">
        <v>1900</v>
      </c>
      <c r="P280" s="49">
        <f>N280*9</f>
        <v>112500</v>
      </c>
      <c r="Q280" s="50"/>
      <c r="R280" s="51" t="s">
        <v>1901</v>
      </c>
      <c r="S280" s="31" t="s">
        <v>1020</v>
      </c>
      <c r="T280" s="12"/>
      <c r="U280" s="54"/>
      <c r="V280" s="52"/>
    </row>
    <row r="281" spans="1:22" ht="15" customHeight="1">
      <c r="A281" s="72">
        <v>266</v>
      </c>
      <c r="B281" s="8" t="s">
        <v>1903</v>
      </c>
      <c r="C281" s="8" t="s">
        <v>904</v>
      </c>
      <c r="D281" s="9" t="s">
        <v>903</v>
      </c>
      <c r="E281" s="31" t="s">
        <v>29</v>
      </c>
      <c r="F281" s="44" t="s">
        <v>1904</v>
      </c>
      <c r="G281" s="33" t="s">
        <v>34</v>
      </c>
      <c r="H281" s="31" t="s">
        <v>1905</v>
      </c>
      <c r="I281" s="44"/>
      <c r="J281" s="45"/>
      <c r="K281" s="46"/>
      <c r="L281" s="31" t="s">
        <v>23</v>
      </c>
      <c r="M281" s="31" t="s">
        <v>7</v>
      </c>
      <c r="N281" s="83">
        <v>237</v>
      </c>
      <c r="O281" s="48" t="s">
        <v>63</v>
      </c>
      <c r="P281" s="49">
        <f>N281*19.5</f>
        <v>4621.5</v>
      </c>
      <c r="Q281" s="50">
        <v>1</v>
      </c>
      <c r="R281" s="51" t="s">
        <v>1906</v>
      </c>
      <c r="S281" s="31" t="s">
        <v>1312</v>
      </c>
      <c r="T281" s="12"/>
      <c r="U281" s="54"/>
      <c r="V281" s="52"/>
    </row>
    <row r="282" spans="1:22" ht="31.5">
      <c r="A282" s="72">
        <v>267</v>
      </c>
      <c r="B282" s="8" t="s">
        <v>1912</v>
      </c>
      <c r="C282" s="8" t="s">
        <v>303</v>
      </c>
      <c r="D282" s="9" t="s">
        <v>1913</v>
      </c>
      <c r="E282" s="31" t="s">
        <v>29</v>
      </c>
      <c r="F282" s="44" t="s">
        <v>1914</v>
      </c>
      <c r="G282" s="45">
        <v>45643</v>
      </c>
      <c r="H282" s="31" t="s">
        <v>1915</v>
      </c>
      <c r="I282" s="44" t="s">
        <v>2011</v>
      </c>
      <c r="J282" s="45">
        <v>45667</v>
      </c>
      <c r="K282" s="62">
        <v>45667</v>
      </c>
      <c r="L282" s="31" t="s">
        <v>23</v>
      </c>
      <c r="M282" s="31" t="s">
        <v>7</v>
      </c>
      <c r="N282" s="83">
        <v>809</v>
      </c>
      <c r="O282" s="48" t="s">
        <v>63</v>
      </c>
      <c r="P282" s="49">
        <f>N282*25</f>
        <v>20225</v>
      </c>
      <c r="Q282" s="94">
        <v>2</v>
      </c>
      <c r="R282" s="51" t="s">
        <v>1945</v>
      </c>
      <c r="S282" s="31" t="s">
        <v>1287</v>
      </c>
      <c r="T282" s="12" t="s">
        <v>1947</v>
      </c>
      <c r="U282" s="54" t="s">
        <v>1948</v>
      </c>
      <c r="V282" s="52" t="s">
        <v>1043</v>
      </c>
    </row>
    <row r="283" spans="1:22" ht="31.5">
      <c r="A283" s="72">
        <v>268</v>
      </c>
      <c r="B283" s="8" t="s">
        <v>693</v>
      </c>
      <c r="C283" s="8" t="s">
        <v>119</v>
      </c>
      <c r="D283" s="9" t="s">
        <v>118</v>
      </c>
      <c r="E283" s="31" t="s">
        <v>29</v>
      </c>
      <c r="F283" s="44" t="s">
        <v>1916</v>
      </c>
      <c r="G283" s="45">
        <v>45680</v>
      </c>
      <c r="H283" s="31" t="s">
        <v>1917</v>
      </c>
      <c r="I283" s="44" t="s">
        <v>258</v>
      </c>
      <c r="J283" s="45">
        <v>45681</v>
      </c>
      <c r="K283" s="46">
        <v>45681</v>
      </c>
      <c r="L283" s="31" t="s">
        <v>23</v>
      </c>
      <c r="M283" s="31" t="s">
        <v>7</v>
      </c>
      <c r="N283" s="83">
        <v>556</v>
      </c>
      <c r="O283" s="48" t="s">
        <v>124</v>
      </c>
      <c r="P283" s="49">
        <v>9958.9</v>
      </c>
      <c r="Q283" s="94">
        <v>1</v>
      </c>
      <c r="R283" s="51" t="s">
        <v>125</v>
      </c>
      <c r="S283" s="31" t="s">
        <v>70</v>
      </c>
      <c r="T283" s="12" t="s">
        <v>2071</v>
      </c>
      <c r="U283" s="54" t="s">
        <v>2072</v>
      </c>
      <c r="V283" s="52" t="s">
        <v>1043</v>
      </c>
    </row>
    <row r="284" spans="1:22" ht="62.25">
      <c r="A284" s="72">
        <v>269</v>
      </c>
      <c r="B284" s="8" t="s">
        <v>1919</v>
      </c>
      <c r="C284" s="8" t="s">
        <v>1327</v>
      </c>
      <c r="D284" s="9" t="s">
        <v>1328</v>
      </c>
      <c r="E284" s="31" t="s">
        <v>29</v>
      </c>
      <c r="F284" s="57" t="s">
        <v>2016</v>
      </c>
      <c r="G284" s="96" t="s">
        <v>2017</v>
      </c>
      <c r="H284" s="31" t="s">
        <v>1920</v>
      </c>
      <c r="I284" s="44"/>
      <c r="J284" s="45"/>
      <c r="K284" s="46"/>
      <c r="L284" s="31" t="s">
        <v>23</v>
      </c>
      <c r="M284" s="31" t="s">
        <v>7</v>
      </c>
      <c r="N284" s="83">
        <v>87</v>
      </c>
      <c r="O284" s="48" t="s">
        <v>49</v>
      </c>
      <c r="P284" s="49">
        <f>N284*19</f>
        <v>1653</v>
      </c>
      <c r="Q284" s="50">
        <v>1</v>
      </c>
      <c r="R284" s="51" t="s">
        <v>1921</v>
      </c>
      <c r="S284" s="31" t="s">
        <v>1127</v>
      </c>
      <c r="T284" s="12" t="s">
        <v>2014</v>
      </c>
      <c r="U284" s="54" t="s">
        <v>2015</v>
      </c>
      <c r="V284" s="52" t="s">
        <v>806</v>
      </c>
    </row>
    <row r="285" spans="1:22" ht="31.5">
      <c r="A285" s="72">
        <v>270</v>
      </c>
      <c r="B285" s="8" t="s">
        <v>429</v>
      </c>
      <c r="C285" s="8" t="s">
        <v>1195</v>
      </c>
      <c r="D285" s="9" t="s">
        <v>1929</v>
      </c>
      <c r="E285" s="31" t="s">
        <v>29</v>
      </c>
      <c r="F285" s="44" t="s">
        <v>1927</v>
      </c>
      <c r="G285" s="45">
        <v>45687</v>
      </c>
      <c r="H285" s="31" t="s">
        <v>1928</v>
      </c>
      <c r="I285" s="44" t="s">
        <v>2429</v>
      </c>
      <c r="J285" s="45">
        <v>45684</v>
      </c>
      <c r="K285" s="46"/>
      <c r="L285" s="31" t="s">
        <v>23</v>
      </c>
      <c r="M285" s="31" t="s">
        <v>7</v>
      </c>
      <c r="N285" s="83">
        <v>117</v>
      </c>
      <c r="O285" s="48" t="s">
        <v>1930</v>
      </c>
      <c r="P285" s="49">
        <f>37.9*N285</f>
        <v>4434.3</v>
      </c>
      <c r="Q285" s="75">
        <v>1</v>
      </c>
      <c r="R285" s="51" t="s">
        <v>1931</v>
      </c>
      <c r="S285" s="31" t="s">
        <v>1932</v>
      </c>
      <c r="T285" s="12" t="s">
        <v>2121</v>
      </c>
      <c r="U285" s="54" t="s">
        <v>2120</v>
      </c>
      <c r="V285" s="52" t="s">
        <v>2091</v>
      </c>
    </row>
    <row r="286" spans="1:22" ht="15" customHeight="1">
      <c r="A286" s="72">
        <v>271</v>
      </c>
      <c r="B286" s="144" t="s">
        <v>1935</v>
      </c>
      <c r="C286" s="8" t="s">
        <v>1937</v>
      </c>
      <c r="D286" s="9" t="s">
        <v>1936</v>
      </c>
      <c r="E286" s="31" t="s">
        <v>29</v>
      </c>
      <c r="F286" s="44" t="s">
        <v>1933</v>
      </c>
      <c r="G286" s="45">
        <v>45677</v>
      </c>
      <c r="H286" s="31" t="s">
        <v>1934</v>
      </c>
      <c r="I286" s="44" t="s">
        <v>2057</v>
      </c>
      <c r="J286" s="45">
        <v>45677</v>
      </c>
      <c r="K286" s="46">
        <v>45677</v>
      </c>
      <c r="L286" s="31" t="s">
        <v>23</v>
      </c>
      <c r="M286" s="31" t="s">
        <v>93</v>
      </c>
      <c r="N286" s="83">
        <v>6</v>
      </c>
      <c r="O286" s="48" t="s">
        <v>49</v>
      </c>
      <c r="P286" s="49">
        <f>N286*22</f>
        <v>132</v>
      </c>
      <c r="Q286" s="50">
        <v>1</v>
      </c>
      <c r="R286" s="51" t="s">
        <v>1938</v>
      </c>
      <c r="S286" s="31" t="s">
        <v>109</v>
      </c>
      <c r="T286" s="12"/>
      <c r="U286" s="54"/>
      <c r="V286" s="52"/>
    </row>
    <row r="287" spans="1:22" ht="15" customHeight="1">
      <c r="A287" s="72">
        <v>272</v>
      </c>
      <c r="B287" s="144" t="s">
        <v>1939</v>
      </c>
      <c r="C287" s="8" t="s">
        <v>1940</v>
      </c>
      <c r="D287" s="9" t="s">
        <v>1941</v>
      </c>
      <c r="E287" s="31" t="s">
        <v>29</v>
      </c>
      <c r="F287" s="44" t="s">
        <v>1942</v>
      </c>
      <c r="G287" s="45">
        <v>45644</v>
      </c>
      <c r="H287" s="31" t="s">
        <v>1943</v>
      </c>
      <c r="I287" s="44" t="s">
        <v>1958</v>
      </c>
      <c r="J287" s="45">
        <v>45644</v>
      </c>
      <c r="K287" s="46">
        <v>45644</v>
      </c>
      <c r="L287" s="31" t="s">
        <v>23</v>
      </c>
      <c r="M287" s="31" t="s">
        <v>93</v>
      </c>
      <c r="N287" s="83">
        <v>80</v>
      </c>
      <c r="O287" s="80" t="s">
        <v>49</v>
      </c>
      <c r="P287" s="89">
        <f>N287*25</f>
        <v>2000</v>
      </c>
      <c r="Q287" s="50">
        <v>1</v>
      </c>
      <c r="R287" s="51" t="s">
        <v>1944</v>
      </c>
      <c r="S287" s="31" t="s">
        <v>85</v>
      </c>
      <c r="T287" s="12"/>
      <c r="U287" s="54"/>
      <c r="V287" s="52"/>
    </row>
    <row r="288" spans="1:22" ht="15" customHeight="1">
      <c r="A288" s="72">
        <v>273</v>
      </c>
      <c r="B288" s="8" t="s">
        <v>160</v>
      </c>
      <c r="C288" s="8" t="s">
        <v>697</v>
      </c>
      <c r="D288" s="9" t="s">
        <v>698</v>
      </c>
      <c r="E288" s="31" t="s">
        <v>29</v>
      </c>
      <c r="F288" s="44" t="s">
        <v>1949</v>
      </c>
      <c r="G288" s="45">
        <v>45671</v>
      </c>
      <c r="H288" s="31" t="s">
        <v>1950</v>
      </c>
      <c r="I288" s="44" t="s">
        <v>2544</v>
      </c>
      <c r="J288" s="45">
        <v>45726</v>
      </c>
      <c r="K288" s="46">
        <v>45733</v>
      </c>
      <c r="L288" s="31" t="s">
        <v>23</v>
      </c>
      <c r="M288" s="31" t="s">
        <v>7</v>
      </c>
      <c r="N288" s="83">
        <v>6</v>
      </c>
      <c r="O288" s="80" t="s">
        <v>49</v>
      </c>
      <c r="P288" s="49">
        <f>N288*20</f>
        <v>120</v>
      </c>
      <c r="Q288" s="50">
        <v>1</v>
      </c>
      <c r="R288" s="51" t="s">
        <v>1951</v>
      </c>
      <c r="S288" s="31" t="s">
        <v>109</v>
      </c>
      <c r="T288" s="12" t="s">
        <v>2338</v>
      </c>
      <c r="U288" s="54" t="s">
        <v>2579</v>
      </c>
      <c r="V288" s="52" t="s">
        <v>1049</v>
      </c>
    </row>
    <row r="289" spans="1:22" ht="15" customHeight="1">
      <c r="A289" s="72">
        <v>274</v>
      </c>
      <c r="B289" s="144" t="s">
        <v>1952</v>
      </c>
      <c r="C289" s="8" t="s">
        <v>1954</v>
      </c>
      <c r="D289" s="9" t="s">
        <v>1953</v>
      </c>
      <c r="E289" s="31" t="s">
        <v>29</v>
      </c>
      <c r="F289" s="44" t="s">
        <v>1955</v>
      </c>
      <c r="G289" s="45">
        <v>45677</v>
      </c>
      <c r="H289" s="31" t="s">
        <v>1956</v>
      </c>
      <c r="I289" s="44" t="s">
        <v>2058</v>
      </c>
      <c r="J289" s="45">
        <v>45677</v>
      </c>
      <c r="K289" s="46"/>
      <c r="L289" s="31" t="s">
        <v>23</v>
      </c>
      <c r="M289" s="31" t="s">
        <v>93</v>
      </c>
      <c r="N289" s="83">
        <v>149</v>
      </c>
      <c r="O289" s="80" t="s">
        <v>63</v>
      </c>
      <c r="P289" s="89">
        <f>N289*15.6</f>
        <v>2324.4</v>
      </c>
      <c r="Q289" s="50">
        <v>1</v>
      </c>
      <c r="R289" s="51" t="s">
        <v>1957</v>
      </c>
      <c r="S289" s="31" t="s">
        <v>78</v>
      </c>
      <c r="T289" s="12">
        <v>0</v>
      </c>
      <c r="U289" s="54"/>
      <c r="V289" s="52"/>
    </row>
    <row r="290" spans="1:22" ht="61.5">
      <c r="A290" s="72">
        <v>275</v>
      </c>
      <c r="B290" s="8" t="s">
        <v>531</v>
      </c>
      <c r="C290" s="8" t="s">
        <v>1719</v>
      </c>
      <c r="D290" s="9" t="s">
        <v>518</v>
      </c>
      <c r="E290" s="31" t="s">
        <v>29</v>
      </c>
      <c r="F290" s="44" t="s">
        <v>1962</v>
      </c>
      <c r="G290" s="45">
        <v>45665</v>
      </c>
      <c r="H290" s="31" t="s">
        <v>1963</v>
      </c>
      <c r="I290" s="44" t="s">
        <v>2018</v>
      </c>
      <c r="J290" s="45">
        <v>45670</v>
      </c>
      <c r="K290" s="46">
        <v>45670</v>
      </c>
      <c r="L290" s="31" t="s">
        <v>23</v>
      </c>
      <c r="M290" s="31" t="s">
        <v>7</v>
      </c>
      <c r="N290" s="83">
        <v>742</v>
      </c>
      <c r="O290" s="48" t="s">
        <v>63</v>
      </c>
      <c r="P290" s="49">
        <f>N290*22</f>
        <v>16324</v>
      </c>
      <c r="Q290" s="50">
        <v>2</v>
      </c>
      <c r="R290" s="51" t="s">
        <v>1722</v>
      </c>
      <c r="S290" s="31" t="s">
        <v>85</v>
      </c>
      <c r="T290" s="12" t="s">
        <v>2012</v>
      </c>
      <c r="U290" s="54" t="s">
        <v>2004</v>
      </c>
      <c r="V290" s="52" t="s">
        <v>1043</v>
      </c>
    </row>
    <row r="291" spans="1:22" ht="15" customHeight="1">
      <c r="A291" s="72">
        <v>276</v>
      </c>
      <c r="B291" s="8"/>
      <c r="C291" s="8"/>
      <c r="D291" s="9"/>
      <c r="E291" s="31"/>
      <c r="F291" s="44"/>
      <c r="G291" s="33"/>
      <c r="H291" s="31"/>
      <c r="I291" s="44"/>
      <c r="J291" s="45"/>
      <c r="K291" s="46"/>
      <c r="L291" s="31"/>
      <c r="M291" s="31"/>
      <c r="N291" s="83"/>
      <c r="O291" s="48"/>
      <c r="P291" s="49"/>
      <c r="Q291" s="50"/>
      <c r="R291" s="51"/>
      <c r="S291" s="31"/>
      <c r="T291" s="12"/>
      <c r="U291" s="54"/>
      <c r="V291" s="52"/>
    </row>
    <row r="292" spans="1:22" ht="15" customHeight="1">
      <c r="A292" s="72">
        <v>277</v>
      </c>
      <c r="B292" s="8"/>
      <c r="C292" s="8"/>
      <c r="D292" s="9"/>
      <c r="E292" s="31"/>
      <c r="F292" s="44"/>
      <c r="G292" s="33"/>
      <c r="H292" s="31"/>
      <c r="I292" s="44"/>
      <c r="J292" s="45"/>
      <c r="K292" s="46"/>
      <c r="L292" s="31"/>
      <c r="M292" s="31"/>
      <c r="N292" s="83"/>
      <c r="O292" s="48"/>
      <c r="P292" s="49"/>
      <c r="Q292" s="50"/>
      <c r="R292" s="51"/>
      <c r="S292" s="31"/>
      <c r="T292" s="12"/>
      <c r="U292" s="54"/>
      <c r="V292" s="52"/>
    </row>
    <row r="293" spans="1:22" ht="15" customHeight="1">
      <c r="A293" s="72">
        <v>278</v>
      </c>
      <c r="B293" s="8"/>
      <c r="C293" s="8"/>
      <c r="D293" s="9"/>
      <c r="E293" s="31"/>
      <c r="F293" s="44"/>
      <c r="G293" s="33"/>
      <c r="H293" s="31"/>
      <c r="I293" s="44"/>
      <c r="J293" s="45"/>
      <c r="K293" s="46"/>
      <c r="L293" s="31"/>
      <c r="M293" s="31"/>
      <c r="N293" s="83"/>
      <c r="O293" s="48"/>
      <c r="P293" s="49"/>
      <c r="Q293" s="50"/>
      <c r="R293" s="51"/>
      <c r="S293" s="31"/>
      <c r="T293" s="12"/>
      <c r="U293" s="54"/>
      <c r="V293" s="52"/>
    </row>
    <row r="294" spans="1:22" ht="15" customHeight="1">
      <c r="A294" s="72">
        <v>279</v>
      </c>
      <c r="B294" s="8"/>
      <c r="C294" s="8"/>
      <c r="D294" s="9"/>
      <c r="E294" s="31"/>
      <c r="F294" s="44"/>
      <c r="G294" s="33"/>
      <c r="H294" s="31"/>
      <c r="I294" s="44"/>
      <c r="J294" s="45"/>
      <c r="K294" s="46"/>
      <c r="L294" s="31"/>
      <c r="M294" s="31"/>
      <c r="N294" s="83"/>
      <c r="O294" s="48"/>
      <c r="P294" s="49"/>
      <c r="Q294" s="50"/>
      <c r="R294" s="51"/>
      <c r="S294" s="31"/>
      <c r="T294" s="12"/>
      <c r="U294" s="54"/>
      <c r="V294" s="52"/>
    </row>
    <row r="295" spans="1:22" ht="15" customHeight="1">
      <c r="A295" s="72">
        <v>280</v>
      </c>
      <c r="B295" s="8"/>
      <c r="C295" s="8"/>
      <c r="D295" s="9"/>
      <c r="E295" s="31"/>
      <c r="F295" s="44"/>
      <c r="G295" s="33"/>
      <c r="H295" s="31"/>
      <c r="I295" s="44"/>
      <c r="J295" s="45"/>
      <c r="K295" s="46"/>
      <c r="L295" s="31"/>
      <c r="M295" s="31"/>
      <c r="N295" s="83"/>
      <c r="O295" s="48"/>
      <c r="P295" s="49"/>
      <c r="Q295" s="50"/>
      <c r="R295" s="51"/>
      <c r="S295" s="31"/>
      <c r="T295" s="12"/>
      <c r="U295" s="54"/>
      <c r="V295" s="52"/>
    </row>
    <row r="296" spans="1:22" ht="15" customHeight="1">
      <c r="A296" s="72">
        <v>281</v>
      </c>
      <c r="B296" s="8"/>
      <c r="C296" s="8"/>
      <c r="D296" s="9"/>
      <c r="E296" s="31"/>
      <c r="F296" s="44"/>
      <c r="G296" s="33"/>
      <c r="H296" s="31"/>
      <c r="I296" s="44"/>
      <c r="J296" s="45"/>
      <c r="K296" s="46"/>
      <c r="L296" s="31"/>
      <c r="M296" s="31"/>
      <c r="N296" s="83"/>
      <c r="O296" s="48"/>
      <c r="P296" s="49"/>
      <c r="Q296" s="50"/>
      <c r="R296" s="51"/>
      <c r="S296" s="31"/>
      <c r="T296" s="12"/>
      <c r="U296" s="54"/>
      <c r="V296" s="52"/>
    </row>
    <row r="297" spans="1:22" ht="15" customHeight="1">
      <c r="A297" s="72">
        <v>282</v>
      </c>
      <c r="B297" s="8"/>
      <c r="C297" s="8"/>
      <c r="D297" s="9"/>
      <c r="E297" s="31"/>
      <c r="F297" s="44"/>
      <c r="G297" s="33"/>
      <c r="H297" s="31"/>
      <c r="I297" s="44"/>
      <c r="J297" s="45"/>
      <c r="K297" s="46"/>
      <c r="L297" s="31"/>
      <c r="M297" s="31"/>
      <c r="N297" s="83"/>
      <c r="O297" s="48"/>
      <c r="P297" s="49"/>
      <c r="Q297" s="50"/>
      <c r="R297" s="51"/>
      <c r="S297" s="31"/>
      <c r="T297" s="12"/>
      <c r="U297" s="54"/>
      <c r="V297" s="52"/>
    </row>
    <row r="298" spans="1:22" ht="15" customHeight="1">
      <c r="A298" s="72">
        <v>283</v>
      </c>
      <c r="B298" s="8"/>
      <c r="C298" s="8"/>
      <c r="D298" s="9"/>
      <c r="E298" s="31"/>
      <c r="F298" s="44"/>
      <c r="G298" s="33"/>
      <c r="H298" s="31"/>
      <c r="I298" s="44"/>
      <c r="J298" s="45"/>
      <c r="K298" s="46"/>
      <c r="L298" s="31"/>
      <c r="M298" s="31"/>
      <c r="N298" s="83"/>
      <c r="O298" s="48"/>
      <c r="P298" s="49"/>
      <c r="Q298" s="50"/>
      <c r="R298" s="51"/>
      <c r="S298" s="31"/>
      <c r="T298" s="12"/>
      <c r="U298" s="54"/>
      <c r="V298" s="52"/>
    </row>
    <row r="299" spans="1:22" ht="15" customHeight="1">
      <c r="A299" s="72">
        <v>284</v>
      </c>
      <c r="B299" s="8"/>
      <c r="C299" s="8"/>
      <c r="D299" s="9"/>
      <c r="E299" s="31"/>
      <c r="F299" s="44"/>
      <c r="G299" s="33"/>
      <c r="H299" s="31"/>
      <c r="I299" s="44"/>
      <c r="J299" s="45"/>
      <c r="K299" s="46"/>
      <c r="L299" s="31"/>
      <c r="M299" s="31"/>
      <c r="N299" s="83"/>
      <c r="O299" s="48"/>
      <c r="P299" s="49"/>
      <c r="Q299" s="50"/>
      <c r="R299" s="51"/>
      <c r="S299" s="31"/>
      <c r="T299" s="12"/>
      <c r="U299" s="54"/>
      <c r="V299" s="52"/>
    </row>
    <row r="300" spans="1:22" ht="15" customHeight="1">
      <c r="A300" s="72">
        <v>285</v>
      </c>
      <c r="B300" s="8"/>
      <c r="C300" s="8"/>
      <c r="D300" s="9"/>
      <c r="E300" s="31"/>
      <c r="F300" s="44"/>
      <c r="G300" s="33"/>
      <c r="H300" s="31"/>
      <c r="I300" s="44"/>
      <c r="J300" s="45"/>
      <c r="K300" s="46"/>
      <c r="L300" s="31"/>
      <c r="M300" s="31"/>
      <c r="N300" s="83"/>
      <c r="O300" s="48"/>
      <c r="P300" s="49"/>
      <c r="Q300" s="50"/>
      <c r="R300" s="51"/>
      <c r="S300" s="31"/>
      <c r="T300" s="12"/>
      <c r="U300" s="54"/>
      <c r="V300" s="52"/>
    </row>
  </sheetData>
  <autoFilter ref="A3:V300" xr:uid="{6431EFF3-61F7-484B-9E2D-95D03886711F}"/>
  <mergeCells count="277">
    <mergeCell ref="J264:J265"/>
    <mergeCell ref="B270:B271"/>
    <mergeCell ref="C270:C271"/>
    <mergeCell ref="D270:D271"/>
    <mergeCell ref="E270:E271"/>
    <mergeCell ref="K270:K271"/>
    <mergeCell ref="J270:J271"/>
    <mergeCell ref="I270:I271"/>
    <mergeCell ref="H270:H271"/>
    <mergeCell ref="G270:G271"/>
    <mergeCell ref="F270:F271"/>
    <mergeCell ref="S166:S167"/>
    <mergeCell ref="R166:R167"/>
    <mergeCell ref="T118:T120"/>
    <mergeCell ref="U118:U120"/>
    <mergeCell ref="T264:T265"/>
    <mergeCell ref="S270:S271"/>
    <mergeCell ref="R270:R271"/>
    <mergeCell ref="Q270:Q271"/>
    <mergeCell ref="S230:S231"/>
    <mergeCell ref="T203:T204"/>
    <mergeCell ref="U203:U204"/>
    <mergeCell ref="Q199:Q202"/>
    <mergeCell ref="T210:T211"/>
    <mergeCell ref="S130:S131"/>
    <mergeCell ref="Q130:Q131"/>
    <mergeCell ref="R130:R131"/>
    <mergeCell ref="R155:R156"/>
    <mergeCell ref="S155:S156"/>
    <mergeCell ref="S233:S234"/>
    <mergeCell ref="G155:G156"/>
    <mergeCell ref="H155:H156"/>
    <mergeCell ref="Q155:Q156"/>
    <mergeCell ref="H132:H133"/>
    <mergeCell ref="H178:H180"/>
    <mergeCell ref="G178:G180"/>
    <mergeCell ref="F178:F180"/>
    <mergeCell ref="F130:F131"/>
    <mergeCell ref="G130:G131"/>
    <mergeCell ref="H130:H131"/>
    <mergeCell ref="F155:F156"/>
    <mergeCell ref="K166:K167"/>
    <mergeCell ref="J166:J167"/>
    <mergeCell ref="I166:I167"/>
    <mergeCell ref="Q166:Q167"/>
    <mergeCell ref="F118:F120"/>
    <mergeCell ref="G118:G120"/>
    <mergeCell ref="H118:H120"/>
    <mergeCell ref="A118:A120"/>
    <mergeCell ref="B118:B120"/>
    <mergeCell ref="C118:C120"/>
    <mergeCell ref="D118:D120"/>
    <mergeCell ref="E118:E120"/>
    <mergeCell ref="B178:B180"/>
    <mergeCell ref="C178:C180"/>
    <mergeCell ref="D178:D180"/>
    <mergeCell ref="E178:E180"/>
    <mergeCell ref="A155:A156"/>
    <mergeCell ref="B155:B156"/>
    <mergeCell ref="C155:C156"/>
    <mergeCell ref="D155:D156"/>
    <mergeCell ref="E155:E156"/>
    <mergeCell ref="B166:B167"/>
    <mergeCell ref="E166:E167"/>
    <mergeCell ref="D166:D167"/>
    <mergeCell ref="C166:C167"/>
    <mergeCell ref="H166:H167"/>
    <mergeCell ref="G166:G167"/>
    <mergeCell ref="F166:F167"/>
    <mergeCell ref="C58:C59"/>
    <mergeCell ref="D58:D59"/>
    <mergeCell ref="E58:E59"/>
    <mergeCell ref="F58:F59"/>
    <mergeCell ref="A102:A103"/>
    <mergeCell ref="C102:C103"/>
    <mergeCell ref="F65:F66"/>
    <mergeCell ref="S178:S180"/>
    <mergeCell ref="R178:R180"/>
    <mergeCell ref="S58:S59"/>
    <mergeCell ref="R118:R120"/>
    <mergeCell ref="G58:G59"/>
    <mergeCell ref="Q58:Q59"/>
    <mergeCell ref="R58:R59"/>
    <mergeCell ref="H58:H59"/>
    <mergeCell ref="H106:H107"/>
    <mergeCell ref="R106:R107"/>
    <mergeCell ref="S106:S107"/>
    <mergeCell ref="Q106:Q107"/>
    <mergeCell ref="S118:S120"/>
    <mergeCell ref="I118:I120"/>
    <mergeCell ref="J118:J120"/>
    <mergeCell ref="K118:K120"/>
    <mergeCell ref="Q118:Q120"/>
    <mergeCell ref="U20:U21"/>
    <mergeCell ref="V20:V21"/>
    <mergeCell ref="H31:H33"/>
    <mergeCell ref="U31:U33"/>
    <mergeCell ref="V31:V33"/>
    <mergeCell ref="Q31:Q33"/>
    <mergeCell ref="V102:V103"/>
    <mergeCell ref="H102:H103"/>
    <mergeCell ref="A110:A111"/>
    <mergeCell ref="B110:B111"/>
    <mergeCell ref="C110:C111"/>
    <mergeCell ref="D110:D111"/>
    <mergeCell ref="E110:E111"/>
    <mergeCell ref="S110:S111"/>
    <mergeCell ref="F110:F111"/>
    <mergeCell ref="G110:G111"/>
    <mergeCell ref="H110:H111"/>
    <mergeCell ref="Q110:Q111"/>
    <mergeCell ref="R110:R111"/>
    <mergeCell ref="I110:I111"/>
    <mergeCell ref="J110:J111"/>
    <mergeCell ref="K110:K111"/>
    <mergeCell ref="A58:A59"/>
    <mergeCell ref="B58:B59"/>
    <mergeCell ref="V118:V120"/>
    <mergeCell ref="I65:I66"/>
    <mergeCell ref="J65:J66"/>
    <mergeCell ref="K65:K66"/>
    <mergeCell ref="T102:T103"/>
    <mergeCell ref="U102:U103"/>
    <mergeCell ref="V58:V59"/>
    <mergeCell ref="U58:U59"/>
    <mergeCell ref="T58:T59"/>
    <mergeCell ref="U106:U107"/>
    <mergeCell ref="V106:V107"/>
    <mergeCell ref="S65:S66"/>
    <mergeCell ref="R65:R66"/>
    <mergeCell ref="V65:V66"/>
    <mergeCell ref="T65:T66"/>
    <mergeCell ref="U65:U66"/>
    <mergeCell ref="Q102:Q103"/>
    <mergeCell ref="R102:R103"/>
    <mergeCell ref="S102:S103"/>
    <mergeCell ref="G65:G66"/>
    <mergeCell ref="H65:H66"/>
    <mergeCell ref="Q65:Q66"/>
    <mergeCell ref="A65:A66"/>
    <mergeCell ref="B65:B66"/>
    <mergeCell ref="C65:C66"/>
    <mergeCell ref="F102:F103"/>
    <mergeCell ref="G102:G103"/>
    <mergeCell ref="D65:D66"/>
    <mergeCell ref="E65:E66"/>
    <mergeCell ref="B102:B103"/>
    <mergeCell ref="D102:D103"/>
    <mergeCell ref="E102:E103"/>
    <mergeCell ref="I102:I103"/>
    <mergeCell ref="J102:J103"/>
    <mergeCell ref="K102:K103"/>
    <mergeCell ref="V123:V124"/>
    <mergeCell ref="V130:V131"/>
    <mergeCell ref="U130:U131"/>
    <mergeCell ref="T130:T131"/>
    <mergeCell ref="V132:V133"/>
    <mergeCell ref="U132:U133"/>
    <mergeCell ref="V166:V167"/>
    <mergeCell ref="U166:U167"/>
    <mergeCell ref="T166:T167"/>
    <mergeCell ref="U142:U143"/>
    <mergeCell ref="V142:V143"/>
    <mergeCell ref="V230:V231"/>
    <mergeCell ref="U230:U231"/>
    <mergeCell ref="T230:T231"/>
    <mergeCell ref="E230:E231"/>
    <mergeCell ref="D230:D231"/>
    <mergeCell ref="G230:G231"/>
    <mergeCell ref="F230:F231"/>
    <mergeCell ref="K230:K231"/>
    <mergeCell ref="R230:R231"/>
    <mergeCell ref="J230:J231"/>
    <mergeCell ref="I230:I231"/>
    <mergeCell ref="Q230:Q231"/>
    <mergeCell ref="H230:H231"/>
    <mergeCell ref="V203:V204"/>
    <mergeCell ref="S203:S204"/>
    <mergeCell ref="R203:R204"/>
    <mergeCell ref="Q203:Q204"/>
    <mergeCell ref="H203:H204"/>
    <mergeCell ref="G203:G204"/>
    <mergeCell ref="F203:F204"/>
    <mergeCell ref="J203:J204"/>
    <mergeCell ref="I203:I204"/>
    <mergeCell ref="E203:E204"/>
    <mergeCell ref="D203:D204"/>
    <mergeCell ref="C203:C204"/>
    <mergeCell ref="K203:K204"/>
    <mergeCell ref="A233:A234"/>
    <mergeCell ref="J233:J234"/>
    <mergeCell ref="K233:K234"/>
    <mergeCell ref="I233:I234"/>
    <mergeCell ref="E226:E227"/>
    <mergeCell ref="D226:D227"/>
    <mergeCell ref="C226:C227"/>
    <mergeCell ref="F226:F227"/>
    <mergeCell ref="A226:A227"/>
    <mergeCell ref="K226:K227"/>
    <mergeCell ref="J226:J227"/>
    <mergeCell ref="I226:I227"/>
    <mergeCell ref="H226:H227"/>
    <mergeCell ref="B203:B204"/>
    <mergeCell ref="B230:B231"/>
    <mergeCell ref="D233:D234"/>
    <mergeCell ref="F233:F234"/>
    <mergeCell ref="E233:E234"/>
    <mergeCell ref="A230:A231"/>
    <mergeCell ref="C230:C231"/>
    <mergeCell ref="V210:V211"/>
    <mergeCell ref="U210:U211"/>
    <mergeCell ref="D210:D211"/>
    <mergeCell ref="C210:C211"/>
    <mergeCell ref="B210:B211"/>
    <mergeCell ref="H210:H211"/>
    <mergeCell ref="G210:G211"/>
    <mergeCell ref="F210:F211"/>
    <mergeCell ref="E210:E211"/>
    <mergeCell ref="S210:S211"/>
    <mergeCell ref="R210:R211"/>
    <mergeCell ref="Q210:Q211"/>
    <mergeCell ref="K210:K211"/>
    <mergeCell ref="J210:J211"/>
    <mergeCell ref="I210:I211"/>
    <mergeCell ref="A237:A238"/>
    <mergeCell ref="K237:K238"/>
    <mergeCell ref="J237:J238"/>
    <mergeCell ref="I237:I238"/>
    <mergeCell ref="T237:T238"/>
    <mergeCell ref="H237:H238"/>
    <mergeCell ref="G237:G238"/>
    <mergeCell ref="F237:F238"/>
    <mergeCell ref="E237:E238"/>
    <mergeCell ref="C237:C238"/>
    <mergeCell ref="B237:B238"/>
    <mergeCell ref="C233:C234"/>
    <mergeCell ref="B233:B234"/>
    <mergeCell ref="R233:R234"/>
    <mergeCell ref="Q233:Q234"/>
    <mergeCell ref="H233:H234"/>
    <mergeCell ref="G233:G234"/>
    <mergeCell ref="G252:G253"/>
    <mergeCell ref="F252:F253"/>
    <mergeCell ref="E252:E253"/>
    <mergeCell ref="V233:V234"/>
    <mergeCell ref="U233:U234"/>
    <mergeCell ref="T233:T234"/>
    <mergeCell ref="U237:U238"/>
    <mergeCell ref="V237:V238"/>
    <mergeCell ref="D237:D238"/>
    <mergeCell ref="I252:I253"/>
    <mergeCell ref="J252:J253"/>
    <mergeCell ref="K252:K253"/>
    <mergeCell ref="V264:V265"/>
    <mergeCell ref="U264:U265"/>
    <mergeCell ref="D252:D253"/>
    <mergeCell ref="C252:C253"/>
    <mergeCell ref="B252:B253"/>
    <mergeCell ref="Q252:Q253"/>
    <mergeCell ref="R252:R253"/>
    <mergeCell ref="S264:S265"/>
    <mergeCell ref="R264:R265"/>
    <mergeCell ref="Q264:Q265"/>
    <mergeCell ref="H264:H265"/>
    <mergeCell ref="G264:G265"/>
    <mergeCell ref="F264:F265"/>
    <mergeCell ref="E264:E265"/>
    <mergeCell ref="D264:D265"/>
    <mergeCell ref="C264:C265"/>
    <mergeCell ref="S252:S253"/>
    <mergeCell ref="V252:V253"/>
    <mergeCell ref="U252:U253"/>
    <mergeCell ref="T252:T253"/>
    <mergeCell ref="H252:H253"/>
    <mergeCell ref="B264:B265"/>
    <mergeCell ref="I264:I265"/>
    <mergeCell ref="K264:K265"/>
  </mergeCells>
  <phoneticPr fontId="7" type="noConversion"/>
  <conditionalFormatting sqref="A104:A110 A181:H184 A185:F185 H185 A186:H189 L190:V198 N199:V199 N200:P202 R200:V202 N203:V203 N204:P204 N205:V207 N208 Q208:V208 N209:V210 N211:P211 L212:S213 N212:V216 L238:S238">
    <cfRule type="containsBlanks" dxfId="122" priority="143">
      <formula>LEN(TRIM(A104))=0</formula>
    </cfRule>
  </conditionalFormatting>
  <conditionalFormatting sqref="A12:B14">
    <cfRule type="containsBlanks" dxfId="121" priority="130">
      <formula>LEN(TRIM(A12))=0</formula>
    </cfRule>
  </conditionalFormatting>
  <conditionalFormatting sqref="A19:B21 T107 L111:P111 T111:V111">
    <cfRule type="containsBlanks" dxfId="120" priority="205">
      <formula>LEN(TRIM(A19))=0</formula>
    </cfRule>
  </conditionalFormatting>
  <conditionalFormatting sqref="A178:C178 E178:V178 A179:A180 I179:Q180 T179:V180">
    <cfRule type="containsBlanks" dxfId="119" priority="99">
      <formula>LEN(TRIM(A178))=0</formula>
    </cfRule>
  </conditionalFormatting>
  <conditionalFormatting sqref="A197:C197">
    <cfRule type="containsBlanks" dxfId="118" priority="81">
      <formula>LEN(TRIM(A197))=0</formula>
    </cfRule>
  </conditionalFormatting>
  <conditionalFormatting sqref="A17:D18">
    <cfRule type="containsBlanks" dxfId="117" priority="206">
      <formula>LEN(TRIM(A17))=0</formula>
    </cfRule>
  </conditionalFormatting>
  <conditionalFormatting sqref="A147:F147 H147 A148:H149 A153:F153 H153:V153 A154:V155 I156:P156 T156:V156">
    <cfRule type="containsBlanks" dxfId="116" priority="115">
      <formula>LEN(TRIM(A147))=0</formula>
    </cfRule>
  </conditionalFormatting>
  <conditionalFormatting sqref="A191:K196">
    <cfRule type="containsBlanks" dxfId="115" priority="56">
      <formula>LEN(TRIM(A191))=0</formula>
    </cfRule>
  </conditionalFormatting>
  <conditionalFormatting sqref="A198:K203">
    <cfRule type="containsBlanks" dxfId="114" priority="77">
      <formula>LEN(TRIM(A198))=0</formula>
    </cfRule>
  </conditionalFormatting>
  <conditionalFormatting sqref="A205:K210 A211">
    <cfRule type="containsBlanks" dxfId="113" priority="76">
      <formula>LEN(TRIM(A205))=0</formula>
    </cfRule>
  </conditionalFormatting>
  <conditionalFormatting sqref="A212:K225 A226 C226:K226 B226:B227 A228:K230 A235:V237">
    <cfRule type="containsBlanks" dxfId="112" priority="71">
      <formula>LEN(TRIM(A212))=0</formula>
    </cfRule>
  </conditionalFormatting>
  <conditionalFormatting sqref="A190:M190">
    <cfRule type="containsBlanks" dxfId="111" priority="97">
      <formula>LEN(TRIM(A190))=0</formula>
    </cfRule>
  </conditionalFormatting>
  <conditionalFormatting sqref="A82:N82">
    <cfRule type="containsBlanks" dxfId="110" priority="149">
      <formula>LEN(TRIM(A82))=0</formula>
    </cfRule>
  </conditionalFormatting>
  <conditionalFormatting sqref="A135:O135">
    <cfRule type="containsBlanks" dxfId="109" priority="113">
      <formula>LEN(TRIM(A135))=0</formula>
    </cfRule>
  </conditionalFormatting>
  <conditionalFormatting sqref="A143:T143">
    <cfRule type="containsBlanks" dxfId="108" priority="117">
      <formula>LEN(TRIM(A143))=0</formula>
    </cfRule>
  </conditionalFormatting>
  <conditionalFormatting sqref="A4:V11">
    <cfRule type="containsBlanks" dxfId="107" priority="129">
      <formula>LEN(TRIM(A4))=0</formula>
    </cfRule>
  </conditionalFormatting>
  <conditionalFormatting sqref="A60:V65">
    <cfRule type="containsBlanks" dxfId="106" priority="126">
      <formula>LEN(TRIM(A60))=0</formula>
    </cfRule>
  </conditionalFormatting>
  <conditionalFormatting sqref="A67:V74">
    <cfRule type="containsBlanks" dxfId="105" priority="6">
      <formula>LEN(TRIM(A67))=0</formula>
    </cfRule>
  </conditionalFormatting>
  <conditionalFormatting sqref="A76:V81">
    <cfRule type="containsBlanks" dxfId="104" priority="109">
      <formula>LEN(TRIM(A76))=0</formula>
    </cfRule>
  </conditionalFormatting>
  <conditionalFormatting sqref="A83:V102">
    <cfRule type="containsBlanks" dxfId="103" priority="125">
      <formula>LEN(TRIM(A83))=0</formula>
    </cfRule>
  </conditionalFormatting>
  <conditionalFormatting sqref="A112:V118">
    <cfRule type="containsBlanks" dxfId="102" priority="112">
      <formula>LEN(TRIM(A112))=0</formula>
    </cfRule>
  </conditionalFormatting>
  <conditionalFormatting sqref="A125:V129">
    <cfRule type="containsBlanks" dxfId="101" priority="100">
      <formula>LEN(TRIM(A125))=0</formula>
    </cfRule>
  </conditionalFormatting>
  <conditionalFormatting sqref="A134:V134 T135:V135">
    <cfRule type="containsBlanks" dxfId="100" priority="127">
      <formula>LEN(TRIM(A134))=0</formula>
    </cfRule>
  </conditionalFormatting>
  <conditionalFormatting sqref="A136:V142">
    <cfRule type="containsBlanks" dxfId="99" priority="5">
      <formula>LEN(TRIM(A136))=0</formula>
    </cfRule>
  </conditionalFormatting>
  <conditionalFormatting sqref="A144:V146">
    <cfRule type="containsBlanks" dxfId="98" priority="101">
      <formula>LEN(TRIM(A144))=0</formula>
    </cfRule>
  </conditionalFormatting>
  <conditionalFormatting sqref="A150:V152">
    <cfRule type="containsBlanks" dxfId="97" priority="4">
      <formula>LEN(TRIM(A150))=0</formula>
    </cfRule>
  </conditionalFormatting>
  <conditionalFormatting sqref="A157:V166 A167 L167:P167">
    <cfRule type="containsBlanks" dxfId="96" priority="108">
      <formula>LEN(TRIM(A157))=0</formula>
    </cfRule>
  </conditionalFormatting>
  <conditionalFormatting sqref="A168:V177">
    <cfRule type="containsBlanks" dxfId="95" priority="55">
      <formula>LEN(TRIM(A168))=0</formula>
    </cfRule>
  </conditionalFormatting>
  <conditionalFormatting sqref="A239:V239 A240:F240 H240:V240 A247:C247 B247:V248 A248:E248 A253 L253:P253 A254:V255 A256:A257">
    <cfRule type="containsBlanks" dxfId="94" priority="52">
      <formula>LEN(TRIM(A239))=0</formula>
    </cfRule>
  </conditionalFormatting>
  <conditionalFormatting sqref="A241:V246">
    <cfRule type="containsBlanks" dxfId="93" priority="40">
      <formula>LEN(TRIM(A241))=0</formula>
    </cfRule>
  </conditionalFormatting>
  <conditionalFormatting sqref="A249:V252">
    <cfRule type="containsBlanks" dxfId="92" priority="3">
      <formula>LEN(TRIM(A249))=0</formula>
    </cfRule>
  </conditionalFormatting>
  <conditionalFormatting sqref="A258:V258 A259:L259 N259:V259 A260:G260 I260:V260 A261:L261 N261:V261 A262:G264 I262:V264 L265:L266 N265:P281 A265:A300 B266:K266 Q266:S270 T266:V281 Q272:S281 N282:V284">
    <cfRule type="containsBlanks" dxfId="91" priority="39">
      <formula>LEN(TRIM(A258))=0</formula>
    </cfRule>
  </conditionalFormatting>
  <conditionalFormatting sqref="B40:B41">
    <cfRule type="containsBlanks" dxfId="90" priority="132">
      <formula>LEN(TRIM(B40))=0</formula>
    </cfRule>
  </conditionalFormatting>
  <conditionalFormatting sqref="B256:B257">
    <cfRule type="containsBlanks" dxfId="89" priority="49" stopIfTrue="1">
      <formula>LEN(TRIM(B256))=0</formula>
    </cfRule>
  </conditionalFormatting>
  <conditionalFormatting sqref="B44:C44">
    <cfRule type="containsBlanks" dxfId="88" priority="131">
      <formula>LEN(TRIM(B44))=0</formula>
    </cfRule>
  </conditionalFormatting>
  <conditionalFormatting sqref="B52:F52 H52:V52 B53:V53 K54:V54 B56:F56 H56:V56 B57:V58 I59:P59 A75:T75 V75 T82:V82">
    <cfRule type="containsBlanks" dxfId="87" priority="179">
      <formula>LEN(TRIM(A52))=0</formula>
    </cfRule>
  </conditionalFormatting>
  <conditionalFormatting sqref="B54:F54">
    <cfRule type="containsBlanks" dxfId="86" priority="134">
      <formula>LEN(TRIM(B54))=0</formula>
    </cfRule>
  </conditionalFormatting>
  <conditionalFormatting sqref="B32:G35">
    <cfRule type="containsBlanks" dxfId="85" priority="200">
      <formula>LEN(TRIM(B32))=0</formula>
    </cfRule>
  </conditionalFormatting>
  <conditionalFormatting sqref="B107:G107">
    <cfRule type="containsBlanks" dxfId="84" priority="153">
      <formula>LEN(TRIM(B107))=0</formula>
    </cfRule>
  </conditionalFormatting>
  <conditionalFormatting sqref="B272:K275 B276:F276 H276:K276 B277:K284">
    <cfRule type="containsBlanks" dxfId="83" priority="2">
      <formula>LEN(TRIM(B272))=0</formula>
    </cfRule>
  </conditionalFormatting>
  <conditionalFormatting sqref="B267:L269 B270:M270">
    <cfRule type="containsBlanks" dxfId="82" priority="36">
      <formula>LEN(TRIM(B267))=0</formula>
    </cfRule>
  </conditionalFormatting>
  <conditionalFormatting sqref="B36:V39 C40:V40 C41:F41 H41:I41 K41:V41 B42:V43">
    <cfRule type="containsBlanks" dxfId="81" priority="172">
      <formula>LEN(TRIM(B36))=0</formula>
    </cfRule>
  </conditionalFormatting>
  <conditionalFormatting sqref="B45:V51">
    <cfRule type="containsBlanks" dxfId="80" priority="122">
      <formula>LEN(TRIM(B45))=0</formula>
    </cfRule>
  </conditionalFormatting>
  <conditionalFormatting sqref="B55:V55">
    <cfRule type="containsBlanks" dxfId="79" priority="114">
      <formula>LEN(TRIM(B55))=0</formula>
    </cfRule>
  </conditionalFormatting>
  <conditionalFormatting sqref="B104:V106">
    <cfRule type="containsBlanks" dxfId="78" priority="121">
      <formula>LEN(TRIM(B104))=0</formula>
    </cfRule>
  </conditionalFormatting>
  <conditionalFormatting sqref="B108:V110">
    <cfRule type="containsBlanks" dxfId="77" priority="141">
      <formula>LEN(TRIM(B108))=0</formula>
    </cfRule>
  </conditionalFormatting>
  <conditionalFormatting sqref="B285:V300">
    <cfRule type="containsBlanks" dxfId="76" priority="9">
      <formula>LEN(TRIM(B285))=0</formula>
    </cfRule>
  </conditionalFormatting>
  <conditionalFormatting sqref="C12 E12:V12 C13:V14 A15:V16 E17:V17 E18:G18 H18:V19 C19:G19 C20:V20 C21:T21 A22:V30 A31:H31 J31:V31 R32:T33 A32:A58">
    <cfRule type="containsBlanks" dxfId="75" priority="208">
      <formula>LEN(TRIM(A12))=0</formula>
    </cfRule>
  </conditionalFormatting>
  <conditionalFormatting sqref="C256:V257">
    <cfRule type="containsBlanks" dxfId="74" priority="37">
      <formula>LEN(TRIM(C256))=0</formula>
    </cfRule>
  </conditionalFormatting>
  <conditionalFormatting sqref="E197:K197 A204">
    <cfRule type="containsBlanks" dxfId="73" priority="82">
      <formula>LEN(TRIM(A197))=0</formula>
    </cfRule>
  </conditionalFormatting>
  <conditionalFormatting sqref="E44:V44">
    <cfRule type="containsBlanks" dxfId="72" priority="123">
      <formula>LEN(TRIM(E44))=0</formula>
    </cfRule>
  </conditionalFormatting>
  <conditionalFormatting sqref="G227">
    <cfRule type="containsBlanks" dxfId="71" priority="59">
      <formula>LEN(TRIM(G227))=0</formula>
    </cfRule>
  </conditionalFormatting>
  <conditionalFormatting sqref="H54:I54">
    <cfRule type="containsBlanks" dxfId="70" priority="165">
      <formula>LEN(TRIM(H54))=0</formula>
    </cfRule>
  </conditionalFormatting>
  <conditionalFormatting sqref="H35:P35">
    <cfRule type="containsBlanks" dxfId="69" priority="164">
      <formula>LEN(TRIM(H35))=0</formula>
    </cfRule>
  </conditionalFormatting>
  <conditionalFormatting sqref="H34:V34 R35:V35">
    <cfRule type="containsBlanks" dxfId="68" priority="217">
      <formula>LEN(TRIM(H34))=0</formula>
    </cfRule>
  </conditionalFormatting>
  <conditionalFormatting sqref="I31:I33">
    <cfRule type="containsBlanks" dxfId="67" priority="191">
      <formula>LEN(TRIM(I31))=0</formula>
    </cfRule>
  </conditionalFormatting>
  <conditionalFormatting sqref="I180:I191">
    <cfRule type="containsBlanks" dxfId="66" priority="88">
      <formula>LEN(TRIM(I180))=0</formula>
    </cfRule>
  </conditionalFormatting>
  <conditionalFormatting sqref="I147:V149">
    <cfRule type="containsBlanks" dxfId="65" priority="83">
      <formula>LEN(TRIM(I147))=0</formula>
    </cfRule>
  </conditionalFormatting>
  <conditionalFormatting sqref="I182:V183">
    <cfRule type="containsBlanks" dxfId="64" priority="64">
      <formula>LEN(TRIM(I182))=0</formula>
    </cfRule>
  </conditionalFormatting>
  <conditionalFormatting sqref="I186:V188">
    <cfRule type="containsBlanks" dxfId="63" priority="91">
      <formula>LEN(TRIM(I186))=0</formula>
    </cfRule>
  </conditionalFormatting>
  <conditionalFormatting sqref="J32:P33">
    <cfRule type="containsBlanks" dxfId="62" priority="161">
      <formula>LEN(TRIM(J32))=0</formula>
    </cfRule>
  </conditionalFormatting>
  <conditionalFormatting sqref="J181:V181">
    <cfRule type="containsBlanks" dxfId="61" priority="75">
      <formula>LEN(TRIM(J181))=0</formula>
    </cfRule>
  </conditionalFormatting>
  <conditionalFormatting sqref="J184:V185">
    <cfRule type="containsBlanks" dxfId="60" priority="62">
      <formula>LEN(TRIM(J184))=0</formula>
    </cfRule>
  </conditionalFormatting>
  <conditionalFormatting sqref="J189:V189">
    <cfRule type="containsBlanks" dxfId="59" priority="60">
      <formula>LEN(TRIM(J189))=0</formula>
    </cfRule>
  </conditionalFormatting>
  <conditionalFormatting sqref="L198:M216">
    <cfRule type="containsBlanks" dxfId="58" priority="1">
      <formula>LEN(TRIM(L198))=0</formula>
    </cfRule>
  </conditionalFormatting>
  <conditionalFormatting sqref="L271:M284">
    <cfRule type="containsBlanks" dxfId="57" priority="8">
      <formula>LEN(TRIM(L271))=0</formula>
    </cfRule>
  </conditionalFormatting>
  <conditionalFormatting sqref="L66:P66">
    <cfRule type="containsBlanks" dxfId="56" priority="145">
      <formula>LEN(TRIM(L66))=0</formula>
    </cfRule>
  </conditionalFormatting>
  <conditionalFormatting sqref="L103:P103 I107:P107 L119:P120 A121:V123 A124:U124 E130:P130 T130:V130 A130:C131 I131:P131 E131:E132 A132:V132 A133:G133 I133:T133">
    <cfRule type="containsBlanks" dxfId="55" priority="147">
      <formula>LEN(TRIM(A103))=0</formula>
    </cfRule>
  </conditionalFormatting>
  <conditionalFormatting sqref="L217:V230 L231:P231 A232:V233 L234:P234">
    <cfRule type="containsBlanks" dxfId="54" priority="70">
      <formula>LEN(TRIM(A217))=0</formula>
    </cfRule>
  </conditionalFormatting>
  <conditionalFormatting sqref="M192:M195">
    <cfRule type="containsBlanks" dxfId="53" priority="96">
      <formula>LEN(TRIM(M192))=0</formula>
    </cfRule>
  </conditionalFormatting>
  <conditionalFormatting sqref="O208:P208">
    <cfRule type="containsBlanks" dxfId="52" priority="74" stopIfTrue="1">
      <formula>LEN(TRIM(O208))=0</formula>
    </cfRule>
  </conditionalFormatting>
  <conditionalFormatting sqref="O82:S82">
    <cfRule type="containsBlanks" dxfId="51" priority="171" stopIfTrue="1">
      <formula>LEN(TRIM(O82))=0</formula>
    </cfRule>
  </conditionalFormatting>
  <conditionalFormatting sqref="P135:S135">
    <cfRule type="containsBlanks" dxfId="50" priority="124" stopIfTrue="1">
      <formula>LEN(TRIM(P135))=0</formula>
    </cfRule>
  </conditionalFormatting>
  <conditionalFormatting sqref="Q130:S130">
    <cfRule type="containsBlanks" dxfId="49" priority="128" stopIfTrue="1">
      <formula>LEN(TRIM(Q130))=0</formula>
    </cfRule>
  </conditionalFormatting>
  <conditionalFormatting sqref="U75">
    <cfRule type="containsBlanks" dxfId="48" priority="160" stopIfTrue="1">
      <formula>LEN(TRIM(U75))=0</formula>
    </cfRule>
  </conditionalFormatting>
  <dataValidations count="2">
    <dataValidation type="list" allowBlank="1" showInputMessage="1" showErrorMessage="1" sqref="L4:L145 L147:L159 L163 L165:L300" xr:uid="{423D7D35-3E30-CB4D-B5FB-DD4191D92BCF}">
      <formula1>"MOD, ANTE, ECOPV, REM, RMPV, DIV,"</formula1>
    </dataValidation>
    <dataValidation type="list" allowBlank="1" showInputMessage="1" showErrorMessage="1" sqref="M137:M138 M4:M135 M276 M260 M262:M264 M270 M272:M274 M170:M258" xr:uid="{09AC2FAF-8C4E-6245-8E08-3536A2CC74E1}">
      <formula1>"-, ANTE, ECO-PV, REM/ERION, RAEMPV,"</formula1>
    </dataValidation>
  </dataValidations>
  <hyperlinks>
    <hyperlink ref="D4" r:id="rId1" xr:uid="{82A0ED3E-DC41-1B4C-AF6B-08F6DE80B247}"/>
    <hyperlink ref="D5" r:id="rId2" xr:uid="{175898C1-5AE2-4141-8B18-A5A1A801CBB6}"/>
    <hyperlink ref="D6" r:id="rId3" tooltip="mailto:roberto.rettondini@icloud.com" display="mailto:roberto.rettondini@icloud.com" xr:uid="{37F0A21F-86BD-3043-AB45-C5E1C235B31C}"/>
    <hyperlink ref="D9" r:id="rId4" xr:uid="{D3A784B7-976C-3841-B0EB-45198F9B39DE}"/>
    <hyperlink ref="D11" r:id="rId5" xr:uid="{FD428F61-FE87-F243-91D1-0F250B353202}"/>
    <hyperlink ref="D12" r:id="rId6" tooltip="mailto:studio.intreccio@gmail.com" display="mailto:studio.intreccio@gmail.com" xr:uid="{6D560016-0D74-174C-93E6-64D6815278A0}"/>
    <hyperlink ref="D13" r:id="rId7" xr:uid="{DD32F941-85B5-554B-A927-5ADAC3265406}"/>
    <hyperlink ref="C14" r:id="rId8" display="francesco.matassoni@alice.it" xr:uid="{5936F0A1-660D-4A47-A180-A75CD959E087}"/>
    <hyperlink ref="D14" r:id="rId9" xr:uid="{5B8782BA-91FC-5E4E-A979-574EDEB1C189}"/>
    <hyperlink ref="D15" r:id="rId10" xr:uid="{9ECFB0A4-D5A2-784A-9E81-180C7918F870}"/>
    <hyperlink ref="D17" r:id="rId11" tooltip="mailto:partners@organicforest.it" display="mailto:partners@organicforest.it" xr:uid="{B1B7928E-B944-EE40-ACC3-19D42166EE6B}"/>
    <hyperlink ref="D19" r:id="rId12" xr:uid="{A634979F-666E-7D4A-AA56-DAA6E7F89787}"/>
    <hyperlink ref="D20" r:id="rId13" xr:uid="{25752446-7940-C74F-A1AE-ABAA8A113491}"/>
    <hyperlink ref="D21" r:id="rId14" xr:uid="{2E7C4884-8C7F-EC4D-9F55-E59529910B9A}"/>
    <hyperlink ref="D22" r:id="rId15" xr:uid="{1652DFFF-80AD-B043-8818-171FFBC00309}"/>
    <hyperlink ref="D23" r:id="rId16" xr:uid="{B41C71D6-5983-CE4D-9110-5248FFCA4898}"/>
    <hyperlink ref="D24" r:id="rId17" xr:uid="{50764002-BE15-0549-A6B6-4AE4193AF097}"/>
    <hyperlink ref="D25" r:id="rId18" xr:uid="{35FC85E0-8A27-294C-B703-CF33B940A5EE}"/>
    <hyperlink ref="D26" r:id="rId19" xr:uid="{3FD60D64-6FFA-134E-8003-2016D3C62781}"/>
    <hyperlink ref="D27" r:id="rId20" xr:uid="{D27AB85F-CC90-D841-8D7B-16B1A686D67A}"/>
    <hyperlink ref="D28" r:id="rId21" xr:uid="{94E87B27-A49C-CC4D-9385-EEA80D9EA570}"/>
    <hyperlink ref="D30" r:id="rId22" xr:uid="{5E3F3BB6-78B5-764E-A093-C5332800CF41}"/>
    <hyperlink ref="D31" r:id="rId23" xr:uid="{A611A65D-1494-1B41-B554-73F301D15F6E}"/>
    <hyperlink ref="D32" r:id="rId24" xr:uid="{22014662-AECA-F845-B969-F8F497D1ADA8}"/>
    <hyperlink ref="D33" r:id="rId25" xr:uid="{B85BE649-E81E-664C-8B21-93FD177F7EBA}"/>
    <hyperlink ref="D34" r:id="rId26" xr:uid="{4CD4708E-EE41-EA40-A3D3-8310BE6608EA}"/>
    <hyperlink ref="D35" r:id="rId27" xr:uid="{BDD41E7A-C7A1-7845-8A7B-DB18849C49D4}"/>
    <hyperlink ref="D36" r:id="rId28" xr:uid="{1E7CD02C-EDBE-4943-A5D1-FF36ADB52908}"/>
    <hyperlink ref="D37" r:id="rId29" xr:uid="{AB520CE0-1F8D-F248-84ED-1ADC8C3B0416}"/>
    <hyperlink ref="D38" r:id="rId30" xr:uid="{6E038C22-FB95-1744-8BEC-CE1AA66DBD32}"/>
    <hyperlink ref="C39" r:id="rId31" display="project@gsasolar.it" xr:uid="{34E42304-DCD8-CE45-BC36-DD25C2A364D4}"/>
    <hyperlink ref="D39" r:id="rId32" xr:uid="{89695A22-71F8-A347-8F56-84DF526E3421}"/>
    <hyperlink ref="D40" r:id="rId33" xr:uid="{45BAD6AA-22E0-9F45-8EB4-3B0D97BCD126}"/>
    <hyperlink ref="D41" r:id="rId34" xr:uid="{773E7BE2-388E-CB43-AE1F-CE154BF3AC20}"/>
    <hyperlink ref="D42" r:id="rId35" xr:uid="{C3BB7930-FE86-9649-8B70-3406C1D80C57}"/>
    <hyperlink ref="D44" r:id="rId36" tooltip="mailto:amministrazione@mpsurl.com" display="mailto:amministrazione@mpsurl.com" xr:uid="{EE6130E3-E510-3949-9486-C27ABD02D0AC}"/>
    <hyperlink ref="D43" r:id="rId37" xr:uid="{FECBF259-D60E-1D40-B1E6-A4516AE73485}"/>
    <hyperlink ref="D45" r:id="rId38" xr:uid="{E4C97344-B65C-FF41-89A9-E3714F14F066}"/>
    <hyperlink ref="D46" r:id="rId39" xr:uid="{1ABC06F9-3050-9F4D-955A-421BEE8E495C}"/>
    <hyperlink ref="D47" r:id="rId40" xr:uid="{3A045ABD-A6AB-2D43-B649-8877D332AB41}"/>
    <hyperlink ref="D48" r:id="rId41" xr:uid="{9453F224-FFA9-8046-8C28-D4D1EFB7DF0C}"/>
    <hyperlink ref="D49" r:id="rId42" xr:uid="{B35025C9-49A6-7C40-ABA9-2A6716918404}"/>
    <hyperlink ref="D50" r:id="rId43" xr:uid="{060F3AE4-F267-BA4A-AF27-29842BE7D4FE}"/>
    <hyperlink ref="D51" r:id="rId44" xr:uid="{40F27FE2-B648-4540-86DF-C0A1E727D68C}"/>
    <hyperlink ref="D52" r:id="rId45" xr:uid="{E6258E09-9E28-B34D-BB82-3874817CAA72}"/>
    <hyperlink ref="D53" r:id="rId46" xr:uid="{B01A1FAE-0811-2247-BBFD-78046644E7E0}"/>
    <hyperlink ref="D55" r:id="rId47" xr:uid="{E832C39B-0DCA-CB4C-B801-04AD7365AE88}"/>
    <hyperlink ref="D54" r:id="rId48" xr:uid="{2BAF1A7E-A1C2-8F41-B8C1-D105D244FFB2}"/>
    <hyperlink ref="D56" r:id="rId49" xr:uid="{7784C02F-B786-094A-93AC-9EC7A149F6A1}"/>
    <hyperlink ref="D57" r:id="rId50" xr:uid="{AECA2809-C396-6944-96B4-41D13D6EC4A8}"/>
    <hyperlink ref="D60" r:id="rId51" xr:uid="{30C0E665-3234-D747-9EEE-65BB45BA63A3}"/>
    <hyperlink ref="D61" r:id="rId52" xr:uid="{C2F4031D-432F-2D44-B533-7600112031A3}"/>
    <hyperlink ref="D62" r:id="rId53" xr:uid="{48AD0517-2A1A-284A-9472-CA0F98EDB7B6}"/>
    <hyperlink ref="D63" r:id="rId54" xr:uid="{CDB88DCE-76FE-724A-9595-132DBF021A8B}"/>
    <hyperlink ref="D64" r:id="rId55" xr:uid="{10C0FC6E-EC2C-EB45-BCB0-27906988088D}"/>
    <hyperlink ref="D65" r:id="rId56" xr:uid="{C73E6DF9-84EB-E640-BECD-99BD05AB0844}"/>
    <hyperlink ref="D67" r:id="rId57" xr:uid="{99B30059-0C6C-1346-BBF1-46223F6251BC}"/>
    <hyperlink ref="D68" r:id="rId58" xr:uid="{3E41F2CA-E675-B041-A743-829D45FA0064}"/>
    <hyperlink ref="D69" r:id="rId59" xr:uid="{C623619A-096A-DE40-83EC-3114B0C94995}"/>
    <hyperlink ref="D70" r:id="rId60" xr:uid="{B6C5810A-43DA-814C-A676-E7C367751CB5}"/>
    <hyperlink ref="D71" r:id="rId61" xr:uid="{FDCAEB91-2A2C-B34C-AAA0-5D6DAAA06088}"/>
    <hyperlink ref="D72" r:id="rId62" xr:uid="{D74C7EA0-4A86-4B4B-9503-16EA1F9B9ADA}"/>
    <hyperlink ref="D74" r:id="rId63" xr:uid="{8E00A8D5-A4C5-7B47-8D8D-0D4441E7EF23}"/>
    <hyperlink ref="D73" r:id="rId64" xr:uid="{137C2756-65A4-6647-9C97-0EAE5D2DE845}"/>
    <hyperlink ref="D75" r:id="rId65" xr:uid="{92687313-A8BF-5244-BD3C-C4452B4091EB}"/>
    <hyperlink ref="D76" r:id="rId66" xr:uid="{4276F532-357E-9647-A7B1-B2AADBDD8545}"/>
    <hyperlink ref="D77" r:id="rId67" xr:uid="{BDD31D98-99B0-B449-9D00-E7DFBFAEEFEA}"/>
    <hyperlink ref="D79" r:id="rId68" xr:uid="{D3242A25-9CAB-B946-AA23-B4D2BA21DEB2}"/>
    <hyperlink ref="D80" r:id="rId69" xr:uid="{3683E913-7F9C-D842-8464-2AF6C1BA13F4}"/>
    <hyperlink ref="D81" r:id="rId70" xr:uid="{E2749BDE-DF23-1D46-A7E1-6549AEBC86C6}"/>
    <hyperlink ref="D83" r:id="rId71" xr:uid="{78991021-5C91-F548-9DAB-045F19DFDF74}"/>
    <hyperlink ref="D84" r:id="rId72" xr:uid="{0E7D839F-7AEF-3745-8B70-D6AB62C88D0A}"/>
    <hyperlink ref="D85" r:id="rId73" xr:uid="{6E28F762-E7B0-2F4B-9E2C-4777AA6AF596}"/>
    <hyperlink ref="D86" r:id="rId74" xr:uid="{BF5059AF-20FC-F345-BE9C-1FE36D010C21}"/>
    <hyperlink ref="D87" r:id="rId75" xr:uid="{243E63D2-3125-5D45-9D23-A38656B2E1CA}"/>
    <hyperlink ref="D89" r:id="rId76" xr:uid="{003A115D-33EF-444D-B329-A008E3643C6F}"/>
    <hyperlink ref="D90" r:id="rId77" xr:uid="{3D6DC450-DB9A-0941-B6A5-44297060C4FB}"/>
    <hyperlink ref="D91" r:id="rId78" xr:uid="{67F60F60-6716-3C4B-8F63-89B9E4E85A99}"/>
    <hyperlink ref="D93" r:id="rId79" xr:uid="{BCCA0EED-0813-7148-A171-E8C961A11D19}"/>
    <hyperlink ref="D94" r:id="rId80" xr:uid="{7D1169FA-5183-5746-A4E0-F84EC1A4D7C5}"/>
    <hyperlink ref="D95" r:id="rId81" xr:uid="{2CC7168F-0458-584B-A81E-A96C3207FF5C}"/>
    <hyperlink ref="D96" r:id="rId82" xr:uid="{CD78DE90-0DBB-3445-829E-A4941524E393}"/>
    <hyperlink ref="D97" r:id="rId83" xr:uid="{69A4A320-5FCC-D441-AD93-CE1CDF6880C1}"/>
    <hyperlink ref="D98" r:id="rId84" xr:uid="{FB20D51B-24BA-F54E-AD1E-E75C51EDA9C6}"/>
    <hyperlink ref="D99" r:id="rId85" xr:uid="{90DAB273-43CC-A845-A733-F67359A23D7B}"/>
    <hyperlink ref="D100" r:id="rId86" xr:uid="{09017607-A551-A748-BE7A-7F17F1CD284F}"/>
    <hyperlink ref="D102" r:id="rId87" xr:uid="{9370A237-F895-C341-8BCD-13BEF047D932}"/>
    <hyperlink ref="D104" r:id="rId88" xr:uid="{83F647EC-4D69-8547-A8E0-0AE3860F6FF4}"/>
    <hyperlink ref="D101" r:id="rId89" xr:uid="{F4C81560-4177-E343-A291-D28AFE7F77C1}"/>
    <hyperlink ref="D105" r:id="rId90" xr:uid="{87BEF33A-422A-8840-AE85-2EE5ED30A4EC}"/>
    <hyperlink ref="D108" r:id="rId91" xr:uid="{099A7DB2-314F-B24C-A8BD-BADD10210868}"/>
    <hyperlink ref="D109" r:id="rId92" xr:uid="{BB699CD8-47E6-D149-A9BE-4F28EEA1196E}"/>
    <hyperlink ref="D113" r:id="rId93" xr:uid="{74E7D569-7F87-434B-8059-4168E5A814F1}"/>
    <hyperlink ref="D114" r:id="rId94" xr:uid="{41FA249E-D7E3-1C4F-AB14-0302C1B08210}"/>
    <hyperlink ref="D115" r:id="rId95" xr:uid="{05FD2BE6-94C3-264E-ADCA-E8DB63B336DB}"/>
    <hyperlink ref="D116" r:id="rId96" xr:uid="{6429DD6F-517D-0446-A59F-171FFB58C0AB}"/>
    <hyperlink ref="D117" r:id="rId97" xr:uid="{FA175F47-272C-484C-999A-FA004A7AD7CC}"/>
    <hyperlink ref="D118" r:id="rId98" xr:uid="{F2494961-A124-CF4D-8F86-78A05499BE61}"/>
    <hyperlink ref="D106" r:id="rId99" xr:uid="{9A04A652-143C-4B45-A7DA-919A621AA390}"/>
    <hyperlink ref="D112" r:id="rId100" xr:uid="{D4263F8C-BEEB-D04B-8B6A-3CF1D31AFECD}"/>
    <hyperlink ref="D122" r:id="rId101" xr:uid="{5447B3D4-EFFF-584C-B192-566826F1C86B}"/>
    <hyperlink ref="D124" r:id="rId102" xr:uid="{2E78AE74-31FE-0642-8483-5B1FEEC02568}"/>
    <hyperlink ref="C127" r:id="rId103" display="pietro.tassinari@poppiugo.it" xr:uid="{AB960157-386A-0E4B-BCBB-AD9AC1156DA6}"/>
    <hyperlink ref="D127" r:id="rId104" xr:uid="{112EAB79-8D76-A549-B233-5375583A7F07}"/>
    <hyperlink ref="D128" r:id="rId105" xr:uid="{973B29E6-13A9-9F47-8B2C-AE4295D4D63F}"/>
    <hyperlink ref="D129" r:id="rId106" xr:uid="{06262004-A190-F247-A8EB-A9627979D113}"/>
    <hyperlink ref="D130" r:id="rId107" xr:uid="{8CCF5645-ABAA-5E44-81DE-F46349C2F057}"/>
    <hyperlink ref="D131" r:id="rId108" xr:uid="{38B32469-66A9-2747-88F3-61F93A53281B}"/>
    <hyperlink ref="D132" r:id="rId109" xr:uid="{E7C73DEB-372B-E147-A424-BC5FCCF319FF}"/>
    <hyperlink ref="D133" r:id="rId110" xr:uid="{F7F49888-FC53-FE4B-BF42-32B1B984BEAD}"/>
    <hyperlink ref="D134" r:id="rId111" xr:uid="{8D87570D-36D8-D443-A97F-F1146755D899}"/>
    <hyperlink ref="D136" r:id="rId112" xr:uid="{1B03995A-316B-924C-B14B-238D8A5D1691}"/>
    <hyperlink ref="D137" r:id="rId113" xr:uid="{EA012264-8CBB-D34E-94A4-6B4065A15FAA}"/>
    <hyperlink ref="D138" r:id="rId114" xr:uid="{2F0E4CE3-CC32-424C-90C9-A6A285427D8D}"/>
    <hyperlink ref="D139" r:id="rId115" xr:uid="{BACC776C-1D91-9D44-920E-6B89984F325F}"/>
    <hyperlink ref="D140" r:id="rId116" xr:uid="{06DD6AAD-EA54-2548-974D-1D46380BDBA9}"/>
    <hyperlink ref="D141" r:id="rId117" xr:uid="{DC584764-CFDA-1B44-A36E-DEC2A285A57E}"/>
    <hyperlink ref="D142" r:id="rId118" xr:uid="{DB80C390-3671-714F-B81A-AA83033E2870}"/>
    <hyperlink ref="D143" r:id="rId119" xr:uid="{ED499F1A-1495-1A42-AA44-C38A1B54FC4B}"/>
    <hyperlink ref="D144" r:id="rId120" xr:uid="{1F39C4C4-AC28-C74B-B62D-79F29C970837}"/>
    <hyperlink ref="D145" r:id="rId121" xr:uid="{76CF5367-2743-014A-9F4A-E32797877529}"/>
    <hyperlink ref="D146" r:id="rId122" xr:uid="{E4C5F8BD-0185-0848-9259-AF946FA91203}"/>
    <hyperlink ref="D147" r:id="rId123" xr:uid="{4867C2C0-85D2-D149-BB07-A7B45FB0CF33}"/>
    <hyperlink ref="D148" r:id="rId124" xr:uid="{1465200D-026A-5B4A-9C33-C795D5555395}"/>
    <hyperlink ref="D149" r:id="rId125" xr:uid="{78482536-4523-CB4A-8CAC-410FBE70E8AD}"/>
    <hyperlink ref="D150" r:id="rId126" xr:uid="{71880733-1773-E44B-BE3D-2F40CC526ADA}"/>
    <hyperlink ref="D151" r:id="rId127" xr:uid="{283EB6FB-12F9-734A-A3FF-D682FB05D13D}"/>
    <hyperlink ref="D152" r:id="rId128" xr:uid="{8B83AFA9-66C3-2F47-A033-D07473FA172F}"/>
    <hyperlink ref="D153" r:id="rId129" xr:uid="{EC5ACC77-6B8B-AC4B-9EE3-2755A0A6EB82}"/>
    <hyperlink ref="D154" r:id="rId130" xr:uid="{566E8EFB-9EA4-D34E-81F7-A79E276B2675}"/>
    <hyperlink ref="D155" r:id="rId131" xr:uid="{733EC923-5033-F948-9C29-CC3879115003}"/>
    <hyperlink ref="D157" r:id="rId132" xr:uid="{51B40F00-EE4A-6E47-B761-8EACDC802809}"/>
    <hyperlink ref="D158" r:id="rId133" xr:uid="{9B9FAD37-6A45-014D-AEE0-054B59836B6E}"/>
    <hyperlink ref="D159" r:id="rId134" xr:uid="{B118321A-153E-544D-AAC7-BA7299E75EF6}"/>
    <hyperlink ref="D160" r:id="rId135" xr:uid="{C0886C81-6397-1349-8A5A-3472A6AF3E28}"/>
    <hyperlink ref="D161" r:id="rId136" xr:uid="{6CD98BD1-18A1-8146-B607-74F73B750C4E}"/>
    <hyperlink ref="D162" r:id="rId137" xr:uid="{3D845E72-64E8-5D41-AD35-5B021304AFEB}"/>
    <hyperlink ref="D163" r:id="rId138" xr:uid="{BA8184C1-C0BB-194F-AA8B-D316169690AB}"/>
    <hyperlink ref="D165" r:id="rId139" xr:uid="{F7C90E52-C25B-614E-AE1F-DF193832B253}"/>
    <hyperlink ref="D166" r:id="rId140" xr:uid="{8157AF85-CC3A-F24E-AEB9-FFD7D51EF809}"/>
    <hyperlink ref="D168" r:id="rId141" xr:uid="{C9835A5D-202F-3B44-8404-535CDEF93B5E}"/>
    <hyperlink ref="D169" r:id="rId142" xr:uid="{92929303-AF2C-CE40-B6DD-53BE1A48D926}"/>
    <hyperlink ref="D170" r:id="rId143" xr:uid="{B58BD423-04D8-2A43-A574-43BCF0E3CE0F}"/>
    <hyperlink ref="D172" r:id="rId144" tooltip="mailto:A.Latella@aren-ep.com" display="mailto:A.Latella@aren-ep.com" xr:uid="{D21A26EA-DF3F-4646-B35C-3326839D9646}"/>
    <hyperlink ref="D173" r:id="rId145" xr:uid="{6E91B43F-F815-5242-BBCD-F62D77B824F4}"/>
    <hyperlink ref="D175" r:id="rId146" xr:uid="{F401718A-BC70-624E-97AB-5D07CFA36130}"/>
    <hyperlink ref="D174" r:id="rId147" xr:uid="{CB419106-9E45-C54B-9002-163D9751AB6D}"/>
    <hyperlink ref="D176" r:id="rId148" xr:uid="{C75E63D0-7B73-184E-A503-6436874E1BCC}"/>
    <hyperlink ref="D177" r:id="rId149" xr:uid="{7218FEAF-E36C-D64C-9855-5643C072B355}"/>
    <hyperlink ref="D178" r:id="rId150" xr:uid="{B8C46211-72BF-5443-873E-AE699254A9DA}"/>
    <hyperlink ref="D181" r:id="rId151" xr:uid="{C7B26B82-4EDF-4C40-A2BE-1E472E0BADAA}"/>
    <hyperlink ref="D182" r:id="rId152" xr:uid="{219A7C43-8A05-D346-94C5-450984698820}"/>
    <hyperlink ref="D184" r:id="rId153" xr:uid="{8EEFB87F-9A44-394A-9553-D5FDF6267CF9}"/>
    <hyperlink ref="D183" r:id="rId154" xr:uid="{1D51A935-1E27-E54D-AD09-AA69AAA28D2D}"/>
    <hyperlink ref="D185" r:id="rId155" xr:uid="{26D601E9-5A59-7B42-ACCD-290599A7B3CA}"/>
    <hyperlink ref="D186" r:id="rId156" xr:uid="{285A5631-99DD-2441-A87A-3796193ADE85}"/>
    <hyperlink ref="D187" r:id="rId157" xr:uid="{D2A5B0BD-0823-1247-809E-926E87936AB4}"/>
    <hyperlink ref="D188" r:id="rId158" xr:uid="{F6B8E38A-4900-E84D-86A4-ADC3E9593292}"/>
    <hyperlink ref="D189" r:id="rId159" xr:uid="{073945EC-3E33-A243-BAE1-7000663F4A77}"/>
    <hyperlink ref="D190" r:id="rId160" xr:uid="{FED8612F-F4C8-D342-92F4-8C78F5DFFB1D}"/>
    <hyperlink ref="D191" r:id="rId161" xr:uid="{FBE458FB-2D8C-9B43-BF93-8027BCDD8AEF}"/>
    <hyperlink ref="D192" r:id="rId162" xr:uid="{22956AD3-D369-4043-9DF8-F812AA93A9E4}"/>
    <hyperlink ref="D193" r:id="rId163" xr:uid="{445A3012-7489-F24A-8EF6-7DDCA573F718}"/>
    <hyperlink ref="D194" r:id="rId164" xr:uid="{F3A3F308-EC87-7B4B-8DC3-145DE47EBC23}"/>
    <hyperlink ref="D196" r:id="rId165" xr:uid="{B05DBC33-7F05-DB4C-9220-04A8CD453DCF}"/>
    <hyperlink ref="D197" r:id="rId166" tooltip="mailto:antonio.fabiano@greenenergyspa.it" display="mailto:antonio.fabiano@greenenergyspa.it" xr:uid="{3A6FA66A-8D18-CF4F-B88D-E3BA4AA49E09}"/>
    <hyperlink ref="D195" r:id="rId167" xr:uid="{27C1DFAC-D498-6A48-8217-5B5876E58517}"/>
    <hyperlink ref="D198" r:id="rId168" xr:uid="{04C20CA0-953B-254A-B620-2D64EBD9F349}"/>
    <hyperlink ref="C199" r:id="rId169" tooltip="mailto:clara@siriac.it" display="mailto:clara@siriac.it" xr:uid="{5E07D69D-6853-6240-A5B0-D1E61C5A9165}"/>
    <hyperlink ref="D199" r:id="rId170" xr:uid="{3904E904-249C-E14A-BD23-858EC68C2326}"/>
    <hyperlink ref="D203" r:id="rId171" xr:uid="{34D04857-E1E8-B945-8D14-DE241E2ED009}"/>
    <hyperlink ref="D205" r:id="rId172" xr:uid="{40D126C6-53EB-E44F-A20B-E956293F3109}"/>
    <hyperlink ref="D207" r:id="rId173" xr:uid="{E7AC1A3C-CF10-4741-AB6A-C2FAE7257657}"/>
    <hyperlink ref="D206" r:id="rId174" xr:uid="{AEC4E400-09AD-D448-A667-690341360B08}"/>
    <hyperlink ref="D200:D202" r:id="rId175" display="clara@siriac.it" xr:uid="{D35144B9-15B0-044E-B1B1-88E752FA39F9}"/>
    <hyperlink ref="C200:C202" r:id="rId176" tooltip="mailto:clara@siriac.it" display="mailto:clara@siriac.it" xr:uid="{7DD49243-D888-BA47-8B48-C3572D0830D1}"/>
    <hyperlink ref="D208" r:id="rId177" xr:uid="{CDB9501D-ABE8-7F46-B9F0-008927B263F1}"/>
    <hyperlink ref="D209" r:id="rId178" xr:uid="{F724174F-170A-9A4E-8D92-2A6C2E50D82A}"/>
    <hyperlink ref="D210" r:id="rId179" xr:uid="{A552401E-EF1A-4141-91E6-F648B0B77419}"/>
    <hyperlink ref="D212" r:id="rId180" xr:uid="{20E67CB2-C1E2-8B46-9896-78AD22697504}"/>
    <hyperlink ref="D214" r:id="rId181" xr:uid="{68261837-5AB3-ED41-8D1F-3CC4CFBF8C64}"/>
    <hyperlink ref="D215" r:id="rId182" xr:uid="{7362E0F4-34E4-6E4D-9B30-9D9EE8C2C5EF}"/>
    <hyperlink ref="D216" r:id="rId183" xr:uid="{7AAC154B-72AD-5145-B6F3-7450EEAC5312}"/>
    <hyperlink ref="D217" r:id="rId184" xr:uid="{366EBF66-C391-9948-9273-858576ACF482}"/>
    <hyperlink ref="D218" r:id="rId185" xr:uid="{8F5C6DE5-D379-1A4E-A473-0671670D61BA}"/>
    <hyperlink ref="D219" r:id="rId186" xr:uid="{854A7E6F-4163-E04F-A26A-8B3CC0615FE0}"/>
    <hyperlink ref="D220" r:id="rId187" xr:uid="{AE2922DE-0261-1E43-9BA5-41BB65351F04}"/>
    <hyperlink ref="D221" r:id="rId188" xr:uid="{17184089-D43F-2B4E-B5BF-F5B9D35EBBF9}"/>
    <hyperlink ref="D222" r:id="rId189" xr:uid="{1A8C475A-4CC6-CD42-A97A-6176096D9259}"/>
    <hyperlink ref="D223" r:id="rId190" xr:uid="{33997B13-B705-4C4E-94D8-D3362F375B04}"/>
    <hyperlink ref="D224" r:id="rId191" xr:uid="{A0E09EE7-BB9B-1E49-AF7A-3E949662644F}"/>
    <hyperlink ref="D225" r:id="rId192" xr:uid="{8C82F8AB-F742-4A43-92E5-0A8E4C13D503}"/>
    <hyperlink ref="D226" r:id="rId193" xr:uid="{85A8EE33-CEC1-444F-82FC-3C3BA36EE019}"/>
    <hyperlink ref="D228" r:id="rId194" xr:uid="{0362D0BD-843D-F948-B753-EA5B2C996D62}"/>
    <hyperlink ref="D229" r:id="rId195" xr:uid="{AD28C0C7-8B0A-FD42-911D-D3CD644F7D7B}"/>
    <hyperlink ref="D230" r:id="rId196" xr:uid="{9A627FD0-76E8-3B48-949B-89CDC269E11D}"/>
    <hyperlink ref="D232" r:id="rId197" xr:uid="{08A7CCBA-D18F-2147-9409-D755C452E779}"/>
    <hyperlink ref="D233" r:id="rId198" xr:uid="{F41A4CCA-36EB-F146-A6FF-3A259CF640D4}"/>
    <hyperlink ref="D236" r:id="rId199" xr:uid="{A91F537F-0206-1146-B068-3B8D5727DFBD}"/>
    <hyperlink ref="D239" r:id="rId200" xr:uid="{E6C9E4BB-6CB1-FD44-BC6E-22D50BE2134E}"/>
    <hyperlink ref="D235" r:id="rId201" xr:uid="{5D53897E-D6C4-B846-A959-9DC6761C7518}"/>
    <hyperlink ref="D240" r:id="rId202" xr:uid="{DE0FC480-384C-934A-BB7B-ED97472BFAFB}"/>
    <hyperlink ref="D241" r:id="rId203" xr:uid="{47F27A0B-2866-8244-8F6E-2ED54EEA74A8}"/>
    <hyperlink ref="D242" r:id="rId204" xr:uid="{666F03D3-98F2-5645-A55C-D18037F0AF28}"/>
    <hyperlink ref="D244" r:id="rId205" xr:uid="{4E1FCB7A-E5F4-FA43-90EC-34EA8255247E}"/>
    <hyperlink ref="D243" r:id="rId206" xr:uid="{24CA58FC-E7CD-CE4F-8B7D-74DEC56D8140}"/>
    <hyperlink ref="D245" r:id="rId207" xr:uid="{B3000CDF-D1BB-E443-910C-888F8A7601CF}"/>
    <hyperlink ref="D246" r:id="rId208" display="info@giuntaluigi.it" xr:uid="{E01A3B57-F39C-6446-9237-A5DCC3D6BCDA}"/>
    <hyperlink ref="D249" r:id="rId209" xr:uid="{5275A922-38B8-9E4A-9C86-CB42E76DA94E}"/>
    <hyperlink ref="D251" r:id="rId210" xr:uid="{F47E9D77-26FA-234C-8964-2F0BBAF51104}"/>
    <hyperlink ref="D252" r:id="rId211" xr:uid="{8D28CDC3-5CE7-1343-A942-EBF6F1AE091B}"/>
    <hyperlink ref="D254" r:id="rId212" xr:uid="{6A87CBE1-35BA-FA41-B17E-7384A6DC160A}"/>
    <hyperlink ref="D255" r:id="rId213" xr:uid="{9BA39A79-B183-EF4D-AFE4-1481BC362ACE}"/>
    <hyperlink ref="D250" r:id="rId214" xr:uid="{86CEB0D6-413F-2147-9457-6A7ED26191C6}"/>
    <hyperlink ref="D256" r:id="rId215" xr:uid="{E118EDF8-83F1-EC42-B4BC-207C5260DBF3}"/>
    <hyperlink ref="D258" r:id="rId216" xr:uid="{057B9731-7A61-3B4F-90DA-24F78C995BF5}"/>
    <hyperlink ref="D257" r:id="rId217" xr:uid="{4359CF9E-D6ED-734B-8222-EF97CC926A6E}"/>
    <hyperlink ref="D259" r:id="rId218" xr:uid="{13D878EF-EB4D-D94B-986D-DB9D2E83523D}"/>
    <hyperlink ref="D260" r:id="rId219" xr:uid="{BBEDAEFB-DEB4-EA47-A0F6-54F1775C668E}"/>
    <hyperlink ref="D261" r:id="rId220" xr:uid="{EC9B93B8-A233-0544-82C9-1B0D994DED53}"/>
    <hyperlink ref="D262" r:id="rId221" xr:uid="{971A769D-F682-5E40-A676-F68789DE4A69}"/>
    <hyperlink ref="D264" r:id="rId222" xr:uid="{E812D1B1-6421-6C4E-BF01-2187F5674313}"/>
    <hyperlink ref="D266" r:id="rId223" xr:uid="{51D42910-AB03-684D-862D-20E671F0B4BF}"/>
    <hyperlink ref="D270" r:id="rId224" xr:uid="{B8C6CCD5-DAF2-294D-A641-F60D33A39D06}"/>
    <hyperlink ref="D272" r:id="rId225" xr:uid="{FF06A793-C0A9-7A4B-B5B0-CBE0C4557355}"/>
    <hyperlink ref="D273" r:id="rId226" xr:uid="{7B2B6F64-2B8A-5E42-BC7E-BAFF09D6FF79}"/>
    <hyperlink ref="D274" r:id="rId227" xr:uid="{9039817B-5DDC-F345-9D77-6037DDC7AC10}"/>
    <hyperlink ref="D275" r:id="rId228" xr:uid="{2A7BBC37-F6F4-AF4F-BD76-B1E10FB5FF88}"/>
    <hyperlink ref="D277" r:id="rId229" xr:uid="{286ACAFA-E125-5242-93C9-981416EDCB91}"/>
    <hyperlink ref="D279" r:id="rId230" xr:uid="{524CE3A8-2764-0E47-A914-AFB2343E7560}"/>
    <hyperlink ref="D278" r:id="rId231" xr:uid="{A963EB1E-A1BC-2844-8348-741500C1C0CA}"/>
    <hyperlink ref="D280" r:id="rId232" xr:uid="{A03AA048-1551-2345-8B48-11C27967618F}"/>
    <hyperlink ref="D281" r:id="rId233" xr:uid="{ACBECBE8-B1FF-2240-99DB-3C2FDF7B922E}"/>
    <hyperlink ref="D282" r:id="rId234" xr:uid="{EB2AD6A0-33C4-004C-B296-BF0E1643F185}"/>
    <hyperlink ref="D283" r:id="rId235" xr:uid="{828137A9-9EE5-C648-88C3-C2C06CA7EE68}"/>
    <hyperlink ref="D284" r:id="rId236" xr:uid="{7E3185AF-1369-F249-AA81-A8A1488FD6BC}"/>
    <hyperlink ref="D285" r:id="rId237" xr:uid="{CA34716C-2497-4E4E-8595-F384FFDD084B}"/>
    <hyperlink ref="D286" r:id="rId238" xr:uid="{B6F47C3D-A13A-7247-8872-B45AE406ACA3}"/>
    <hyperlink ref="D288" r:id="rId239" xr:uid="{504BB28B-77A3-3C4D-9D9F-CC7FCCD61131}"/>
    <hyperlink ref="D289" r:id="rId240" xr:uid="{95AEA1BD-E3DA-714D-963E-2E8E3CB91E59}"/>
    <hyperlink ref="D290" r:id="rId241" xr:uid="{496FCBF3-430E-FA4B-8E34-9B0E29031807}"/>
  </hyperlinks>
  <printOptions horizontalCentered="1"/>
  <pageMargins left="0.2" right="0.2" top="0.25" bottom="0.25" header="0.3" footer="0.3"/>
  <pageSetup paperSize="9" scale="68" fitToWidth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EAE2-9332-2646-84DB-031E2BD63952}">
  <sheetPr>
    <pageSetUpPr fitToPage="1"/>
  </sheetPr>
  <dimension ref="A1:W312"/>
  <sheetViews>
    <sheetView tabSelected="1" zoomScale="120" zoomScaleNormal="120" workbookViewId="0">
      <pane xSplit="2" ySplit="4" topLeftCell="G11" activePane="bottomRight" state="frozen"/>
      <selection pane="topRight" activeCell="C1" sqref="C1"/>
      <selection pane="bottomLeft" activeCell="A4" sqref="A4"/>
      <selection pane="bottomRight" activeCell="G25" sqref="G25"/>
    </sheetView>
  </sheetViews>
  <sheetFormatPr defaultColWidth="10.875" defaultRowHeight="18" customHeight="1"/>
  <cols>
    <col min="1" max="1" width="5.125" style="207" customWidth="1"/>
    <col min="2" max="2" width="61" style="206" bestFit="1" customWidth="1"/>
    <col min="3" max="3" width="22.125" style="206" bestFit="1" customWidth="1"/>
    <col min="4" max="4" width="33.125" style="206" bestFit="1" customWidth="1"/>
    <col min="5" max="5" width="9.125" style="207" customWidth="1"/>
    <col min="6" max="6" width="18.5" style="207" bestFit="1" customWidth="1"/>
    <col min="7" max="7" width="13.875" style="208" customWidth="1"/>
    <col min="8" max="8" width="13.875" style="207" customWidth="1"/>
    <col min="9" max="9" width="11.375" style="207" customWidth="1"/>
    <col min="10" max="10" width="11.375" style="208" customWidth="1"/>
    <col min="11" max="11" width="11.5" style="208" customWidth="1"/>
    <col min="12" max="12" width="10.875" style="207"/>
    <col min="13" max="13" width="12.875" style="207" customWidth="1"/>
    <col min="14" max="14" width="12" style="209" customWidth="1"/>
    <col min="15" max="15" width="17.625" style="210" customWidth="1"/>
    <col min="16" max="16" width="13" style="211" bestFit="1" customWidth="1"/>
    <col min="17" max="17" width="11.375" style="212" customWidth="1"/>
    <col min="18" max="18" width="25.875" style="207" bestFit="1" customWidth="1"/>
    <col min="19" max="19" width="11.875" style="207" bestFit="1" customWidth="1"/>
    <col min="20" max="20" width="39.5" style="243" customWidth="1"/>
    <col min="21" max="21" width="33.5" style="213" customWidth="1"/>
    <col min="22" max="22" width="33.375" style="214" customWidth="1"/>
    <col min="23" max="16384" width="10.875" style="1"/>
  </cols>
  <sheetData>
    <row r="1" spans="1:22" s="292" customFormat="1" ht="12.75">
      <c r="A1" s="291"/>
      <c r="B1" s="292" t="s">
        <v>2609</v>
      </c>
      <c r="C1" s="292" t="s">
        <v>11</v>
      </c>
      <c r="D1" s="292" t="s">
        <v>12</v>
      </c>
      <c r="E1" s="293" t="s">
        <v>2610</v>
      </c>
      <c r="F1" s="293" t="s">
        <v>13</v>
      </c>
      <c r="G1" s="294" t="s">
        <v>2</v>
      </c>
      <c r="H1" s="293" t="s">
        <v>14</v>
      </c>
      <c r="I1" s="293" t="s">
        <v>15</v>
      </c>
      <c r="J1" s="294" t="s">
        <v>2611</v>
      </c>
      <c r="K1" s="294" t="s">
        <v>4</v>
      </c>
      <c r="L1" s="293" t="s">
        <v>16</v>
      </c>
      <c r="M1" s="295" t="s">
        <v>17</v>
      </c>
      <c r="N1" s="296" t="s">
        <v>2612</v>
      </c>
      <c r="O1" s="297" t="s">
        <v>18</v>
      </c>
      <c r="P1" s="298"/>
      <c r="Q1" s="299"/>
      <c r="R1" s="293" t="s">
        <v>2613</v>
      </c>
      <c r="S1" s="293" t="s">
        <v>2614</v>
      </c>
      <c r="T1" s="297"/>
      <c r="U1" s="300"/>
      <c r="V1" s="301"/>
    </row>
    <row r="2" spans="1:22" s="244" customFormat="1" ht="18.75">
      <c r="A2" s="7" t="s">
        <v>1968</v>
      </c>
      <c r="E2" s="245"/>
      <c r="F2" s="245"/>
      <c r="G2" s="246"/>
      <c r="H2" s="245"/>
      <c r="I2" s="245"/>
      <c r="J2" s="246"/>
      <c r="K2" s="246"/>
      <c r="L2" s="245"/>
      <c r="M2" s="245"/>
      <c r="N2" s="247"/>
      <c r="O2" s="248"/>
      <c r="P2" s="249"/>
      <c r="Q2" s="250"/>
      <c r="R2" s="245"/>
      <c r="S2" s="245"/>
      <c r="T2" s="248"/>
      <c r="U2" s="251"/>
      <c r="V2" s="252"/>
    </row>
    <row r="3" spans="1:22" ht="18" customHeight="1" thickBot="1">
      <c r="T3" s="210"/>
    </row>
    <row r="4" spans="1:22" s="5" customFormat="1" ht="30.75" thickBot="1">
      <c r="A4" s="215" t="s">
        <v>0</v>
      </c>
      <c r="B4" s="216" t="s">
        <v>10</v>
      </c>
      <c r="C4" s="216" t="s">
        <v>11</v>
      </c>
      <c r="D4" s="216" t="s">
        <v>12</v>
      </c>
      <c r="E4" s="217" t="s">
        <v>1</v>
      </c>
      <c r="F4" s="215" t="s">
        <v>13</v>
      </c>
      <c r="G4" s="218" t="s">
        <v>2</v>
      </c>
      <c r="H4" s="219" t="s">
        <v>14</v>
      </c>
      <c r="I4" s="220" t="s">
        <v>15</v>
      </c>
      <c r="J4" s="218" t="s">
        <v>3</v>
      </c>
      <c r="K4" s="221" t="s">
        <v>4</v>
      </c>
      <c r="L4" s="222" t="s">
        <v>16</v>
      </c>
      <c r="M4" s="222" t="s">
        <v>17</v>
      </c>
      <c r="N4" s="223" t="s">
        <v>5</v>
      </c>
      <c r="O4" s="224" t="s">
        <v>18</v>
      </c>
      <c r="P4" s="225" t="s">
        <v>26</v>
      </c>
      <c r="Q4" s="226" t="s">
        <v>25</v>
      </c>
      <c r="R4" s="216" t="s">
        <v>6</v>
      </c>
      <c r="S4" s="217" t="s">
        <v>19</v>
      </c>
      <c r="T4" s="227" t="s">
        <v>20</v>
      </c>
      <c r="U4" s="227" t="s">
        <v>21</v>
      </c>
      <c r="V4" s="227" t="s">
        <v>2155</v>
      </c>
    </row>
    <row r="5" spans="1:22" ht="30">
      <c r="A5" s="228">
        <v>1</v>
      </c>
      <c r="B5" s="199" t="s">
        <v>1964</v>
      </c>
      <c r="C5" s="199" t="s">
        <v>1966</v>
      </c>
      <c r="D5" s="229" t="s">
        <v>1965</v>
      </c>
      <c r="E5" s="112" t="s">
        <v>29</v>
      </c>
      <c r="F5" s="230" t="s">
        <v>1967</v>
      </c>
      <c r="G5" s="242">
        <v>45671</v>
      </c>
      <c r="H5" s="112" t="s">
        <v>1969</v>
      </c>
      <c r="I5" s="109"/>
      <c r="J5" s="109"/>
      <c r="K5" s="257"/>
      <c r="L5" s="232" t="s">
        <v>23</v>
      </c>
      <c r="M5" s="205" t="s">
        <v>7</v>
      </c>
      <c r="N5" s="233">
        <v>108</v>
      </c>
      <c r="O5" s="111" t="s">
        <v>49</v>
      </c>
      <c r="P5" s="234">
        <f>N5*17</f>
        <v>1836</v>
      </c>
      <c r="Q5" s="235">
        <v>1</v>
      </c>
      <c r="R5" s="109" t="s">
        <v>1970</v>
      </c>
      <c r="S5" s="112" t="s">
        <v>1093</v>
      </c>
      <c r="T5" s="236" t="s">
        <v>2023</v>
      </c>
      <c r="U5" s="237" t="s">
        <v>2024</v>
      </c>
      <c r="V5" s="238" t="s">
        <v>806</v>
      </c>
    </row>
    <row r="6" spans="1:22" ht="36.950000000000003" customHeight="1">
      <c r="A6" s="239">
        <v>2</v>
      </c>
      <c r="B6" s="503" t="s">
        <v>429</v>
      </c>
      <c r="C6" s="503" t="s">
        <v>1974</v>
      </c>
      <c r="D6" s="509" t="s">
        <v>32</v>
      </c>
      <c r="E6" s="473" t="s">
        <v>29</v>
      </c>
      <c r="F6" s="497" t="s">
        <v>1975</v>
      </c>
      <c r="G6" s="496">
        <v>45301</v>
      </c>
      <c r="H6" s="473" t="s">
        <v>1976</v>
      </c>
      <c r="I6" s="497"/>
      <c r="J6" s="475"/>
      <c r="K6" s="473"/>
      <c r="L6" s="241" t="s">
        <v>23</v>
      </c>
      <c r="M6" s="205" t="s">
        <v>7</v>
      </c>
      <c r="N6" s="233">
        <v>8500</v>
      </c>
      <c r="O6" s="111" t="s">
        <v>124</v>
      </c>
      <c r="P6" s="234">
        <v>168320</v>
      </c>
      <c r="Q6" s="235">
        <v>13</v>
      </c>
      <c r="R6" s="109" t="s">
        <v>1977</v>
      </c>
      <c r="S6" s="112" t="s">
        <v>1978</v>
      </c>
      <c r="T6" s="480" t="s">
        <v>2002</v>
      </c>
      <c r="U6" s="486" t="s">
        <v>2003</v>
      </c>
      <c r="V6" s="490" t="s">
        <v>1406</v>
      </c>
    </row>
    <row r="7" spans="1:22" ht="36.950000000000003" customHeight="1">
      <c r="A7" s="239">
        <v>3</v>
      </c>
      <c r="B7" s="504"/>
      <c r="C7" s="504"/>
      <c r="D7" s="510"/>
      <c r="E7" s="474"/>
      <c r="F7" s="498"/>
      <c r="G7" s="505"/>
      <c r="H7" s="474"/>
      <c r="I7" s="498"/>
      <c r="J7" s="476"/>
      <c r="K7" s="474"/>
      <c r="L7" s="241" t="s">
        <v>23</v>
      </c>
      <c r="M7" s="205" t="s">
        <v>7</v>
      </c>
      <c r="N7" s="233">
        <v>5556</v>
      </c>
      <c r="O7" s="111" t="s">
        <v>1310</v>
      </c>
      <c r="P7" s="234">
        <f>N7*25.5</f>
        <v>141678</v>
      </c>
      <c r="Q7" s="235">
        <v>8</v>
      </c>
      <c r="R7" s="109" t="s">
        <v>1977</v>
      </c>
      <c r="S7" s="112" t="s">
        <v>1978</v>
      </c>
      <c r="T7" s="481"/>
      <c r="U7" s="487"/>
      <c r="V7" s="491"/>
    </row>
    <row r="8" spans="1:22" ht="18" customHeight="1">
      <c r="A8" s="239">
        <v>4</v>
      </c>
      <c r="B8" s="199" t="s">
        <v>1979</v>
      </c>
      <c r="C8" s="199" t="s">
        <v>1980</v>
      </c>
      <c r="D8" s="229" t="s">
        <v>1776</v>
      </c>
      <c r="E8" s="112" t="s">
        <v>29</v>
      </c>
      <c r="F8" s="230" t="s">
        <v>1981</v>
      </c>
      <c r="G8" s="242">
        <v>45720</v>
      </c>
      <c r="H8" s="112" t="s">
        <v>1982</v>
      </c>
      <c r="I8" s="109" t="s">
        <v>2486</v>
      </c>
      <c r="J8" s="242">
        <v>45722</v>
      </c>
      <c r="K8" s="257"/>
      <c r="L8" s="241" t="s">
        <v>23</v>
      </c>
      <c r="M8" s="205" t="s">
        <v>7</v>
      </c>
      <c r="N8" s="233">
        <v>63</v>
      </c>
      <c r="O8" s="111" t="s">
        <v>49</v>
      </c>
      <c r="P8" s="234">
        <f>N8*19</f>
        <v>1197</v>
      </c>
      <c r="Q8" s="235">
        <v>1</v>
      </c>
      <c r="R8" s="109" t="s">
        <v>2019</v>
      </c>
      <c r="S8" s="112" t="s">
        <v>379</v>
      </c>
      <c r="T8" s="236" t="s">
        <v>2451</v>
      </c>
      <c r="U8" s="237" t="s">
        <v>2452</v>
      </c>
      <c r="V8" s="238" t="s">
        <v>1748</v>
      </c>
    </row>
    <row r="9" spans="1:22" ht="30">
      <c r="A9" s="239">
        <v>5</v>
      </c>
      <c r="B9" s="199" t="s">
        <v>429</v>
      </c>
      <c r="C9" s="199" t="s">
        <v>1195</v>
      </c>
      <c r="D9" s="229" t="s">
        <v>1983</v>
      </c>
      <c r="E9" s="112" t="s">
        <v>29</v>
      </c>
      <c r="F9" s="230" t="s">
        <v>1984</v>
      </c>
      <c r="G9" s="242">
        <v>45691</v>
      </c>
      <c r="H9" s="112" t="s">
        <v>1985</v>
      </c>
      <c r="I9" s="109" t="s">
        <v>2188</v>
      </c>
      <c r="J9" s="242">
        <v>45693</v>
      </c>
      <c r="K9" s="258">
        <v>45694</v>
      </c>
      <c r="L9" s="241" t="s">
        <v>23</v>
      </c>
      <c r="M9" s="205" t="s">
        <v>7</v>
      </c>
      <c r="N9" s="233">
        <v>167</v>
      </c>
      <c r="O9" s="111" t="s">
        <v>49</v>
      </c>
      <c r="P9" s="234">
        <f>N9*19</f>
        <v>3173</v>
      </c>
      <c r="Q9" s="235">
        <v>1</v>
      </c>
      <c r="R9" s="109" t="s">
        <v>1992</v>
      </c>
      <c r="S9" s="112" t="s">
        <v>749</v>
      </c>
      <c r="T9" s="236" t="s">
        <v>2148</v>
      </c>
      <c r="U9" s="486" t="s">
        <v>2149</v>
      </c>
      <c r="V9" s="238" t="s">
        <v>2147</v>
      </c>
    </row>
    <row r="10" spans="1:22" ht="30">
      <c r="A10" s="239">
        <v>6</v>
      </c>
      <c r="B10" s="199" t="s">
        <v>429</v>
      </c>
      <c r="C10" s="199" t="s">
        <v>1195</v>
      </c>
      <c r="D10" s="229" t="s">
        <v>1983</v>
      </c>
      <c r="E10" s="112" t="s">
        <v>29</v>
      </c>
      <c r="F10" s="230" t="s">
        <v>1986</v>
      </c>
      <c r="G10" s="242">
        <v>45691</v>
      </c>
      <c r="H10" s="112" t="s">
        <v>1987</v>
      </c>
      <c r="I10" s="109" t="s">
        <v>2189</v>
      </c>
      <c r="J10" s="242">
        <v>45693</v>
      </c>
      <c r="K10" s="258">
        <v>45694</v>
      </c>
      <c r="L10" s="241" t="s">
        <v>23</v>
      </c>
      <c r="M10" s="205" t="s">
        <v>7</v>
      </c>
      <c r="N10" s="233">
        <v>13</v>
      </c>
      <c r="O10" s="111" t="s">
        <v>49</v>
      </c>
      <c r="P10" s="234">
        <f>N10*19</f>
        <v>247</v>
      </c>
      <c r="Q10" s="235">
        <v>1</v>
      </c>
      <c r="R10" s="109" t="s">
        <v>1993</v>
      </c>
      <c r="S10" s="112" t="s">
        <v>749</v>
      </c>
      <c r="T10" s="236" t="s">
        <v>2152</v>
      </c>
      <c r="U10" s="487" t="s">
        <v>2150</v>
      </c>
      <c r="V10" s="238" t="s">
        <v>2147</v>
      </c>
    </row>
    <row r="11" spans="1:22" s="14" customFormat="1" ht="30">
      <c r="A11" s="239">
        <v>7</v>
      </c>
      <c r="B11" s="199" t="s">
        <v>429</v>
      </c>
      <c r="C11" s="199" t="s">
        <v>1195</v>
      </c>
      <c r="D11" s="229" t="s">
        <v>1983</v>
      </c>
      <c r="E11" s="112" t="s">
        <v>29</v>
      </c>
      <c r="F11" s="230" t="s">
        <v>1988</v>
      </c>
      <c r="G11" s="242">
        <v>45691</v>
      </c>
      <c r="H11" s="112" t="s">
        <v>1989</v>
      </c>
      <c r="I11" s="109" t="s">
        <v>2190</v>
      </c>
      <c r="J11" s="242">
        <v>45693</v>
      </c>
      <c r="K11" s="258">
        <v>45694</v>
      </c>
      <c r="L11" s="241" t="s">
        <v>23</v>
      </c>
      <c r="M11" s="205" t="s">
        <v>7</v>
      </c>
      <c r="N11" s="233">
        <v>18</v>
      </c>
      <c r="O11" s="111" t="s">
        <v>49</v>
      </c>
      <c r="P11" s="234">
        <f>N11*19</f>
        <v>342</v>
      </c>
      <c r="Q11" s="235">
        <v>1</v>
      </c>
      <c r="R11" s="109" t="s">
        <v>1994</v>
      </c>
      <c r="S11" s="112" t="s">
        <v>78</v>
      </c>
      <c r="T11" s="236" t="s">
        <v>2152</v>
      </c>
      <c r="U11" s="486" t="s">
        <v>2150</v>
      </c>
      <c r="V11" s="238" t="s">
        <v>2147</v>
      </c>
    </row>
    <row r="12" spans="1:22" s="14" customFormat="1" ht="30">
      <c r="A12" s="239">
        <v>8</v>
      </c>
      <c r="B12" s="199" t="s">
        <v>429</v>
      </c>
      <c r="C12" s="199" t="s">
        <v>1195</v>
      </c>
      <c r="D12" s="229" t="s">
        <v>1983</v>
      </c>
      <c r="E12" s="112" t="s">
        <v>29</v>
      </c>
      <c r="F12" s="230" t="s">
        <v>1990</v>
      </c>
      <c r="G12" s="242">
        <v>45681</v>
      </c>
      <c r="H12" s="112" t="s">
        <v>1991</v>
      </c>
      <c r="I12" s="109" t="s">
        <v>2191</v>
      </c>
      <c r="J12" s="242">
        <v>45693</v>
      </c>
      <c r="K12" s="258">
        <v>45694</v>
      </c>
      <c r="L12" s="241" t="s">
        <v>23</v>
      </c>
      <c r="M12" s="205" t="s">
        <v>7</v>
      </c>
      <c r="N12" s="233">
        <v>34</v>
      </c>
      <c r="O12" s="111" t="s">
        <v>49</v>
      </c>
      <c r="P12" s="234">
        <f>N12*19</f>
        <v>646</v>
      </c>
      <c r="Q12" s="235">
        <v>1</v>
      </c>
      <c r="R12" s="109" t="s">
        <v>1995</v>
      </c>
      <c r="S12" s="112" t="s">
        <v>1198</v>
      </c>
      <c r="T12" s="236" t="s">
        <v>2095</v>
      </c>
      <c r="U12" s="487" t="s">
        <v>2096</v>
      </c>
      <c r="V12" s="238" t="s">
        <v>772</v>
      </c>
    </row>
    <row r="13" spans="1:22" s="14" customFormat="1" ht="30">
      <c r="A13" s="239">
        <v>9</v>
      </c>
      <c r="B13" s="199" t="s">
        <v>429</v>
      </c>
      <c r="C13" s="199" t="s">
        <v>1195</v>
      </c>
      <c r="D13" s="229" t="s">
        <v>1983</v>
      </c>
      <c r="E13" s="112" t="s">
        <v>29</v>
      </c>
      <c r="F13" s="230" t="s">
        <v>1996</v>
      </c>
      <c r="G13" s="242">
        <v>45691</v>
      </c>
      <c r="H13" s="112" t="s">
        <v>1997</v>
      </c>
      <c r="I13" s="109" t="s">
        <v>2192</v>
      </c>
      <c r="J13" s="242">
        <v>45693</v>
      </c>
      <c r="K13" s="258">
        <v>45694</v>
      </c>
      <c r="L13" s="241" t="s">
        <v>23</v>
      </c>
      <c r="M13" s="205" t="s">
        <v>7</v>
      </c>
      <c r="N13" s="233">
        <v>48</v>
      </c>
      <c r="O13" s="111" t="s">
        <v>63</v>
      </c>
      <c r="P13" s="234">
        <f>N13*18.6</f>
        <v>892.80000000000007</v>
      </c>
      <c r="Q13" s="235">
        <v>1</v>
      </c>
      <c r="R13" s="109" t="s">
        <v>77</v>
      </c>
      <c r="S13" s="112" t="s">
        <v>78</v>
      </c>
      <c r="T13" s="236" t="s">
        <v>2153</v>
      </c>
      <c r="U13" s="260" t="s">
        <v>2151</v>
      </c>
      <c r="V13" s="238" t="s">
        <v>2147</v>
      </c>
    </row>
    <row r="14" spans="1:22" ht="30">
      <c r="A14" s="239">
        <v>10</v>
      </c>
      <c r="B14" s="199" t="s">
        <v>2000</v>
      </c>
      <c r="C14" s="199" t="s">
        <v>2001</v>
      </c>
      <c r="D14" s="229" t="s">
        <v>358</v>
      </c>
      <c r="E14" s="112" t="s">
        <v>29</v>
      </c>
      <c r="F14" s="230" t="s">
        <v>1998</v>
      </c>
      <c r="G14" s="242">
        <v>45705</v>
      </c>
      <c r="H14" s="112" t="s">
        <v>1999</v>
      </c>
      <c r="I14" s="109" t="s">
        <v>2738</v>
      </c>
      <c r="J14" s="242">
        <v>45756</v>
      </c>
      <c r="K14" s="258">
        <v>45756</v>
      </c>
      <c r="L14" s="241" t="s">
        <v>23</v>
      </c>
      <c r="M14" s="205" t="s">
        <v>7</v>
      </c>
      <c r="N14" s="233">
        <v>240</v>
      </c>
      <c r="O14" s="111" t="s">
        <v>49</v>
      </c>
      <c r="P14" s="234">
        <f>N14*18.6</f>
        <v>4464</v>
      </c>
      <c r="Q14" s="235">
        <v>1</v>
      </c>
      <c r="R14" s="109" t="s">
        <v>2020</v>
      </c>
      <c r="S14" s="112" t="s">
        <v>3646</v>
      </c>
      <c r="T14" s="236" t="s">
        <v>2260</v>
      </c>
      <c r="U14" s="237" t="s">
        <v>2261</v>
      </c>
      <c r="V14" s="238" t="s">
        <v>2091</v>
      </c>
    </row>
    <row r="15" spans="1:22" ht="18" customHeight="1">
      <c r="A15" s="239">
        <v>11</v>
      </c>
      <c r="B15" s="253" t="s">
        <v>2025</v>
      </c>
      <c r="C15" s="199" t="s">
        <v>2027</v>
      </c>
      <c r="D15" s="9" t="s">
        <v>2026</v>
      </c>
      <c r="E15" s="112" t="s">
        <v>29</v>
      </c>
      <c r="F15" s="230" t="s">
        <v>2028</v>
      </c>
      <c r="G15" s="242">
        <v>45679</v>
      </c>
      <c r="H15" s="112" t="s">
        <v>2030</v>
      </c>
      <c r="I15" s="109" t="s">
        <v>2065</v>
      </c>
      <c r="J15" s="242">
        <v>45679</v>
      </c>
      <c r="K15" s="258">
        <v>45686</v>
      </c>
      <c r="L15" s="241" t="s">
        <v>23</v>
      </c>
      <c r="M15" s="205" t="s">
        <v>93</v>
      </c>
      <c r="N15" s="233">
        <v>18</v>
      </c>
      <c r="O15" s="111" t="s">
        <v>49</v>
      </c>
      <c r="P15" s="234">
        <f>N15*22</f>
        <v>396</v>
      </c>
      <c r="Q15" s="235">
        <v>1</v>
      </c>
      <c r="R15" s="109" t="s">
        <v>2029</v>
      </c>
      <c r="S15" s="112" t="s">
        <v>152</v>
      </c>
      <c r="T15" s="236">
        <v>0</v>
      </c>
      <c r="U15" s="237"/>
      <c r="V15" s="238"/>
    </row>
    <row r="16" spans="1:22" ht="18" customHeight="1">
      <c r="A16" s="239">
        <v>12</v>
      </c>
      <c r="B16" s="253" t="s">
        <v>2033</v>
      </c>
      <c r="C16" s="199" t="s">
        <v>2032</v>
      </c>
      <c r="D16" s="9" t="s">
        <v>2031</v>
      </c>
      <c r="E16" s="112" t="s">
        <v>29</v>
      </c>
      <c r="F16" s="230" t="s">
        <v>2034</v>
      </c>
      <c r="G16" s="242">
        <v>45693</v>
      </c>
      <c r="H16" s="112" t="s">
        <v>2035</v>
      </c>
      <c r="I16" s="109" t="s">
        <v>2180</v>
      </c>
      <c r="J16" s="242">
        <v>45693</v>
      </c>
      <c r="K16" s="258"/>
      <c r="L16" s="241" t="s">
        <v>23</v>
      </c>
      <c r="M16" s="205" t="s">
        <v>93</v>
      </c>
      <c r="N16" s="233">
        <v>56</v>
      </c>
      <c r="O16" s="111" t="s">
        <v>49</v>
      </c>
      <c r="P16" s="234">
        <f>N16*21</f>
        <v>1176</v>
      </c>
      <c r="Q16" s="235">
        <v>1</v>
      </c>
      <c r="R16" s="109" t="s">
        <v>2036</v>
      </c>
      <c r="S16" s="112" t="s">
        <v>1513</v>
      </c>
      <c r="T16" s="236">
        <v>0</v>
      </c>
      <c r="U16" s="237"/>
      <c r="V16" s="238" t="s">
        <v>2455</v>
      </c>
    </row>
    <row r="17" spans="1:22" ht="18" customHeight="1">
      <c r="A17" s="239"/>
      <c r="B17" s="253" t="s">
        <v>2033</v>
      </c>
      <c r="C17" s="199" t="s">
        <v>2032</v>
      </c>
      <c r="D17" s="9" t="s">
        <v>2031</v>
      </c>
      <c r="E17" s="112" t="s">
        <v>29</v>
      </c>
      <c r="F17" s="230" t="s">
        <v>2454</v>
      </c>
      <c r="G17" s="242">
        <v>45720</v>
      </c>
      <c r="H17" s="112" t="s">
        <v>2035</v>
      </c>
      <c r="I17" s="109"/>
      <c r="J17" s="242"/>
      <c r="K17" s="258"/>
      <c r="L17" s="241" t="s">
        <v>24</v>
      </c>
      <c r="M17" s="205" t="s">
        <v>7</v>
      </c>
      <c r="N17" s="233">
        <v>2</v>
      </c>
      <c r="O17" s="109" t="s">
        <v>450</v>
      </c>
      <c r="P17" s="110">
        <f>1050*N17</f>
        <v>2100</v>
      </c>
      <c r="Q17" s="109">
        <v>0</v>
      </c>
      <c r="R17" s="230" t="s">
        <v>2036</v>
      </c>
      <c r="S17" s="112" t="s">
        <v>1513</v>
      </c>
      <c r="T17" s="236" t="s">
        <v>2453</v>
      </c>
      <c r="U17" s="237"/>
      <c r="V17" s="238" t="s">
        <v>2455</v>
      </c>
    </row>
    <row r="18" spans="1:22" ht="45">
      <c r="A18" s="239">
        <v>13</v>
      </c>
      <c r="B18" s="199" t="s">
        <v>2037</v>
      </c>
      <c r="C18" s="199" t="s">
        <v>2039</v>
      </c>
      <c r="D18" s="9" t="s">
        <v>2038</v>
      </c>
      <c r="E18" s="112" t="s">
        <v>29</v>
      </c>
      <c r="F18" s="230" t="s">
        <v>2040</v>
      </c>
      <c r="G18" s="242">
        <v>45681</v>
      </c>
      <c r="H18" s="112" t="s">
        <v>2041</v>
      </c>
      <c r="I18" s="109"/>
      <c r="J18" s="109"/>
      <c r="K18" s="257"/>
      <c r="L18" s="241" t="s">
        <v>23</v>
      </c>
      <c r="M18" s="205" t="s">
        <v>7</v>
      </c>
      <c r="N18" s="233">
        <v>28</v>
      </c>
      <c r="O18" s="111" t="s">
        <v>63</v>
      </c>
      <c r="P18" s="234">
        <f>N18*19</f>
        <v>532</v>
      </c>
      <c r="Q18" s="235">
        <v>1</v>
      </c>
      <c r="R18" s="109" t="s">
        <v>2042</v>
      </c>
      <c r="S18" s="112" t="s">
        <v>1287</v>
      </c>
      <c r="T18" s="236" t="s">
        <v>2094</v>
      </c>
      <c r="U18" s="237" t="s">
        <v>2092</v>
      </c>
      <c r="V18" s="238" t="s">
        <v>2091</v>
      </c>
    </row>
    <row r="19" spans="1:22" s="137" customFormat="1" ht="18" customHeight="1">
      <c r="A19" s="313">
        <v>14</v>
      </c>
      <c r="B19" s="314" t="s">
        <v>2043</v>
      </c>
      <c r="C19" s="314" t="s">
        <v>2044</v>
      </c>
      <c r="D19" s="315" t="s">
        <v>2045</v>
      </c>
      <c r="E19" s="316" t="s">
        <v>29</v>
      </c>
      <c r="F19" s="317" t="s">
        <v>2046</v>
      </c>
      <c r="G19" s="318" t="s">
        <v>2747</v>
      </c>
      <c r="H19" s="316" t="s">
        <v>2047</v>
      </c>
      <c r="I19" s="319" t="s">
        <v>7</v>
      </c>
      <c r="J19" s="319" t="s">
        <v>7</v>
      </c>
      <c r="K19" s="319" t="s">
        <v>7</v>
      </c>
      <c r="L19" s="321" t="s">
        <v>23</v>
      </c>
      <c r="M19" s="322" t="s">
        <v>7</v>
      </c>
      <c r="N19" s="323">
        <v>1169</v>
      </c>
      <c r="O19" s="324" t="s">
        <v>49</v>
      </c>
      <c r="P19" s="325">
        <f>N19*19.5</f>
        <v>22795.5</v>
      </c>
      <c r="Q19" s="326">
        <v>3</v>
      </c>
      <c r="R19" s="319" t="s">
        <v>2048</v>
      </c>
      <c r="S19" s="316" t="s">
        <v>216</v>
      </c>
      <c r="T19" s="327" t="s">
        <v>7</v>
      </c>
      <c r="U19" s="327" t="s">
        <v>7</v>
      </c>
      <c r="V19" s="327" t="s">
        <v>7</v>
      </c>
    </row>
    <row r="20" spans="1:22" ht="18" customHeight="1">
      <c r="A20" s="239">
        <v>15</v>
      </c>
      <c r="B20" s="253" t="s">
        <v>2049</v>
      </c>
      <c r="C20" s="199" t="s">
        <v>2051</v>
      </c>
      <c r="D20" s="9" t="s">
        <v>2050</v>
      </c>
      <c r="E20" s="112" t="s">
        <v>29</v>
      </c>
      <c r="F20" s="230" t="s">
        <v>2052</v>
      </c>
      <c r="G20" s="496">
        <v>45693</v>
      </c>
      <c r="H20" s="473" t="s">
        <v>2053</v>
      </c>
      <c r="I20" s="497" t="s">
        <v>2179</v>
      </c>
      <c r="J20" s="496">
        <v>45693</v>
      </c>
      <c r="K20" s="508">
        <v>45693</v>
      </c>
      <c r="L20" s="241" t="s">
        <v>23</v>
      </c>
      <c r="M20" s="205" t="s">
        <v>93</v>
      </c>
      <c r="N20" s="233">
        <v>1165</v>
      </c>
      <c r="O20" s="111" t="s">
        <v>49</v>
      </c>
      <c r="P20" s="234">
        <f>N20*22</f>
        <v>25630</v>
      </c>
      <c r="Q20" s="254">
        <v>2</v>
      </c>
      <c r="R20" s="109" t="s">
        <v>1692</v>
      </c>
      <c r="S20" s="112" t="s">
        <v>3780</v>
      </c>
      <c r="T20" s="480">
        <v>0</v>
      </c>
      <c r="U20" s="482"/>
      <c r="V20" s="490" t="s">
        <v>1043</v>
      </c>
    </row>
    <row r="21" spans="1:22" ht="18" customHeight="1">
      <c r="A21" s="239">
        <v>16</v>
      </c>
      <c r="B21" s="253" t="s">
        <v>2049</v>
      </c>
      <c r="C21" s="199" t="s">
        <v>2051</v>
      </c>
      <c r="D21" s="9" t="s">
        <v>2050</v>
      </c>
      <c r="E21" s="112" t="s">
        <v>29</v>
      </c>
      <c r="F21" s="230" t="s">
        <v>2052</v>
      </c>
      <c r="G21" s="505"/>
      <c r="H21" s="479"/>
      <c r="I21" s="498"/>
      <c r="J21" s="476"/>
      <c r="K21" s="474"/>
      <c r="L21" s="241" t="s">
        <v>23</v>
      </c>
      <c r="M21" s="205" t="s">
        <v>93</v>
      </c>
      <c r="N21" s="233">
        <v>1774</v>
      </c>
      <c r="O21" s="111" t="s">
        <v>1310</v>
      </c>
      <c r="P21" s="234">
        <f>N21*12.2</f>
        <v>21642.799999999999</v>
      </c>
      <c r="Q21" s="254">
        <v>3</v>
      </c>
      <c r="R21" s="109" t="s">
        <v>1692</v>
      </c>
      <c r="S21" s="112" t="s">
        <v>3780</v>
      </c>
      <c r="T21" s="481"/>
      <c r="U21" s="483"/>
      <c r="V21" s="491"/>
    </row>
    <row r="22" spans="1:22" ht="18" customHeight="1">
      <c r="A22" s="239">
        <v>17</v>
      </c>
      <c r="B22" s="199" t="s">
        <v>2049</v>
      </c>
      <c r="C22" s="199" t="s">
        <v>2051</v>
      </c>
      <c r="D22" s="9" t="s">
        <v>2050</v>
      </c>
      <c r="E22" s="112" t="s">
        <v>29</v>
      </c>
      <c r="F22" s="497" t="s">
        <v>2156</v>
      </c>
      <c r="G22" s="496">
        <v>45691</v>
      </c>
      <c r="H22" s="479"/>
      <c r="I22" s="109"/>
      <c r="J22" s="109"/>
      <c r="K22" s="257"/>
      <c r="L22" s="241" t="s">
        <v>24</v>
      </c>
      <c r="M22" s="205" t="s">
        <v>7</v>
      </c>
      <c r="N22" s="233">
        <v>28</v>
      </c>
      <c r="O22" s="111" t="s">
        <v>450</v>
      </c>
      <c r="P22" s="234">
        <f>N22*38</f>
        <v>1064</v>
      </c>
      <c r="Q22" s="261">
        <v>1</v>
      </c>
      <c r="R22" s="109" t="s">
        <v>1692</v>
      </c>
      <c r="S22" s="112" t="s">
        <v>3780</v>
      </c>
      <c r="T22" s="480" t="s">
        <v>2154</v>
      </c>
      <c r="U22" s="482"/>
      <c r="V22" s="490" t="s">
        <v>1043</v>
      </c>
    </row>
    <row r="23" spans="1:22" ht="18" customHeight="1">
      <c r="A23" s="239">
        <v>17</v>
      </c>
      <c r="B23" s="199" t="s">
        <v>2049</v>
      </c>
      <c r="C23" s="199" t="s">
        <v>2051</v>
      </c>
      <c r="D23" s="9" t="s">
        <v>2050</v>
      </c>
      <c r="E23" s="112" t="s">
        <v>29</v>
      </c>
      <c r="F23" s="498"/>
      <c r="G23" s="505"/>
      <c r="H23" s="474"/>
      <c r="I23" s="109"/>
      <c r="J23" s="109"/>
      <c r="K23" s="257"/>
      <c r="L23" s="241" t="s">
        <v>24</v>
      </c>
      <c r="M23" s="205" t="s">
        <v>7</v>
      </c>
      <c r="N23" s="233">
        <v>1</v>
      </c>
      <c r="O23" s="111" t="s">
        <v>2146</v>
      </c>
      <c r="P23" s="234">
        <v>500</v>
      </c>
      <c r="Q23" s="261">
        <v>0</v>
      </c>
      <c r="R23" s="109" t="s">
        <v>1692</v>
      </c>
      <c r="S23" s="112" t="s">
        <v>3780</v>
      </c>
      <c r="T23" s="481"/>
      <c r="U23" s="483"/>
      <c r="V23" s="491"/>
    </row>
    <row r="24" spans="1:22" ht="18" customHeight="1">
      <c r="A24" s="239">
        <v>18</v>
      </c>
      <c r="B24" s="253" t="s">
        <v>2061</v>
      </c>
      <c r="C24" s="199" t="s">
        <v>1533</v>
      </c>
      <c r="D24" s="9" t="s">
        <v>1532</v>
      </c>
      <c r="E24" s="112" t="s">
        <v>29</v>
      </c>
      <c r="F24" s="230" t="s">
        <v>2062</v>
      </c>
      <c r="G24" s="242">
        <v>45679</v>
      </c>
      <c r="H24" s="112" t="s">
        <v>2063</v>
      </c>
      <c r="I24" s="109" t="s">
        <v>2066</v>
      </c>
      <c r="J24" s="242">
        <v>45679</v>
      </c>
      <c r="K24" s="258">
        <v>45679</v>
      </c>
      <c r="L24" s="241" t="s">
        <v>23</v>
      </c>
      <c r="M24" s="205" t="s">
        <v>93</v>
      </c>
      <c r="N24" s="233">
        <v>294</v>
      </c>
      <c r="O24" s="111" t="s">
        <v>63</v>
      </c>
      <c r="P24" s="234">
        <f>16*N24</f>
        <v>4704</v>
      </c>
      <c r="Q24" s="235">
        <v>1</v>
      </c>
      <c r="R24" s="109" t="s">
        <v>2064</v>
      </c>
      <c r="S24" s="112" t="s">
        <v>22</v>
      </c>
      <c r="T24" s="236">
        <v>0</v>
      </c>
      <c r="U24" s="237"/>
      <c r="V24" s="238"/>
    </row>
    <row r="25" spans="1:22" ht="18" customHeight="1">
      <c r="A25" s="239">
        <v>19</v>
      </c>
      <c r="B25" s="253" t="s">
        <v>1176</v>
      </c>
      <c r="C25" s="199" t="s">
        <v>2067</v>
      </c>
      <c r="D25" s="9" t="s">
        <v>2068</v>
      </c>
      <c r="E25" s="112" t="s">
        <v>29</v>
      </c>
      <c r="F25" s="230" t="s">
        <v>2069</v>
      </c>
      <c r="G25" s="514" t="s">
        <v>3796</v>
      </c>
      <c r="H25" s="112" t="s">
        <v>2070</v>
      </c>
      <c r="I25" s="109"/>
      <c r="J25" s="109"/>
      <c r="K25" s="257"/>
      <c r="L25" s="241" t="s">
        <v>23</v>
      </c>
      <c r="M25" s="205" t="s">
        <v>93</v>
      </c>
      <c r="N25" s="233">
        <v>1328</v>
      </c>
      <c r="O25" s="111" t="s">
        <v>63</v>
      </c>
      <c r="P25" s="234">
        <v>16</v>
      </c>
      <c r="Q25" s="254">
        <v>2</v>
      </c>
      <c r="R25" s="109" t="s">
        <v>1182</v>
      </c>
      <c r="S25" s="112" t="s">
        <v>1183</v>
      </c>
      <c r="T25" s="236"/>
      <c r="U25" s="237"/>
      <c r="V25" s="238"/>
    </row>
    <row r="26" spans="1:22" ht="18" customHeight="1">
      <c r="A26" s="239">
        <v>20</v>
      </c>
      <c r="B26" s="253" t="s">
        <v>1176</v>
      </c>
      <c r="C26" s="199" t="s">
        <v>2067</v>
      </c>
      <c r="D26" s="9" t="s">
        <v>2068</v>
      </c>
      <c r="E26" s="112" t="s">
        <v>29</v>
      </c>
      <c r="F26" s="230" t="s">
        <v>2069</v>
      </c>
      <c r="G26" s="231" t="s">
        <v>34</v>
      </c>
      <c r="H26" s="112" t="s">
        <v>2070</v>
      </c>
      <c r="I26" s="109"/>
      <c r="J26" s="109"/>
      <c r="K26" s="257"/>
      <c r="L26" s="241" t="s">
        <v>23</v>
      </c>
      <c r="M26" s="205" t="s">
        <v>93</v>
      </c>
      <c r="N26" s="233">
        <v>694</v>
      </c>
      <c r="O26" s="111" t="s">
        <v>522</v>
      </c>
      <c r="P26" s="234">
        <v>15404.8</v>
      </c>
      <c r="Q26" s="254">
        <v>2</v>
      </c>
      <c r="R26" s="109" t="s">
        <v>1182</v>
      </c>
      <c r="S26" s="112" t="s">
        <v>1183</v>
      </c>
      <c r="T26" s="236"/>
      <c r="U26" s="237"/>
      <c r="V26" s="238"/>
    </row>
    <row r="27" spans="1:22" ht="30">
      <c r="A27" s="239">
        <v>22</v>
      </c>
      <c r="B27" s="199" t="s">
        <v>2073</v>
      </c>
      <c r="C27" s="199" t="s">
        <v>1807</v>
      </c>
      <c r="D27" s="9" t="s">
        <v>1806</v>
      </c>
      <c r="E27" s="112" t="s">
        <v>29</v>
      </c>
      <c r="F27" s="230" t="s">
        <v>2074</v>
      </c>
      <c r="G27" s="242">
        <v>45681</v>
      </c>
      <c r="H27" s="112" t="s">
        <v>2075</v>
      </c>
      <c r="I27" s="109" t="s">
        <v>2138</v>
      </c>
      <c r="J27" s="242">
        <v>45687</v>
      </c>
      <c r="K27" s="258">
        <v>45691</v>
      </c>
      <c r="L27" s="241" t="s">
        <v>23</v>
      </c>
      <c r="M27" s="205" t="s">
        <v>7</v>
      </c>
      <c r="N27" s="233">
        <v>2</v>
      </c>
      <c r="O27" s="111" t="s">
        <v>49</v>
      </c>
      <c r="P27" s="234">
        <f>N27*20</f>
        <v>40</v>
      </c>
      <c r="Q27" s="235">
        <v>1</v>
      </c>
      <c r="R27" s="109" t="s">
        <v>1810</v>
      </c>
      <c r="S27" s="112" t="s">
        <v>1287</v>
      </c>
      <c r="T27" s="236" t="s">
        <v>2090</v>
      </c>
      <c r="U27" s="237" t="s">
        <v>2093</v>
      </c>
      <c r="V27" s="238" t="s">
        <v>2091</v>
      </c>
    </row>
    <row r="28" spans="1:22" ht="18" customHeight="1">
      <c r="A28" s="239">
        <v>23</v>
      </c>
      <c r="B28" s="253" t="s">
        <v>2076</v>
      </c>
      <c r="C28" s="199" t="s">
        <v>2078</v>
      </c>
      <c r="D28" s="9" t="s">
        <v>2077</v>
      </c>
      <c r="E28" s="112" t="s">
        <v>29</v>
      </c>
      <c r="F28" s="230" t="s">
        <v>2079</v>
      </c>
      <c r="G28" s="231" t="s">
        <v>34</v>
      </c>
      <c r="H28" s="112" t="s">
        <v>2080</v>
      </c>
      <c r="I28" s="109"/>
      <c r="J28" s="109"/>
      <c r="K28" s="257"/>
      <c r="L28" s="241" t="s">
        <v>23</v>
      </c>
      <c r="M28" s="205" t="s">
        <v>93</v>
      </c>
      <c r="N28" s="233">
        <v>18</v>
      </c>
      <c r="O28" s="255" t="s">
        <v>49</v>
      </c>
      <c r="P28" s="256">
        <f>20*N28</f>
        <v>360</v>
      </c>
      <c r="Q28" s="235">
        <v>1</v>
      </c>
      <c r="R28" s="109" t="s">
        <v>2081</v>
      </c>
      <c r="S28" s="112" t="s">
        <v>232</v>
      </c>
      <c r="T28" s="236"/>
      <c r="U28" s="237"/>
      <c r="V28" s="238"/>
    </row>
    <row r="29" spans="1:22" ht="18" customHeight="1">
      <c r="A29" s="239">
        <v>21</v>
      </c>
      <c r="B29" s="199" t="s">
        <v>2082</v>
      </c>
      <c r="C29" s="199"/>
      <c r="D29" s="199"/>
      <c r="E29" s="112" t="s">
        <v>29</v>
      </c>
      <c r="F29" s="230" t="s">
        <v>2083</v>
      </c>
      <c r="G29" s="242">
        <v>45680</v>
      </c>
      <c r="H29" s="112" t="s">
        <v>2084</v>
      </c>
      <c r="I29" s="109"/>
      <c r="J29" s="109"/>
      <c r="K29" s="257"/>
      <c r="L29" s="241" t="s">
        <v>23</v>
      </c>
      <c r="M29" s="205" t="s">
        <v>7</v>
      </c>
      <c r="N29" s="233">
        <v>3708</v>
      </c>
      <c r="O29" s="111" t="s">
        <v>49</v>
      </c>
      <c r="P29" s="234">
        <f>N29*19</f>
        <v>70452</v>
      </c>
      <c r="Q29" s="235">
        <v>6</v>
      </c>
      <c r="R29" s="109" t="s">
        <v>2086</v>
      </c>
      <c r="S29" s="112" t="s">
        <v>720</v>
      </c>
      <c r="T29" s="236"/>
      <c r="U29" s="237"/>
      <c r="V29" s="238"/>
    </row>
    <row r="30" spans="1:22" ht="18" customHeight="1">
      <c r="A30" s="239">
        <v>24</v>
      </c>
      <c r="B30" s="199" t="s">
        <v>2082</v>
      </c>
      <c r="C30" s="199"/>
      <c r="D30" s="199"/>
      <c r="E30" s="112" t="s">
        <v>29</v>
      </c>
      <c r="F30" s="230" t="s">
        <v>2083</v>
      </c>
      <c r="G30" s="242">
        <v>45680</v>
      </c>
      <c r="H30" s="112" t="s">
        <v>2084</v>
      </c>
      <c r="I30" s="109"/>
      <c r="J30" s="109"/>
      <c r="K30" s="257"/>
      <c r="L30" s="241" t="s">
        <v>23</v>
      </c>
      <c r="M30" s="205" t="s">
        <v>7</v>
      </c>
      <c r="N30" s="233">
        <v>10872</v>
      </c>
      <c r="O30" s="111" t="s">
        <v>63</v>
      </c>
      <c r="P30" s="234">
        <f>N30*15</f>
        <v>163080</v>
      </c>
      <c r="Q30" s="235">
        <v>16</v>
      </c>
      <c r="R30" s="109" t="s">
        <v>2085</v>
      </c>
      <c r="S30" s="112" t="s">
        <v>232</v>
      </c>
      <c r="T30" s="236"/>
      <c r="U30" s="237"/>
      <c r="V30" s="238"/>
    </row>
    <row r="31" spans="1:22" ht="18" customHeight="1">
      <c r="A31" s="239">
        <v>25</v>
      </c>
      <c r="B31" s="199" t="s">
        <v>2082</v>
      </c>
      <c r="C31" s="199"/>
      <c r="D31" s="199"/>
      <c r="E31" s="112" t="s">
        <v>29</v>
      </c>
      <c r="F31" s="230" t="s">
        <v>2083</v>
      </c>
      <c r="G31" s="242">
        <v>45680</v>
      </c>
      <c r="H31" s="112" t="s">
        <v>2084</v>
      </c>
      <c r="I31" s="109"/>
      <c r="J31" s="109"/>
      <c r="K31" s="257"/>
      <c r="L31" s="241" t="s">
        <v>23</v>
      </c>
      <c r="M31" s="205" t="s">
        <v>7</v>
      </c>
      <c r="N31" s="233">
        <v>23786</v>
      </c>
      <c r="O31" s="111" t="s">
        <v>124</v>
      </c>
      <c r="P31" s="234">
        <v>411758</v>
      </c>
      <c r="Q31" s="235">
        <v>34</v>
      </c>
      <c r="R31" s="109" t="s">
        <v>2087</v>
      </c>
      <c r="S31" s="112" t="s">
        <v>70</v>
      </c>
      <c r="T31" s="236"/>
      <c r="U31" s="237"/>
      <c r="V31" s="238"/>
    </row>
    <row r="32" spans="1:22" ht="18" customHeight="1">
      <c r="A32" s="239">
        <v>26</v>
      </c>
      <c r="B32" s="199" t="s">
        <v>531</v>
      </c>
      <c r="C32" s="199" t="s">
        <v>1719</v>
      </c>
      <c r="D32" s="9" t="s">
        <v>518</v>
      </c>
      <c r="E32" s="112" t="s">
        <v>29</v>
      </c>
      <c r="F32" s="230" t="s">
        <v>2088</v>
      </c>
      <c r="G32" s="242">
        <v>45685</v>
      </c>
      <c r="H32" s="112" t="s">
        <v>2089</v>
      </c>
      <c r="I32" s="109" t="s">
        <v>2116</v>
      </c>
      <c r="J32" s="242">
        <v>45686</v>
      </c>
      <c r="K32" s="258">
        <v>45686</v>
      </c>
      <c r="L32" s="241" t="s">
        <v>23</v>
      </c>
      <c r="M32" s="205" t="s">
        <v>7</v>
      </c>
      <c r="N32" s="233">
        <v>408</v>
      </c>
      <c r="O32" s="111" t="s">
        <v>49</v>
      </c>
      <c r="P32" s="234">
        <f>N32*27</f>
        <v>11016</v>
      </c>
      <c r="Q32" s="235">
        <v>2</v>
      </c>
      <c r="R32" s="109" t="s">
        <v>2098</v>
      </c>
      <c r="S32" s="112" t="s">
        <v>488</v>
      </c>
      <c r="T32" s="236" t="s">
        <v>2117</v>
      </c>
      <c r="U32" s="237" t="s">
        <v>2118</v>
      </c>
      <c r="V32" s="238" t="s">
        <v>2119</v>
      </c>
    </row>
    <row r="33" spans="1:22" ht="18" customHeight="1">
      <c r="A33" s="239">
        <v>27</v>
      </c>
      <c r="B33" s="199" t="s">
        <v>170</v>
      </c>
      <c r="C33" s="199" t="s">
        <v>2099</v>
      </c>
      <c r="D33" s="9" t="s">
        <v>2100</v>
      </c>
      <c r="E33" s="112" t="s">
        <v>29</v>
      </c>
      <c r="F33" s="230" t="s">
        <v>2101</v>
      </c>
      <c r="G33" s="242">
        <v>45706</v>
      </c>
      <c r="H33" s="112" t="s">
        <v>2102</v>
      </c>
      <c r="I33" s="109"/>
      <c r="J33" s="109"/>
      <c r="K33" s="257"/>
      <c r="L33" s="241" t="s">
        <v>23</v>
      </c>
      <c r="M33" s="205" t="s">
        <v>7</v>
      </c>
      <c r="N33" s="233">
        <v>113</v>
      </c>
      <c r="O33" s="111" t="s">
        <v>124</v>
      </c>
      <c r="P33" s="234">
        <v>2180.8000000000002</v>
      </c>
      <c r="Q33" s="235">
        <v>1</v>
      </c>
      <c r="R33" s="109" t="s">
        <v>2103</v>
      </c>
      <c r="S33" s="112" t="s">
        <v>176</v>
      </c>
      <c r="T33" s="480" t="s">
        <v>2272</v>
      </c>
      <c r="U33" s="482" t="s">
        <v>2273</v>
      </c>
      <c r="V33" s="484" t="s">
        <v>1049</v>
      </c>
    </row>
    <row r="34" spans="1:22" ht="33" customHeight="1">
      <c r="A34" s="239"/>
      <c r="B34" s="199" t="s">
        <v>170</v>
      </c>
      <c r="C34" s="199" t="s">
        <v>2099</v>
      </c>
      <c r="D34" s="9" t="s">
        <v>2100</v>
      </c>
      <c r="E34" s="112" t="s">
        <v>29</v>
      </c>
      <c r="F34" s="230" t="s">
        <v>2101</v>
      </c>
      <c r="G34" s="242">
        <v>45706</v>
      </c>
      <c r="H34" s="112" t="s">
        <v>2102</v>
      </c>
      <c r="I34" s="109" t="s">
        <v>2303</v>
      </c>
      <c r="J34" s="242">
        <v>45707</v>
      </c>
      <c r="K34" s="257"/>
      <c r="L34" s="241" t="s">
        <v>24</v>
      </c>
      <c r="M34" s="205" t="s">
        <v>7</v>
      </c>
      <c r="N34" s="233">
        <v>4</v>
      </c>
      <c r="O34" s="111" t="s">
        <v>450</v>
      </c>
      <c r="P34" s="234">
        <f>(26*3)+45</f>
        <v>123</v>
      </c>
      <c r="Q34" s="235">
        <v>1</v>
      </c>
      <c r="R34" s="109" t="s">
        <v>2103</v>
      </c>
      <c r="S34" s="112" t="s">
        <v>176</v>
      </c>
      <c r="T34" s="481"/>
      <c r="U34" s="483"/>
      <c r="V34" s="485"/>
    </row>
    <row r="35" spans="1:22" ht="30">
      <c r="A35" s="239">
        <v>28</v>
      </c>
      <c r="B35" s="199" t="s">
        <v>2104</v>
      </c>
      <c r="C35" s="8" t="s">
        <v>1327</v>
      </c>
      <c r="D35" s="9" t="s">
        <v>1328</v>
      </c>
      <c r="E35" s="112" t="s">
        <v>29</v>
      </c>
      <c r="F35" s="230" t="s">
        <v>2105</v>
      </c>
      <c r="G35" s="242">
        <v>45726</v>
      </c>
      <c r="H35" s="112" t="s">
        <v>2106</v>
      </c>
      <c r="I35" s="109"/>
      <c r="J35" s="109"/>
      <c r="K35" s="257"/>
      <c r="L35" s="241" t="s">
        <v>23</v>
      </c>
      <c r="M35" s="205" t="s">
        <v>7</v>
      </c>
      <c r="N35" s="233">
        <v>304</v>
      </c>
      <c r="O35" s="111" t="s">
        <v>49</v>
      </c>
      <c r="P35" s="234">
        <f>N35*22</f>
        <v>6688</v>
      </c>
      <c r="Q35" s="235">
        <v>1</v>
      </c>
      <c r="R35" s="109" t="s">
        <v>2107</v>
      </c>
      <c r="S35" s="112" t="s">
        <v>9</v>
      </c>
      <c r="T35" s="236" t="s">
        <v>2530</v>
      </c>
      <c r="U35" s="237" t="s">
        <v>2529</v>
      </c>
      <c r="V35" s="238"/>
    </row>
    <row r="36" spans="1:22" ht="18" customHeight="1">
      <c r="A36" s="239">
        <v>29</v>
      </c>
      <c r="B36" s="253" t="s">
        <v>2110</v>
      </c>
      <c r="C36" s="8" t="s">
        <v>1124</v>
      </c>
      <c r="D36" s="9" t="s">
        <v>1123</v>
      </c>
      <c r="E36" s="112" t="s">
        <v>29</v>
      </c>
      <c r="F36" s="230" t="s">
        <v>2108</v>
      </c>
      <c r="G36" s="242">
        <v>45693</v>
      </c>
      <c r="H36" s="112" t="s">
        <v>2109</v>
      </c>
      <c r="I36" s="109" t="s">
        <v>2181</v>
      </c>
      <c r="J36" s="242">
        <v>45693</v>
      </c>
      <c r="K36" s="258">
        <v>45693</v>
      </c>
      <c r="L36" s="241" t="s">
        <v>23</v>
      </c>
      <c r="M36" s="205" t="s">
        <v>93</v>
      </c>
      <c r="N36" s="233">
        <v>3392</v>
      </c>
      <c r="O36" s="111" t="s">
        <v>49</v>
      </c>
      <c r="P36" s="234">
        <f>N36*20</f>
        <v>67840</v>
      </c>
      <c r="Q36" s="259">
        <v>7</v>
      </c>
      <c r="R36" s="109" t="s">
        <v>2111</v>
      </c>
      <c r="S36" s="112" t="s">
        <v>1513</v>
      </c>
      <c r="T36" s="236">
        <v>0</v>
      </c>
      <c r="U36" s="237"/>
      <c r="V36" s="238"/>
    </row>
    <row r="37" spans="1:22" ht="30">
      <c r="A37" s="239">
        <v>30</v>
      </c>
      <c r="B37" s="199" t="s">
        <v>357</v>
      </c>
      <c r="C37" s="199" t="s">
        <v>2001</v>
      </c>
      <c r="D37" s="9" t="s">
        <v>358</v>
      </c>
      <c r="E37" s="112" t="s">
        <v>29</v>
      </c>
      <c r="F37" s="230" t="s">
        <v>2112</v>
      </c>
      <c r="G37" s="242">
        <v>45708</v>
      </c>
      <c r="H37" s="112" t="s">
        <v>2113</v>
      </c>
      <c r="I37" s="109"/>
      <c r="J37" s="109"/>
      <c r="K37" s="257"/>
      <c r="L37" s="241" t="s">
        <v>23</v>
      </c>
      <c r="M37" s="205" t="s">
        <v>7</v>
      </c>
      <c r="N37" s="233">
        <v>120</v>
      </c>
      <c r="O37" s="111" t="s">
        <v>49</v>
      </c>
      <c r="P37" s="111">
        <f>N37*9</f>
        <v>1080</v>
      </c>
      <c r="Q37" s="235">
        <v>1</v>
      </c>
      <c r="R37" s="109" t="s">
        <v>2114</v>
      </c>
      <c r="S37" s="112" t="s">
        <v>3646</v>
      </c>
      <c r="T37" s="236" t="s">
        <v>2327</v>
      </c>
      <c r="U37" s="237" t="s">
        <v>2329</v>
      </c>
      <c r="V37" s="238" t="s">
        <v>1050</v>
      </c>
    </row>
    <row r="38" spans="1:22" ht="30">
      <c r="A38" s="239">
        <v>31</v>
      </c>
      <c r="B38" s="199" t="s">
        <v>160</v>
      </c>
      <c r="C38" s="199" t="s">
        <v>2124</v>
      </c>
      <c r="D38" s="9" t="s">
        <v>1597</v>
      </c>
      <c r="E38" s="112" t="s">
        <v>29</v>
      </c>
      <c r="F38" s="230" t="s">
        <v>2122</v>
      </c>
      <c r="G38" s="242">
        <v>45708</v>
      </c>
      <c r="H38" s="112" t="s">
        <v>2123</v>
      </c>
      <c r="I38" s="109"/>
      <c r="J38" s="109"/>
      <c r="K38" s="257"/>
      <c r="L38" s="241" t="s">
        <v>23</v>
      </c>
      <c r="M38" s="205" t="s">
        <v>7</v>
      </c>
      <c r="N38" s="233">
        <v>1</v>
      </c>
      <c r="O38" s="111" t="s">
        <v>49</v>
      </c>
      <c r="P38" s="234">
        <v>19</v>
      </c>
      <c r="Q38" s="235">
        <v>1</v>
      </c>
      <c r="R38" s="109" t="s">
        <v>1951</v>
      </c>
      <c r="S38" s="112" t="s">
        <v>109</v>
      </c>
      <c r="T38" s="236" t="s">
        <v>2337</v>
      </c>
      <c r="U38" s="237" t="s">
        <v>2580</v>
      </c>
      <c r="V38" s="238"/>
    </row>
    <row r="39" spans="1:22" ht="18" customHeight="1">
      <c r="A39" s="239">
        <v>32</v>
      </c>
      <c r="B39" s="253" t="s">
        <v>2248</v>
      </c>
      <c r="C39" s="199" t="s">
        <v>1533</v>
      </c>
      <c r="D39" s="9" t="s">
        <v>1532</v>
      </c>
      <c r="E39" s="112" t="s">
        <v>29</v>
      </c>
      <c r="F39" s="230" t="s">
        <v>2125</v>
      </c>
      <c r="G39" s="269">
        <v>45713</v>
      </c>
      <c r="H39" s="112" t="s">
        <v>2245</v>
      </c>
      <c r="I39" s="109" t="s">
        <v>2415</v>
      </c>
      <c r="J39" s="269">
        <v>45713</v>
      </c>
      <c r="K39" s="258">
        <v>45716</v>
      </c>
      <c r="L39" s="241" t="s">
        <v>23</v>
      </c>
      <c r="M39" s="205" t="s">
        <v>93</v>
      </c>
      <c r="N39" s="233">
        <v>7</v>
      </c>
      <c r="O39" s="111" t="s">
        <v>49</v>
      </c>
      <c r="P39" s="234">
        <f>N39*19</f>
        <v>133</v>
      </c>
      <c r="Q39" s="235">
        <v>1</v>
      </c>
      <c r="R39" s="109" t="s">
        <v>2126</v>
      </c>
      <c r="S39" s="112" t="s">
        <v>3740</v>
      </c>
      <c r="T39" s="236" t="s">
        <v>2250</v>
      </c>
      <c r="U39" s="237"/>
      <c r="V39" s="238"/>
    </row>
    <row r="40" spans="1:22" ht="18" customHeight="1">
      <c r="A40" s="239">
        <v>33</v>
      </c>
      <c r="B40" s="199" t="s">
        <v>2127</v>
      </c>
      <c r="C40" s="199" t="s">
        <v>2128</v>
      </c>
      <c r="D40" s="9" t="s">
        <v>2129</v>
      </c>
      <c r="E40" s="112" t="s">
        <v>29</v>
      </c>
      <c r="F40" s="230" t="s">
        <v>2130</v>
      </c>
      <c r="G40" s="242">
        <v>45692</v>
      </c>
      <c r="H40" s="112" t="s">
        <v>2131</v>
      </c>
      <c r="I40" s="109"/>
      <c r="J40" s="109"/>
      <c r="K40" s="257"/>
      <c r="L40" s="241" t="s">
        <v>23</v>
      </c>
      <c r="M40" s="205" t="s">
        <v>7</v>
      </c>
      <c r="N40" s="233">
        <v>48</v>
      </c>
      <c r="O40" s="111" t="s">
        <v>1930</v>
      </c>
      <c r="P40" s="234">
        <f>N40*17</f>
        <v>816</v>
      </c>
      <c r="Q40" s="235">
        <v>1</v>
      </c>
      <c r="R40" s="109" t="s">
        <v>2132</v>
      </c>
      <c r="S40" s="112" t="s">
        <v>196</v>
      </c>
      <c r="T40" s="236" t="s">
        <v>2168</v>
      </c>
      <c r="U40" s="237" t="s">
        <v>2169</v>
      </c>
      <c r="V40" s="238" t="s">
        <v>1577</v>
      </c>
    </row>
    <row r="41" spans="1:22" ht="30">
      <c r="A41" s="239">
        <v>34</v>
      </c>
      <c r="B41" s="199" t="s">
        <v>2139</v>
      </c>
      <c r="C41" s="199" t="s">
        <v>2134</v>
      </c>
      <c r="D41" s="9" t="s">
        <v>2133</v>
      </c>
      <c r="E41" s="112" t="s">
        <v>29</v>
      </c>
      <c r="F41" s="230" t="s">
        <v>2135</v>
      </c>
      <c r="G41" s="242">
        <v>45692</v>
      </c>
      <c r="H41" s="112" t="s">
        <v>2136</v>
      </c>
      <c r="I41" s="109"/>
      <c r="J41" s="109"/>
      <c r="K41" s="257"/>
      <c r="L41" s="241" t="s">
        <v>23</v>
      </c>
      <c r="M41" s="205" t="s">
        <v>7</v>
      </c>
      <c r="N41" s="233">
        <v>4428</v>
      </c>
      <c r="O41" s="111" t="s">
        <v>49</v>
      </c>
      <c r="P41" s="234">
        <f>N41*19</f>
        <v>84132</v>
      </c>
      <c r="Q41" s="235">
        <v>7</v>
      </c>
      <c r="R41" s="109" t="s">
        <v>2137</v>
      </c>
      <c r="S41" s="112" t="s">
        <v>3646</v>
      </c>
      <c r="T41" s="236" t="s">
        <v>2145</v>
      </c>
      <c r="U41" s="237" t="s">
        <v>2144</v>
      </c>
      <c r="V41" s="238" t="s">
        <v>1043</v>
      </c>
    </row>
    <row r="42" spans="1:22" ht="18" customHeight="1">
      <c r="A42" s="239">
        <v>35</v>
      </c>
      <c r="B42" s="199" t="s">
        <v>429</v>
      </c>
      <c r="C42" s="199" t="s">
        <v>1195</v>
      </c>
      <c r="D42" s="229" t="s">
        <v>1983</v>
      </c>
      <c r="E42" s="112" t="s">
        <v>29</v>
      </c>
      <c r="F42" s="230" t="s">
        <v>2142</v>
      </c>
      <c r="G42" s="231" t="s">
        <v>34</v>
      </c>
      <c r="H42" s="112" t="s">
        <v>2143</v>
      </c>
      <c r="I42" s="109"/>
      <c r="J42" s="109"/>
      <c r="K42" s="257"/>
      <c r="L42" s="241" t="s">
        <v>23</v>
      </c>
      <c r="M42" s="205" t="s">
        <v>7</v>
      </c>
      <c r="N42" s="233">
        <v>256</v>
      </c>
      <c r="O42" s="111" t="s">
        <v>434</v>
      </c>
      <c r="P42" s="234">
        <f>N42*38</f>
        <v>9728</v>
      </c>
      <c r="Q42" s="235">
        <v>1</v>
      </c>
      <c r="R42" s="109" t="s">
        <v>436</v>
      </c>
      <c r="S42" s="112" t="s">
        <v>435</v>
      </c>
      <c r="T42" s="236"/>
      <c r="U42" s="237"/>
      <c r="V42" s="238"/>
    </row>
    <row r="43" spans="1:22" ht="18" customHeight="1">
      <c r="A43" s="239">
        <v>36</v>
      </c>
      <c r="B43" s="253" t="s">
        <v>2157</v>
      </c>
      <c r="C43" s="199" t="s">
        <v>2159</v>
      </c>
      <c r="D43" s="9" t="s">
        <v>2158</v>
      </c>
      <c r="E43" s="112" t="s">
        <v>29</v>
      </c>
      <c r="F43" s="497" t="s">
        <v>2160</v>
      </c>
      <c r="G43" s="511" t="s">
        <v>34</v>
      </c>
      <c r="H43" s="473" t="s">
        <v>2161</v>
      </c>
      <c r="I43" s="109"/>
      <c r="J43" s="109"/>
      <c r="K43" s="257"/>
      <c r="L43" s="241" t="s">
        <v>23</v>
      </c>
      <c r="M43" s="205" t="s">
        <v>93</v>
      </c>
      <c r="N43" s="233">
        <v>675</v>
      </c>
      <c r="O43" s="111" t="s">
        <v>49</v>
      </c>
      <c r="P43" s="234">
        <f>N43*18.5</f>
        <v>12487.5</v>
      </c>
      <c r="Q43" s="235">
        <v>2</v>
      </c>
      <c r="R43" s="373" t="s">
        <v>2162</v>
      </c>
      <c r="S43" s="112" t="s">
        <v>326</v>
      </c>
      <c r="T43" s="236"/>
      <c r="U43" s="237"/>
      <c r="V43" s="238"/>
    </row>
    <row r="44" spans="1:22" ht="18" customHeight="1">
      <c r="A44" s="239">
        <v>37</v>
      </c>
      <c r="B44" s="253" t="s">
        <v>2157</v>
      </c>
      <c r="C44" s="199" t="s">
        <v>2159</v>
      </c>
      <c r="D44" s="9" t="s">
        <v>2158</v>
      </c>
      <c r="E44" s="112" t="s">
        <v>29</v>
      </c>
      <c r="F44" s="498"/>
      <c r="G44" s="507"/>
      <c r="H44" s="474"/>
      <c r="I44" s="109"/>
      <c r="J44" s="109"/>
      <c r="K44" s="257"/>
      <c r="L44" s="241" t="s">
        <v>23</v>
      </c>
      <c r="M44" s="205" t="s">
        <v>93</v>
      </c>
      <c r="N44" s="233">
        <v>594</v>
      </c>
      <c r="O44" s="111" t="s">
        <v>1204</v>
      </c>
      <c r="P44" s="234">
        <f>N44*12</f>
        <v>7128</v>
      </c>
      <c r="Q44" s="235">
        <v>1</v>
      </c>
      <c r="R44" s="373" t="s">
        <v>2162</v>
      </c>
      <c r="S44" s="112" t="s">
        <v>326</v>
      </c>
      <c r="T44" s="236"/>
      <c r="U44" s="237"/>
      <c r="V44" s="238"/>
    </row>
    <row r="45" spans="1:22" ht="30">
      <c r="A45" s="239">
        <v>38</v>
      </c>
      <c r="B45" s="199" t="s">
        <v>2163</v>
      </c>
      <c r="C45" s="199" t="s">
        <v>2165</v>
      </c>
      <c r="D45" s="9" t="s">
        <v>2164</v>
      </c>
      <c r="E45" s="112" t="s">
        <v>29</v>
      </c>
      <c r="F45" s="230" t="s">
        <v>2173</v>
      </c>
      <c r="G45" s="242">
        <v>45699</v>
      </c>
      <c r="H45" s="112" t="s">
        <v>2166</v>
      </c>
      <c r="I45" s="109"/>
      <c r="J45" s="109"/>
      <c r="K45" s="257"/>
      <c r="L45" s="241" t="s">
        <v>23</v>
      </c>
      <c r="M45" s="205" t="s">
        <v>7</v>
      </c>
      <c r="N45" s="233">
        <v>108</v>
      </c>
      <c r="O45" s="111" t="s">
        <v>49</v>
      </c>
      <c r="P45" s="234">
        <f>N45*15.5</f>
        <v>1674</v>
      </c>
      <c r="Q45" s="235">
        <v>1</v>
      </c>
      <c r="R45" s="109" t="s">
        <v>2167</v>
      </c>
      <c r="S45" s="112" t="s">
        <v>3647</v>
      </c>
      <c r="T45" s="236" t="s">
        <v>2212</v>
      </c>
      <c r="U45" s="237" t="s">
        <v>2213</v>
      </c>
      <c r="V45" s="238" t="s">
        <v>2147</v>
      </c>
    </row>
    <row r="46" spans="1:22" ht="18" customHeight="1">
      <c r="A46" s="239">
        <v>39</v>
      </c>
      <c r="B46" s="253" t="s">
        <v>2170</v>
      </c>
      <c r="C46" s="199" t="s">
        <v>2172</v>
      </c>
      <c r="D46" s="9" t="s">
        <v>2171</v>
      </c>
      <c r="E46" s="112" t="s">
        <v>29</v>
      </c>
      <c r="F46" s="230" t="s">
        <v>2176</v>
      </c>
      <c r="G46" s="231" t="s">
        <v>34</v>
      </c>
      <c r="H46" s="112" t="s">
        <v>2174</v>
      </c>
      <c r="I46" s="109"/>
      <c r="J46" s="109"/>
      <c r="K46" s="257"/>
      <c r="L46" s="241" t="s">
        <v>23</v>
      </c>
      <c r="M46" s="205" t="s">
        <v>93</v>
      </c>
      <c r="N46" s="233">
        <v>2</v>
      </c>
      <c r="O46" s="111" t="s">
        <v>49</v>
      </c>
      <c r="P46" s="234">
        <f>N46*22</f>
        <v>44</v>
      </c>
      <c r="Q46" s="235">
        <v>1</v>
      </c>
      <c r="R46" s="109" t="s">
        <v>2175</v>
      </c>
      <c r="S46" s="112" t="s">
        <v>196</v>
      </c>
      <c r="T46" s="236"/>
      <c r="U46" s="237"/>
      <c r="V46" s="238"/>
    </row>
    <row r="47" spans="1:22" ht="18" customHeight="1">
      <c r="A47" s="239">
        <v>40</v>
      </c>
      <c r="B47" s="253" t="s">
        <v>2182</v>
      </c>
      <c r="C47" s="199" t="s">
        <v>2184</v>
      </c>
      <c r="D47" s="9" t="s">
        <v>2183</v>
      </c>
      <c r="E47" s="112" t="s">
        <v>29</v>
      </c>
      <c r="F47" s="230" t="s">
        <v>2185</v>
      </c>
      <c r="G47" s="242">
        <v>45713</v>
      </c>
      <c r="H47" s="112" t="s">
        <v>2186</v>
      </c>
      <c r="I47" s="109" t="s">
        <v>2412</v>
      </c>
      <c r="J47" s="242">
        <v>45713</v>
      </c>
      <c r="K47" s="258">
        <v>45713</v>
      </c>
      <c r="L47" s="241" t="s">
        <v>23</v>
      </c>
      <c r="M47" s="205" t="s">
        <v>93</v>
      </c>
      <c r="N47" s="233">
        <v>63</v>
      </c>
      <c r="O47" s="262" t="s">
        <v>63</v>
      </c>
      <c r="P47" s="234">
        <f>21*N47</f>
        <v>1323</v>
      </c>
      <c r="Q47" s="235">
        <v>1</v>
      </c>
      <c r="R47" s="109" t="s">
        <v>2187</v>
      </c>
      <c r="S47" s="112" t="s">
        <v>204</v>
      </c>
      <c r="T47" s="236">
        <v>0</v>
      </c>
      <c r="U47" s="237"/>
      <c r="V47" s="238"/>
    </row>
    <row r="48" spans="1:22" ht="30">
      <c r="A48" s="239">
        <v>41</v>
      </c>
      <c r="B48" s="199" t="s">
        <v>2193</v>
      </c>
      <c r="C48" s="199" t="s">
        <v>2159</v>
      </c>
      <c r="D48" s="9" t="s">
        <v>2158</v>
      </c>
      <c r="E48" s="112" t="s">
        <v>29</v>
      </c>
      <c r="F48" s="230" t="s">
        <v>2194</v>
      </c>
      <c r="G48" s="231" t="s">
        <v>34</v>
      </c>
      <c r="H48" s="263" t="s">
        <v>2210</v>
      </c>
      <c r="I48" s="109"/>
      <c r="J48" s="109"/>
      <c r="K48" s="257"/>
      <c r="L48" s="241" t="s">
        <v>23</v>
      </c>
      <c r="M48" s="205" t="s">
        <v>7</v>
      </c>
      <c r="N48" s="233">
        <v>84</v>
      </c>
      <c r="O48" s="111" t="s">
        <v>49</v>
      </c>
      <c r="P48" s="234">
        <f>18.5*N48</f>
        <v>1554</v>
      </c>
      <c r="Q48" s="235">
        <v>1</v>
      </c>
      <c r="R48" s="373" t="s">
        <v>2162</v>
      </c>
      <c r="S48" s="112" t="s">
        <v>326</v>
      </c>
      <c r="T48" s="236" t="s">
        <v>2208</v>
      </c>
      <c r="U48" s="237"/>
      <c r="V48" s="238"/>
    </row>
    <row r="49" spans="1:23" ht="30">
      <c r="A49" s="239">
        <v>42</v>
      </c>
      <c r="B49" s="199" t="s">
        <v>2196</v>
      </c>
      <c r="C49" s="199" t="s">
        <v>2197</v>
      </c>
      <c r="D49" s="9" t="s">
        <v>752</v>
      </c>
      <c r="E49" s="112" t="s">
        <v>29</v>
      </c>
      <c r="F49" s="230" t="s">
        <v>2195</v>
      </c>
      <c r="G49" s="242">
        <v>45706</v>
      </c>
      <c r="H49" s="112" t="s">
        <v>2205</v>
      </c>
      <c r="I49" s="109"/>
      <c r="J49" s="109"/>
      <c r="K49" s="257"/>
      <c r="L49" s="241" t="s">
        <v>23</v>
      </c>
      <c r="M49" s="205" t="s">
        <v>7</v>
      </c>
      <c r="N49" s="233">
        <v>5544</v>
      </c>
      <c r="O49" s="111" t="s">
        <v>63</v>
      </c>
      <c r="P49" s="234">
        <f>15*N49</f>
        <v>83160</v>
      </c>
      <c r="Q49" s="254">
        <v>7</v>
      </c>
      <c r="R49" s="109" t="s">
        <v>2198</v>
      </c>
      <c r="S49" s="112" t="s">
        <v>326</v>
      </c>
      <c r="T49" s="236" t="s">
        <v>2271</v>
      </c>
      <c r="U49" s="237" t="s">
        <v>2274</v>
      </c>
      <c r="V49" s="238" t="s">
        <v>2119</v>
      </c>
    </row>
    <row r="50" spans="1:23" ht="30">
      <c r="A50" s="239">
        <v>43</v>
      </c>
      <c r="B50" s="199" t="s">
        <v>2199</v>
      </c>
      <c r="C50" s="199" t="s">
        <v>2201</v>
      </c>
      <c r="D50" s="9" t="s">
        <v>2200</v>
      </c>
      <c r="E50" s="112" t="s">
        <v>29</v>
      </c>
      <c r="F50" s="230" t="s">
        <v>2202</v>
      </c>
      <c r="G50" s="242">
        <v>45712</v>
      </c>
      <c r="H50" s="112" t="s">
        <v>2206</v>
      </c>
      <c r="I50" s="109" t="s">
        <v>2516</v>
      </c>
      <c r="J50" s="242">
        <v>45726</v>
      </c>
      <c r="K50" s="258">
        <v>45755</v>
      </c>
      <c r="L50" s="241" t="s">
        <v>23</v>
      </c>
      <c r="M50" s="205" t="s">
        <v>7</v>
      </c>
      <c r="N50" s="233">
        <v>116</v>
      </c>
      <c r="O50" s="111" t="s">
        <v>124</v>
      </c>
      <c r="P50" s="234">
        <f>(8*18.8)+(98*16.2)</f>
        <v>1738</v>
      </c>
      <c r="Q50" s="235">
        <v>1</v>
      </c>
      <c r="R50" s="109" t="s">
        <v>2203</v>
      </c>
      <c r="S50" s="112" t="s">
        <v>1218</v>
      </c>
      <c r="T50" s="236" t="s">
        <v>2365</v>
      </c>
      <c r="U50" s="237" t="s">
        <v>2363</v>
      </c>
      <c r="V50" s="238" t="s">
        <v>1351</v>
      </c>
    </row>
    <row r="51" spans="1:23" ht="18" customHeight="1">
      <c r="A51" s="239">
        <v>44</v>
      </c>
      <c r="B51" s="199" t="s">
        <v>1108</v>
      </c>
      <c r="C51" s="199" t="s">
        <v>1109</v>
      </c>
      <c r="D51" s="9" t="s">
        <v>2209</v>
      </c>
      <c r="E51" s="112" t="s">
        <v>29</v>
      </c>
      <c r="F51" s="230" t="s">
        <v>2204</v>
      </c>
      <c r="G51" s="242">
        <v>45708</v>
      </c>
      <c r="H51" s="112" t="s">
        <v>2207</v>
      </c>
      <c r="I51" s="268" t="s">
        <v>2406</v>
      </c>
      <c r="J51" s="242">
        <v>45713</v>
      </c>
      <c r="K51" s="258">
        <v>45713</v>
      </c>
      <c r="L51" s="241" t="s">
        <v>24</v>
      </c>
      <c r="M51" s="205" t="s">
        <v>7</v>
      </c>
      <c r="N51" s="233">
        <v>1</v>
      </c>
      <c r="O51" s="111" t="s">
        <v>450</v>
      </c>
      <c r="P51" s="234">
        <v>10</v>
      </c>
      <c r="Q51" s="235">
        <v>1</v>
      </c>
      <c r="R51" s="109" t="s">
        <v>2211</v>
      </c>
      <c r="S51" s="112" t="s">
        <v>9</v>
      </c>
      <c r="T51" s="236" t="s">
        <v>2328</v>
      </c>
      <c r="U51" s="237" t="s">
        <v>2330</v>
      </c>
      <c r="V51" s="238" t="s">
        <v>1577</v>
      </c>
    </row>
    <row r="52" spans="1:23" ht="18" customHeight="1">
      <c r="A52" s="239">
        <v>45</v>
      </c>
      <c r="B52" s="253" t="s">
        <v>2216</v>
      </c>
      <c r="C52" s="199" t="s">
        <v>2215</v>
      </c>
      <c r="D52" s="9" t="s">
        <v>2214</v>
      </c>
      <c r="E52" s="112" t="s">
        <v>29</v>
      </c>
      <c r="F52" s="230" t="s">
        <v>2217</v>
      </c>
      <c r="G52" s="242">
        <v>45741</v>
      </c>
      <c r="H52" s="112" t="s">
        <v>2218</v>
      </c>
      <c r="I52" s="109" t="s">
        <v>2633</v>
      </c>
      <c r="J52" s="242">
        <v>45741</v>
      </c>
      <c r="K52" s="257"/>
      <c r="L52" s="241" t="s">
        <v>23</v>
      </c>
      <c r="M52" s="205" t="s">
        <v>93</v>
      </c>
      <c r="N52" s="233">
        <v>3</v>
      </c>
      <c r="O52" s="111" t="s">
        <v>49</v>
      </c>
      <c r="P52" s="234">
        <f>N52*19</f>
        <v>57</v>
      </c>
      <c r="Q52" s="235">
        <v>1</v>
      </c>
      <c r="R52" s="109" t="s">
        <v>2219</v>
      </c>
      <c r="S52" s="112" t="s">
        <v>2220</v>
      </c>
      <c r="T52" s="236">
        <v>0</v>
      </c>
      <c r="U52" s="237"/>
      <c r="V52" s="238"/>
    </row>
    <row r="53" spans="1:23" ht="18" customHeight="1">
      <c r="A53" s="239">
        <v>46</v>
      </c>
      <c r="B53" s="253" t="s">
        <v>2221</v>
      </c>
      <c r="C53" s="199" t="s">
        <v>2222</v>
      </c>
      <c r="D53" s="9" t="s">
        <v>2223</v>
      </c>
      <c r="E53" s="112" t="s">
        <v>29</v>
      </c>
      <c r="F53" s="230" t="s">
        <v>2224</v>
      </c>
      <c r="G53" s="242">
        <v>45713</v>
      </c>
      <c r="H53" s="112" t="s">
        <v>2225</v>
      </c>
      <c r="I53" s="109" t="s">
        <v>2413</v>
      </c>
      <c r="J53" s="242">
        <v>45713</v>
      </c>
      <c r="K53" s="258">
        <v>45715</v>
      </c>
      <c r="L53" s="241" t="s">
        <v>24</v>
      </c>
      <c r="M53" s="205" t="s">
        <v>7</v>
      </c>
      <c r="N53" s="233">
        <v>260</v>
      </c>
      <c r="O53" s="262" t="s">
        <v>63</v>
      </c>
      <c r="P53" s="264">
        <f>N53*23</f>
        <v>5980</v>
      </c>
      <c r="Q53" s="235">
        <v>1</v>
      </c>
      <c r="R53" s="111" t="s">
        <v>1800</v>
      </c>
      <c r="S53" s="112" t="s">
        <v>3743</v>
      </c>
      <c r="T53" s="236">
        <v>0</v>
      </c>
      <c r="U53" s="237"/>
      <c r="V53" s="238"/>
    </row>
    <row r="54" spans="1:23" ht="30">
      <c r="A54" s="239">
        <v>47</v>
      </c>
      <c r="B54" s="199" t="s">
        <v>2229</v>
      </c>
      <c r="C54" s="199" t="s">
        <v>2232</v>
      </c>
      <c r="D54" s="9" t="s">
        <v>2231</v>
      </c>
      <c r="E54" s="112" t="s">
        <v>29</v>
      </c>
      <c r="F54" s="230" t="s">
        <v>2226</v>
      </c>
      <c r="G54" s="242">
        <v>45712</v>
      </c>
      <c r="H54" s="112" t="s">
        <v>2230</v>
      </c>
      <c r="I54" s="109"/>
      <c r="J54" s="109"/>
      <c r="K54" s="257"/>
      <c r="L54" s="241" t="s">
        <v>23</v>
      </c>
      <c r="M54" s="205" t="s">
        <v>7</v>
      </c>
      <c r="N54" s="233">
        <v>48</v>
      </c>
      <c r="O54" s="262" t="s">
        <v>49</v>
      </c>
      <c r="P54" s="256">
        <f>19*N54</f>
        <v>912</v>
      </c>
      <c r="Q54" s="235">
        <v>1</v>
      </c>
      <c r="R54" s="109" t="s">
        <v>2233</v>
      </c>
      <c r="S54" s="112" t="s">
        <v>169</v>
      </c>
      <c r="T54" s="236" t="s">
        <v>2357</v>
      </c>
      <c r="U54" s="237" t="s">
        <v>2364</v>
      </c>
      <c r="V54" s="238" t="s">
        <v>1049</v>
      </c>
    </row>
    <row r="55" spans="1:23" ht="18" customHeight="1">
      <c r="A55" s="239">
        <v>48</v>
      </c>
      <c r="B55" s="199" t="s">
        <v>2682</v>
      </c>
      <c r="C55" s="199" t="s">
        <v>2234</v>
      </c>
      <c r="D55" s="9" t="s">
        <v>2235</v>
      </c>
      <c r="E55" s="112" t="s">
        <v>29</v>
      </c>
      <c r="F55" s="230" t="s">
        <v>2227</v>
      </c>
      <c r="G55" s="242">
        <v>45749</v>
      </c>
      <c r="H55" s="112" t="s">
        <v>2236</v>
      </c>
      <c r="I55" s="109" t="s">
        <v>2723</v>
      </c>
      <c r="J55" s="242">
        <v>45755</v>
      </c>
      <c r="K55" s="258">
        <v>45755</v>
      </c>
      <c r="L55" s="241" t="s">
        <v>23</v>
      </c>
      <c r="M55" s="205" t="s">
        <v>7</v>
      </c>
      <c r="N55" s="233">
        <v>13</v>
      </c>
      <c r="O55" s="111" t="s">
        <v>63</v>
      </c>
      <c r="P55" s="234">
        <f>19*N55</f>
        <v>247</v>
      </c>
      <c r="Q55" s="235">
        <v>1</v>
      </c>
      <c r="R55" s="109" t="s">
        <v>2237</v>
      </c>
      <c r="S55" s="112" t="s">
        <v>109</v>
      </c>
      <c r="T55" s="236" t="s">
        <v>2680</v>
      </c>
      <c r="U55" s="237" t="s">
        <v>3114</v>
      </c>
      <c r="V55" s="238" t="s">
        <v>3115</v>
      </c>
    </row>
    <row r="56" spans="1:23" ht="30">
      <c r="A56" s="239">
        <v>49</v>
      </c>
      <c r="B56" s="253" t="s">
        <v>2238</v>
      </c>
      <c r="C56" s="199" t="s">
        <v>2239</v>
      </c>
      <c r="D56" s="9" t="s">
        <v>2240</v>
      </c>
      <c r="E56" s="112" t="s">
        <v>29</v>
      </c>
      <c r="F56" s="230" t="s">
        <v>2228</v>
      </c>
      <c r="G56" s="242">
        <v>45713</v>
      </c>
      <c r="H56" s="112" t="s">
        <v>2241</v>
      </c>
      <c r="I56" s="109" t="s">
        <v>2414</v>
      </c>
      <c r="J56" s="242">
        <v>45713</v>
      </c>
      <c r="K56" s="258">
        <v>45715</v>
      </c>
      <c r="L56" s="241" t="s">
        <v>23</v>
      </c>
      <c r="M56" s="205" t="s">
        <v>93</v>
      </c>
      <c r="N56" s="233">
        <f>180+34</f>
        <v>214</v>
      </c>
      <c r="O56" s="111" t="s">
        <v>63</v>
      </c>
      <c r="P56" s="111">
        <f>(16*18)+(16*34)</f>
        <v>832</v>
      </c>
      <c r="Q56" s="235">
        <v>1</v>
      </c>
      <c r="R56" s="109" t="s">
        <v>2242</v>
      </c>
      <c r="S56" s="112" t="s">
        <v>1556</v>
      </c>
      <c r="T56" s="236" t="s">
        <v>2418</v>
      </c>
      <c r="U56" s="237"/>
      <c r="V56" s="238"/>
    </row>
    <row r="57" spans="1:23" ht="30">
      <c r="A57" s="239">
        <v>50</v>
      </c>
      <c r="B57" s="253" t="s">
        <v>2243</v>
      </c>
      <c r="C57" s="199" t="s">
        <v>1533</v>
      </c>
      <c r="D57" s="9" t="s">
        <v>1532</v>
      </c>
      <c r="E57" s="112" t="s">
        <v>29</v>
      </c>
      <c r="F57" s="230" t="s">
        <v>2244</v>
      </c>
      <c r="G57" s="242">
        <v>45714</v>
      </c>
      <c r="H57" s="112" t="s">
        <v>2247</v>
      </c>
      <c r="I57" s="109" t="s">
        <v>2416</v>
      </c>
      <c r="J57" s="242">
        <v>45714</v>
      </c>
      <c r="K57" s="258">
        <v>45716</v>
      </c>
      <c r="L57" s="241" t="s">
        <v>23</v>
      </c>
      <c r="M57" s="205" t="s">
        <v>93</v>
      </c>
      <c r="N57" s="233">
        <v>4</v>
      </c>
      <c r="O57" s="111" t="s">
        <v>49</v>
      </c>
      <c r="P57" s="234">
        <f>N57*19</f>
        <v>76</v>
      </c>
      <c r="Q57" s="235">
        <v>1</v>
      </c>
      <c r="R57" s="109" t="s">
        <v>2126</v>
      </c>
      <c r="S57" s="112" t="s">
        <v>3740</v>
      </c>
      <c r="T57" s="236" t="s">
        <v>2419</v>
      </c>
      <c r="U57" s="237"/>
      <c r="V57" s="238"/>
    </row>
    <row r="58" spans="1:23" ht="30">
      <c r="A58" s="239">
        <v>51</v>
      </c>
      <c r="B58" s="253" t="s">
        <v>2249</v>
      </c>
      <c r="C58" s="199" t="s">
        <v>1533</v>
      </c>
      <c r="D58" s="9" t="s">
        <v>1532</v>
      </c>
      <c r="E58" s="112" t="s">
        <v>29</v>
      </c>
      <c r="F58" s="230" t="s">
        <v>2246</v>
      </c>
      <c r="G58" s="242">
        <v>45714</v>
      </c>
      <c r="H58" s="112" t="s">
        <v>2251</v>
      </c>
      <c r="I58" s="109" t="s">
        <v>2417</v>
      </c>
      <c r="J58" s="242">
        <v>45714</v>
      </c>
      <c r="K58" s="258">
        <v>45716</v>
      </c>
      <c r="L58" s="241" t="s">
        <v>23</v>
      </c>
      <c r="M58" s="205" t="s">
        <v>93</v>
      </c>
      <c r="N58" s="233">
        <v>3</v>
      </c>
      <c r="O58" s="111" t="s">
        <v>49</v>
      </c>
      <c r="P58" s="234">
        <f>N58*19.6</f>
        <v>58.800000000000004</v>
      </c>
      <c r="Q58" s="235">
        <v>1</v>
      </c>
      <c r="R58" s="109" t="s">
        <v>2126</v>
      </c>
      <c r="S58" s="112" t="s">
        <v>3740</v>
      </c>
      <c r="T58" s="236" t="s">
        <v>2420</v>
      </c>
      <c r="U58" s="237"/>
      <c r="V58" s="238"/>
    </row>
    <row r="59" spans="1:23" ht="18" customHeight="1">
      <c r="A59" s="239">
        <v>52</v>
      </c>
      <c r="B59" s="253" t="s">
        <v>2253</v>
      </c>
      <c r="C59" s="199" t="s">
        <v>2254</v>
      </c>
      <c r="D59" s="9" t="s">
        <v>2255</v>
      </c>
      <c r="E59" s="112" t="s">
        <v>29</v>
      </c>
      <c r="F59" s="230" t="s">
        <v>2252</v>
      </c>
      <c r="G59" s="231" t="s">
        <v>34</v>
      </c>
      <c r="H59" s="112" t="s">
        <v>2256</v>
      </c>
      <c r="I59" s="109"/>
      <c r="J59" s="109"/>
      <c r="K59" s="257"/>
      <c r="L59" s="241" t="s">
        <v>23</v>
      </c>
      <c r="M59" s="205" t="s">
        <v>93</v>
      </c>
      <c r="N59" s="233">
        <v>4344</v>
      </c>
      <c r="O59" s="111" t="s">
        <v>49</v>
      </c>
      <c r="P59" s="234">
        <f>N59*20</f>
        <v>86880</v>
      </c>
      <c r="Q59" s="235" t="s">
        <v>747</v>
      </c>
      <c r="R59" s="109" t="s">
        <v>2257</v>
      </c>
      <c r="S59" s="112" t="s">
        <v>720</v>
      </c>
      <c r="T59" s="236"/>
      <c r="U59" s="237"/>
      <c r="V59" s="238"/>
    </row>
    <row r="60" spans="1:23" ht="18" customHeight="1">
      <c r="A60" s="239">
        <v>53</v>
      </c>
      <c r="B60" s="199" t="s">
        <v>2265</v>
      </c>
      <c r="C60" s="199" t="s">
        <v>2266</v>
      </c>
      <c r="D60" s="9" t="s">
        <v>2267</v>
      </c>
      <c r="E60" s="112" t="s">
        <v>29</v>
      </c>
      <c r="F60" s="230" t="s">
        <v>2263</v>
      </c>
      <c r="G60" s="242">
        <v>45713</v>
      </c>
      <c r="H60" s="112" t="s">
        <v>2264</v>
      </c>
      <c r="I60" s="109"/>
      <c r="J60" s="109"/>
      <c r="K60" s="257"/>
      <c r="L60" s="241" t="s">
        <v>23</v>
      </c>
      <c r="M60" s="205" t="s">
        <v>7</v>
      </c>
      <c r="N60" s="233">
        <v>40</v>
      </c>
      <c r="O60" s="111" t="s">
        <v>63</v>
      </c>
      <c r="P60" s="234">
        <f>N60*22</f>
        <v>880</v>
      </c>
      <c r="Q60" s="235">
        <v>1</v>
      </c>
      <c r="R60" s="109" t="s">
        <v>2268</v>
      </c>
      <c r="S60" s="112" t="s">
        <v>749</v>
      </c>
      <c r="T60" s="236" t="s">
        <v>2408</v>
      </c>
      <c r="U60" s="237" t="s">
        <v>2411</v>
      </c>
      <c r="V60" s="238"/>
    </row>
    <row r="61" spans="1:23" ht="18" customHeight="1">
      <c r="A61" s="239">
        <v>54</v>
      </c>
      <c r="B61" s="253" t="s">
        <v>2277</v>
      </c>
      <c r="C61" s="199" t="s">
        <v>2278</v>
      </c>
      <c r="D61" s="9" t="s">
        <v>2279</v>
      </c>
      <c r="E61" s="112" t="s">
        <v>29</v>
      </c>
      <c r="F61" s="230" t="s">
        <v>2276</v>
      </c>
      <c r="G61" s="242">
        <v>45868</v>
      </c>
      <c r="H61" s="112" t="s">
        <v>2282</v>
      </c>
      <c r="I61" s="109" t="s">
        <v>3769</v>
      </c>
      <c r="J61" s="242">
        <v>45868</v>
      </c>
      <c r="K61" s="257"/>
      <c r="L61" s="241" t="s">
        <v>23</v>
      </c>
      <c r="M61" s="205" t="s">
        <v>93</v>
      </c>
      <c r="N61" s="233">
        <v>896</v>
      </c>
      <c r="O61" s="111" t="s">
        <v>49</v>
      </c>
      <c r="P61" s="234">
        <f>4778</f>
        <v>4778</v>
      </c>
      <c r="Q61" s="235">
        <v>1</v>
      </c>
      <c r="R61" s="109" t="s">
        <v>2280</v>
      </c>
      <c r="S61" s="112" t="s">
        <v>3646</v>
      </c>
      <c r="T61" s="354" t="s">
        <v>3351</v>
      </c>
      <c r="U61" s="237"/>
      <c r="V61" s="238" t="s">
        <v>3428</v>
      </c>
    </row>
    <row r="62" spans="1:23" ht="18" customHeight="1">
      <c r="A62" s="240"/>
      <c r="B62" s="199" t="s">
        <v>2277</v>
      </c>
      <c r="C62" s="199" t="s">
        <v>2278</v>
      </c>
      <c r="D62" s="9" t="s">
        <v>2279</v>
      </c>
      <c r="E62" s="112" t="s">
        <v>29</v>
      </c>
      <c r="F62" s="230" t="s">
        <v>2276</v>
      </c>
      <c r="G62" s="242">
        <v>45868</v>
      </c>
      <c r="H62" s="112" t="s">
        <v>2282</v>
      </c>
      <c r="I62" s="109" t="s">
        <v>3763</v>
      </c>
      <c r="J62" s="242">
        <v>45868</v>
      </c>
      <c r="K62" s="257"/>
      <c r="L62" s="241" t="s">
        <v>24</v>
      </c>
      <c r="M62" s="205" t="s">
        <v>7</v>
      </c>
      <c r="N62" s="233">
        <v>10</v>
      </c>
      <c r="O62" s="111" t="s">
        <v>450</v>
      </c>
      <c r="P62" s="234">
        <f>35*N62</f>
        <v>350</v>
      </c>
      <c r="Q62" s="235">
        <v>1</v>
      </c>
      <c r="R62" s="109" t="s">
        <v>2280</v>
      </c>
      <c r="S62" s="112" t="s">
        <v>3646</v>
      </c>
      <c r="T62" s="354" t="s">
        <v>3352</v>
      </c>
      <c r="U62" s="237"/>
      <c r="V62" s="238" t="s">
        <v>3428</v>
      </c>
    </row>
    <row r="63" spans="1:23" ht="18" customHeight="1">
      <c r="A63" s="240">
        <v>55</v>
      </c>
      <c r="B63" s="253" t="s">
        <v>2283</v>
      </c>
      <c r="C63" s="199" t="s">
        <v>2284</v>
      </c>
      <c r="D63" s="9" t="s">
        <v>2285</v>
      </c>
      <c r="E63" s="112" t="s">
        <v>29</v>
      </c>
      <c r="F63" s="230" t="s">
        <v>2281</v>
      </c>
      <c r="G63" s="242">
        <v>45741</v>
      </c>
      <c r="H63" s="112" t="s">
        <v>2296</v>
      </c>
      <c r="I63" s="109" t="s">
        <v>2634</v>
      </c>
      <c r="J63" s="242">
        <v>45741</v>
      </c>
      <c r="K63" s="258">
        <v>45741</v>
      </c>
      <c r="L63" s="241" t="s">
        <v>23</v>
      </c>
      <c r="M63" s="205" t="s">
        <v>93</v>
      </c>
      <c r="N63" s="233">
        <v>18</v>
      </c>
      <c r="O63" s="111" t="s">
        <v>63</v>
      </c>
      <c r="P63" s="234">
        <f>N63*16.5</f>
        <v>297</v>
      </c>
      <c r="Q63" s="235">
        <v>1</v>
      </c>
      <c r="R63" s="109" t="s">
        <v>2286</v>
      </c>
      <c r="S63" s="112" t="s">
        <v>254</v>
      </c>
      <c r="T63" s="236">
        <v>0</v>
      </c>
      <c r="U63" s="237"/>
      <c r="V63" s="238"/>
    </row>
    <row r="64" spans="1:23" ht="30">
      <c r="A64" s="239">
        <v>56</v>
      </c>
      <c r="B64" s="199" t="s">
        <v>2290</v>
      </c>
      <c r="C64" s="199" t="s">
        <v>2051</v>
      </c>
      <c r="D64" s="9" t="s">
        <v>2050</v>
      </c>
      <c r="E64" s="112" t="s">
        <v>29</v>
      </c>
      <c r="F64" s="230" t="s">
        <v>2287</v>
      </c>
      <c r="G64" s="242">
        <v>45714</v>
      </c>
      <c r="H64" s="112" t="s">
        <v>2289</v>
      </c>
      <c r="I64" s="109" t="s">
        <v>2441</v>
      </c>
      <c r="J64" s="242">
        <v>45715</v>
      </c>
      <c r="K64" s="257"/>
      <c r="L64" s="241" t="s">
        <v>23</v>
      </c>
      <c r="M64" s="205" t="s">
        <v>7</v>
      </c>
      <c r="N64" s="233">
        <v>34</v>
      </c>
      <c r="O64" s="111" t="s">
        <v>2305</v>
      </c>
      <c r="P64" s="234">
        <v>922.6</v>
      </c>
      <c r="Q64" s="235">
        <v>1</v>
      </c>
      <c r="R64" s="109" t="s">
        <v>1337</v>
      </c>
      <c r="S64" s="112" t="s">
        <v>3732</v>
      </c>
      <c r="T64" s="236" t="s">
        <v>2440</v>
      </c>
      <c r="U64" s="271" t="s">
        <v>2422</v>
      </c>
      <c r="V64" s="238"/>
      <c r="W64" s="113"/>
    </row>
    <row r="65" spans="1:23" ht="30">
      <c r="A65" s="239">
        <v>57</v>
      </c>
      <c r="B65" s="199" t="s">
        <v>429</v>
      </c>
      <c r="C65" s="199" t="s">
        <v>1195</v>
      </c>
      <c r="D65" s="9" t="s">
        <v>1983</v>
      </c>
      <c r="E65" s="112" t="s">
        <v>29</v>
      </c>
      <c r="F65" s="230" t="s">
        <v>2288</v>
      </c>
      <c r="G65" s="242">
        <v>45727</v>
      </c>
      <c r="H65" s="112" t="s">
        <v>2293</v>
      </c>
      <c r="I65" s="109" t="s">
        <v>2567</v>
      </c>
      <c r="J65" s="242">
        <v>45729</v>
      </c>
      <c r="K65" s="258">
        <v>45729</v>
      </c>
      <c r="L65" s="241" t="s">
        <v>23</v>
      </c>
      <c r="M65" s="205" t="s">
        <v>7</v>
      </c>
      <c r="N65" s="233">
        <v>36</v>
      </c>
      <c r="O65" s="111" t="s">
        <v>49</v>
      </c>
      <c r="P65" s="234">
        <f>16.8*N65</f>
        <v>604.80000000000007</v>
      </c>
      <c r="Q65" s="235">
        <v>1</v>
      </c>
      <c r="R65" s="109" t="s">
        <v>2294</v>
      </c>
      <c r="S65" s="112" t="s">
        <v>1393</v>
      </c>
      <c r="T65" s="236" t="s">
        <v>2548</v>
      </c>
      <c r="U65" s="237" t="s">
        <v>2547</v>
      </c>
      <c r="V65" s="238" t="s">
        <v>2583</v>
      </c>
      <c r="W65" s="113"/>
    </row>
    <row r="66" spans="1:23" ht="18" customHeight="1">
      <c r="A66" s="239">
        <v>58</v>
      </c>
      <c r="B66" s="253" t="s">
        <v>2295</v>
      </c>
      <c r="C66" s="199" t="s">
        <v>2298</v>
      </c>
      <c r="D66" s="9" t="s">
        <v>1893</v>
      </c>
      <c r="E66" s="112" t="s">
        <v>29</v>
      </c>
      <c r="F66" s="230" t="s">
        <v>2291</v>
      </c>
      <c r="G66" s="231" t="s">
        <v>34</v>
      </c>
      <c r="H66" s="112" t="s">
        <v>2304</v>
      </c>
      <c r="I66" s="109"/>
      <c r="J66" s="109"/>
      <c r="K66" s="257"/>
      <c r="L66" s="241" t="s">
        <v>23</v>
      </c>
      <c r="M66" s="205" t="s">
        <v>93</v>
      </c>
      <c r="N66" s="233">
        <v>36</v>
      </c>
      <c r="O66" s="111" t="s">
        <v>63</v>
      </c>
      <c r="P66" s="234">
        <f>15*N66</f>
        <v>540</v>
      </c>
      <c r="Q66" s="235">
        <v>1</v>
      </c>
      <c r="R66" s="109" t="s">
        <v>2297</v>
      </c>
      <c r="S66" s="112" t="s">
        <v>22</v>
      </c>
      <c r="T66" s="236"/>
      <c r="U66" s="237"/>
      <c r="V66" s="238"/>
    </row>
    <row r="67" spans="1:23" ht="18" customHeight="1">
      <c r="A67" s="239">
        <v>59</v>
      </c>
      <c r="B67" s="266" t="s">
        <v>2299</v>
      </c>
      <c r="C67" s="199" t="s">
        <v>2301</v>
      </c>
      <c r="D67" s="9" t="s">
        <v>2300</v>
      </c>
      <c r="E67" s="112" t="s">
        <v>29</v>
      </c>
      <c r="F67" s="230" t="s">
        <v>2292</v>
      </c>
      <c r="G67" s="231" t="s">
        <v>34</v>
      </c>
      <c r="H67" s="112" t="s">
        <v>2302</v>
      </c>
      <c r="I67" s="109"/>
      <c r="J67" s="109"/>
      <c r="K67" s="257"/>
      <c r="L67" s="241" t="s">
        <v>23</v>
      </c>
      <c r="M67" s="205" t="s">
        <v>7</v>
      </c>
      <c r="N67" s="233">
        <v>250</v>
      </c>
      <c r="O67" s="111" t="s">
        <v>1310</v>
      </c>
      <c r="P67" s="265">
        <f>21*N67</f>
        <v>5250</v>
      </c>
      <c r="Q67" s="235">
        <v>1</v>
      </c>
      <c r="R67" s="109" t="s">
        <v>449</v>
      </c>
      <c r="S67" s="112" t="s">
        <v>3685</v>
      </c>
      <c r="T67" s="236"/>
      <c r="U67" s="237"/>
      <c r="V67" s="238"/>
    </row>
    <row r="68" spans="1:23" ht="18" customHeight="1">
      <c r="A68" s="239">
        <v>60</v>
      </c>
      <c r="B68" s="253" t="s">
        <v>2310</v>
      </c>
      <c r="C68" s="199" t="s">
        <v>2312</v>
      </c>
      <c r="D68" s="9" t="s">
        <v>2311</v>
      </c>
      <c r="E68" s="112" t="s">
        <v>29</v>
      </c>
      <c r="F68" s="230" t="s">
        <v>2306</v>
      </c>
      <c r="G68" s="242">
        <v>45749</v>
      </c>
      <c r="H68" s="112" t="s">
        <v>2314</v>
      </c>
      <c r="I68" s="109" t="s">
        <v>2679</v>
      </c>
      <c r="J68" s="242">
        <v>45749</v>
      </c>
      <c r="K68" s="258">
        <v>45750</v>
      </c>
      <c r="L68" s="241" t="s">
        <v>23</v>
      </c>
      <c r="M68" s="205" t="s">
        <v>93</v>
      </c>
      <c r="N68" s="233">
        <v>13</v>
      </c>
      <c r="O68" s="111" t="s">
        <v>63</v>
      </c>
      <c r="P68" s="234">
        <f>20*N68</f>
        <v>260</v>
      </c>
      <c r="Q68" s="235">
        <v>1</v>
      </c>
      <c r="R68" s="109" t="s">
        <v>2315</v>
      </c>
      <c r="S68" s="112" t="s">
        <v>2316</v>
      </c>
      <c r="T68" s="236" t="s">
        <v>2737</v>
      </c>
      <c r="U68" s="237"/>
      <c r="V68" s="238"/>
    </row>
    <row r="69" spans="1:23" ht="18" customHeight="1">
      <c r="A69" s="240">
        <v>61</v>
      </c>
      <c r="B69" s="253" t="s">
        <v>2317</v>
      </c>
      <c r="C69" s="199" t="s">
        <v>2318</v>
      </c>
      <c r="D69" s="9" t="s">
        <v>2319</v>
      </c>
      <c r="E69" s="112" t="s">
        <v>29</v>
      </c>
      <c r="F69" s="230" t="s">
        <v>2307</v>
      </c>
      <c r="G69" s="242">
        <v>45714</v>
      </c>
      <c r="H69" s="112" t="s">
        <v>2320</v>
      </c>
      <c r="I69" s="109" t="s">
        <v>2423</v>
      </c>
      <c r="J69" s="242">
        <v>45714</v>
      </c>
      <c r="K69" s="258">
        <v>45714</v>
      </c>
      <c r="L69" s="241" t="s">
        <v>23</v>
      </c>
      <c r="M69" s="205" t="s">
        <v>93</v>
      </c>
      <c r="N69" s="233">
        <v>8328</v>
      </c>
      <c r="O69" s="111" t="s">
        <v>1310</v>
      </c>
      <c r="P69" s="234">
        <f>23*N69</f>
        <v>191544</v>
      </c>
      <c r="Q69" s="235" t="s">
        <v>2321</v>
      </c>
      <c r="R69" s="109" t="s">
        <v>2322</v>
      </c>
      <c r="S69" s="112" t="s">
        <v>571</v>
      </c>
      <c r="T69" s="236"/>
      <c r="U69" s="237"/>
      <c r="V69" s="238"/>
    </row>
    <row r="70" spans="1:23" ht="18" customHeight="1">
      <c r="A70" s="239">
        <v>62</v>
      </c>
      <c r="B70" s="199" t="s">
        <v>2323</v>
      </c>
      <c r="C70" s="199" t="s">
        <v>2324</v>
      </c>
      <c r="D70" s="9" t="s">
        <v>2325</v>
      </c>
      <c r="E70" s="112" t="s">
        <v>29</v>
      </c>
      <c r="F70" s="230" t="s">
        <v>2308</v>
      </c>
      <c r="G70" s="231" t="s">
        <v>34</v>
      </c>
      <c r="H70" s="112" t="s">
        <v>2313</v>
      </c>
      <c r="I70" s="109"/>
      <c r="J70" s="109"/>
      <c r="K70" s="257"/>
      <c r="L70" s="241" t="s">
        <v>23</v>
      </c>
      <c r="M70" s="205" t="s">
        <v>7</v>
      </c>
      <c r="N70" s="233">
        <v>324</v>
      </c>
      <c r="O70" s="111" t="s">
        <v>522</v>
      </c>
      <c r="P70" s="234">
        <f>7.7*N70</f>
        <v>2494.8000000000002</v>
      </c>
      <c r="Q70" s="235" t="s">
        <v>747</v>
      </c>
      <c r="R70" s="109" t="s">
        <v>2326</v>
      </c>
      <c r="S70" s="112" t="s">
        <v>100</v>
      </c>
      <c r="T70" s="236"/>
      <c r="U70" s="237"/>
      <c r="V70" s="238"/>
    </row>
    <row r="71" spans="1:23" ht="30">
      <c r="A71" s="239">
        <v>63</v>
      </c>
      <c r="B71" s="199" t="s">
        <v>2456</v>
      </c>
      <c r="C71" s="199" t="s">
        <v>2331</v>
      </c>
      <c r="D71" s="9" t="s">
        <v>1965</v>
      </c>
      <c r="E71" s="112" t="s">
        <v>29</v>
      </c>
      <c r="F71" s="230" t="s">
        <v>2309</v>
      </c>
      <c r="G71" s="242">
        <v>45714</v>
      </c>
      <c r="H71" s="112" t="s">
        <v>2332</v>
      </c>
      <c r="I71" s="109" t="s">
        <v>2444</v>
      </c>
      <c r="J71" s="242">
        <v>45721</v>
      </c>
      <c r="K71" s="257"/>
      <c r="L71" s="241" t="s">
        <v>23</v>
      </c>
      <c r="M71" s="205" t="s">
        <v>7</v>
      </c>
      <c r="N71" s="233">
        <v>160</v>
      </c>
      <c r="O71" s="111" t="s">
        <v>49</v>
      </c>
      <c r="P71" s="234">
        <f>N71*19.5</f>
        <v>3120</v>
      </c>
      <c r="Q71" s="235">
        <v>1</v>
      </c>
      <c r="R71" s="109" t="s">
        <v>2333</v>
      </c>
      <c r="S71" s="112" t="s">
        <v>1093</v>
      </c>
      <c r="T71" s="236" t="s">
        <v>2424</v>
      </c>
      <c r="U71" s="237" t="s">
        <v>2421</v>
      </c>
      <c r="V71" s="238" t="s">
        <v>1351</v>
      </c>
    </row>
    <row r="72" spans="1:23" ht="18" customHeight="1">
      <c r="A72" s="239">
        <v>64</v>
      </c>
      <c r="B72" s="199" t="s">
        <v>2334</v>
      </c>
      <c r="C72" s="199" t="s">
        <v>1327</v>
      </c>
      <c r="D72" s="9" t="s">
        <v>1328</v>
      </c>
      <c r="E72" s="112" t="s">
        <v>29</v>
      </c>
      <c r="F72" s="230" t="s">
        <v>2335</v>
      </c>
      <c r="G72" s="242">
        <v>45713</v>
      </c>
      <c r="H72" s="112" t="s">
        <v>2336</v>
      </c>
      <c r="I72" s="109" t="s">
        <v>2443</v>
      </c>
      <c r="J72" s="242">
        <v>45719</v>
      </c>
      <c r="K72" s="257"/>
      <c r="L72" s="241" t="s">
        <v>23</v>
      </c>
      <c r="M72" s="205" t="s">
        <v>7</v>
      </c>
      <c r="N72" s="233">
        <v>318</v>
      </c>
      <c r="O72" s="111" t="s">
        <v>49</v>
      </c>
      <c r="P72" s="234">
        <f>N72*22</f>
        <v>6996</v>
      </c>
      <c r="Q72" s="235">
        <v>1</v>
      </c>
      <c r="R72" s="109" t="s">
        <v>2339</v>
      </c>
      <c r="S72" s="112" t="s">
        <v>720</v>
      </c>
      <c r="T72" s="236" t="s">
        <v>2409</v>
      </c>
      <c r="U72" s="237" t="s">
        <v>2410</v>
      </c>
      <c r="V72" s="238" t="s">
        <v>1351</v>
      </c>
    </row>
    <row r="73" spans="1:23" ht="30">
      <c r="A73" s="239">
        <v>65</v>
      </c>
      <c r="B73" s="199" t="s">
        <v>2340</v>
      </c>
      <c r="C73" s="199" t="s">
        <v>1327</v>
      </c>
      <c r="D73" s="9" t="s">
        <v>1328</v>
      </c>
      <c r="E73" s="112" t="s">
        <v>29</v>
      </c>
      <c r="F73" s="230" t="s">
        <v>2341</v>
      </c>
      <c r="G73" s="242">
        <v>45716</v>
      </c>
      <c r="H73" s="112" t="s">
        <v>2342</v>
      </c>
      <c r="I73" s="109"/>
      <c r="J73" s="109"/>
      <c r="K73" s="257"/>
      <c r="L73" s="241" t="s">
        <v>23</v>
      </c>
      <c r="M73" s="205" t="s">
        <v>7</v>
      </c>
      <c r="N73" s="233">
        <f>360+170</f>
        <v>530</v>
      </c>
      <c r="O73" s="111" t="s">
        <v>49</v>
      </c>
      <c r="P73" s="234">
        <f>N73*20</f>
        <v>10600</v>
      </c>
      <c r="Q73" s="235">
        <v>2</v>
      </c>
      <c r="R73" s="109" t="s">
        <v>2343</v>
      </c>
      <c r="S73" s="112" t="s">
        <v>379</v>
      </c>
      <c r="T73" s="236" t="s">
        <v>2438</v>
      </c>
      <c r="U73" s="237" t="s">
        <v>2439</v>
      </c>
      <c r="V73" s="238"/>
    </row>
    <row r="74" spans="1:23" ht="18" customHeight="1">
      <c r="A74" s="239">
        <v>66</v>
      </c>
      <c r="B74" s="253" t="s">
        <v>2344</v>
      </c>
      <c r="C74" s="199" t="s">
        <v>2353</v>
      </c>
      <c r="D74" s="9" t="s">
        <v>2354</v>
      </c>
      <c r="E74" s="112" t="s">
        <v>29</v>
      </c>
      <c r="F74" s="230" t="s">
        <v>2345</v>
      </c>
      <c r="G74" s="231" t="s">
        <v>34</v>
      </c>
      <c r="H74" s="112" t="s">
        <v>2347</v>
      </c>
      <c r="I74" s="109"/>
      <c r="J74" s="109"/>
      <c r="K74" s="257"/>
      <c r="L74" s="241" t="s">
        <v>23</v>
      </c>
      <c r="M74" s="205" t="s">
        <v>93</v>
      </c>
      <c r="N74" s="233">
        <v>3</v>
      </c>
      <c r="O74" s="111" t="s">
        <v>63</v>
      </c>
      <c r="P74" s="234">
        <f>N74*20</f>
        <v>60</v>
      </c>
      <c r="Q74" s="235">
        <v>1</v>
      </c>
      <c r="R74" s="109" t="s">
        <v>2348</v>
      </c>
      <c r="S74" s="112" t="s">
        <v>1268</v>
      </c>
      <c r="T74" s="236"/>
      <c r="U74" s="237"/>
      <c r="V74" s="238"/>
    </row>
    <row r="75" spans="1:23" ht="30">
      <c r="A75" s="239">
        <v>67</v>
      </c>
      <c r="B75" s="199" t="s">
        <v>2349</v>
      </c>
      <c r="C75" s="199" t="s">
        <v>1327</v>
      </c>
      <c r="D75" s="9" t="s">
        <v>1328</v>
      </c>
      <c r="E75" s="112" t="s">
        <v>29</v>
      </c>
      <c r="F75" s="230" t="s">
        <v>2350</v>
      </c>
      <c r="G75" s="242">
        <v>45792</v>
      </c>
      <c r="H75" s="112" t="s">
        <v>2346</v>
      </c>
      <c r="I75" s="109" t="s">
        <v>3480</v>
      </c>
      <c r="J75" s="242">
        <v>45796</v>
      </c>
      <c r="K75" s="258">
        <v>45798</v>
      </c>
      <c r="L75" s="241" t="s">
        <v>23</v>
      </c>
      <c r="M75" s="205" t="s">
        <v>7</v>
      </c>
      <c r="N75" s="233">
        <v>500</v>
      </c>
      <c r="O75" s="111" t="s">
        <v>2351</v>
      </c>
      <c r="P75" s="234">
        <f>N75*25</f>
        <v>12500</v>
      </c>
      <c r="Q75" s="235">
        <v>2</v>
      </c>
      <c r="R75" s="109" t="s">
        <v>2352</v>
      </c>
      <c r="S75" s="112" t="s">
        <v>3650</v>
      </c>
      <c r="T75" s="236" t="s">
        <v>2954</v>
      </c>
      <c r="U75" s="237" t="s">
        <v>2953</v>
      </c>
      <c r="V75" s="238" t="s">
        <v>1466</v>
      </c>
    </row>
    <row r="76" spans="1:23" ht="30">
      <c r="A76" s="239">
        <v>68</v>
      </c>
      <c r="B76" s="267" t="s">
        <v>693</v>
      </c>
      <c r="C76" s="199" t="s">
        <v>119</v>
      </c>
      <c r="D76" s="9" t="s">
        <v>118</v>
      </c>
      <c r="E76" s="112" t="s">
        <v>29</v>
      </c>
      <c r="F76" s="230" t="s">
        <v>2355</v>
      </c>
      <c r="G76" s="242">
        <v>45712</v>
      </c>
      <c r="H76" s="112" t="s">
        <v>2356</v>
      </c>
      <c r="I76" s="109"/>
      <c r="J76" s="109"/>
      <c r="K76" s="257"/>
      <c r="L76" s="241" t="s">
        <v>23</v>
      </c>
      <c r="M76" s="205" t="s">
        <v>7</v>
      </c>
      <c r="N76" s="233">
        <v>694</v>
      </c>
      <c r="O76" s="111" t="s">
        <v>49</v>
      </c>
      <c r="P76" s="234">
        <f>N76*19</f>
        <v>13186</v>
      </c>
      <c r="Q76" s="235">
        <v>2</v>
      </c>
      <c r="R76" s="109" t="s">
        <v>125</v>
      </c>
      <c r="S76" s="112" t="s">
        <v>70</v>
      </c>
      <c r="T76" s="236" t="s">
        <v>2362</v>
      </c>
      <c r="U76" s="237" t="s">
        <v>2364</v>
      </c>
      <c r="V76" s="238" t="s">
        <v>1043</v>
      </c>
    </row>
    <row r="77" spans="1:23" ht="18" customHeight="1">
      <c r="A77" s="239">
        <v>69</v>
      </c>
      <c r="B77" s="199" t="s">
        <v>2358</v>
      </c>
      <c r="C77" s="199" t="s">
        <v>1327</v>
      </c>
      <c r="D77" s="9" t="s">
        <v>1328</v>
      </c>
      <c r="E77" s="112" t="s">
        <v>29</v>
      </c>
      <c r="F77" s="230" t="s">
        <v>2359</v>
      </c>
      <c r="G77" s="242">
        <v>45804</v>
      </c>
      <c r="H77" s="112" t="s">
        <v>2360</v>
      </c>
      <c r="I77" s="109" t="s">
        <v>3224</v>
      </c>
      <c r="J77" s="242">
        <v>45812</v>
      </c>
      <c r="K77" s="257"/>
      <c r="L77" s="241" t="s">
        <v>23</v>
      </c>
      <c r="M77" s="205" t="s">
        <v>7</v>
      </c>
      <c r="N77" s="233">
        <v>260</v>
      </c>
      <c r="O77" s="111" t="s">
        <v>49</v>
      </c>
      <c r="P77" s="234">
        <f>N77*20</f>
        <v>5200</v>
      </c>
      <c r="Q77" s="235">
        <v>1</v>
      </c>
      <c r="R77" s="109" t="s">
        <v>2361</v>
      </c>
      <c r="S77" s="112" t="s">
        <v>100</v>
      </c>
      <c r="T77" s="236" t="s">
        <v>3119</v>
      </c>
      <c r="U77" s="237" t="s">
        <v>3120</v>
      </c>
      <c r="V77" s="238" t="s">
        <v>1130</v>
      </c>
    </row>
    <row r="78" spans="1:23" ht="18" customHeight="1">
      <c r="A78" s="239">
        <v>70</v>
      </c>
      <c r="B78" s="253" t="s">
        <v>2366</v>
      </c>
      <c r="C78" s="199" t="s">
        <v>795</v>
      </c>
      <c r="D78" s="9" t="s">
        <v>794</v>
      </c>
      <c r="E78" s="112" t="s">
        <v>29</v>
      </c>
      <c r="F78" s="230" t="s">
        <v>2367</v>
      </c>
      <c r="G78" s="242">
        <v>45803</v>
      </c>
      <c r="H78" s="112" t="s">
        <v>2368</v>
      </c>
      <c r="I78" s="109" t="s">
        <v>3103</v>
      </c>
      <c r="J78" s="242">
        <v>45803</v>
      </c>
      <c r="K78" s="257"/>
      <c r="L78" s="241" t="s">
        <v>23</v>
      </c>
      <c r="M78" s="205" t="s">
        <v>93</v>
      </c>
      <c r="N78" s="233">
        <f>621+504</f>
        <v>1125</v>
      </c>
      <c r="O78" s="111" t="s">
        <v>124</v>
      </c>
      <c r="P78" s="234">
        <f>N78*22</f>
        <v>24750</v>
      </c>
      <c r="Q78" s="235">
        <v>3</v>
      </c>
      <c r="R78" s="109" t="s">
        <v>797</v>
      </c>
      <c r="S78" s="112" t="s">
        <v>204</v>
      </c>
      <c r="T78" s="236">
        <v>0</v>
      </c>
      <c r="U78" s="237"/>
      <c r="V78" s="238" t="s">
        <v>3106</v>
      </c>
    </row>
    <row r="79" spans="1:23" ht="18" customHeight="1">
      <c r="A79" s="239">
        <v>71</v>
      </c>
      <c r="B79" s="199" t="s">
        <v>2369</v>
      </c>
      <c r="C79" s="199"/>
      <c r="D79" s="199"/>
      <c r="E79" s="112" t="s">
        <v>29</v>
      </c>
      <c r="F79" s="230" t="s">
        <v>2370</v>
      </c>
      <c r="G79" s="231" t="s">
        <v>34</v>
      </c>
      <c r="H79" s="112" t="s">
        <v>2372</v>
      </c>
      <c r="I79" s="109"/>
      <c r="J79" s="109"/>
      <c r="K79" s="257"/>
      <c r="L79" s="241" t="s">
        <v>23</v>
      </c>
      <c r="M79" s="205" t="s">
        <v>7</v>
      </c>
      <c r="N79" s="233">
        <v>180</v>
      </c>
      <c r="O79" s="111" t="s">
        <v>63</v>
      </c>
      <c r="P79" s="234">
        <f>N79*20</f>
        <v>3600</v>
      </c>
      <c r="Q79" s="235">
        <v>1</v>
      </c>
      <c r="R79" s="109" t="s">
        <v>2373</v>
      </c>
      <c r="S79" s="112" t="s">
        <v>2374</v>
      </c>
      <c r="T79" s="236"/>
      <c r="U79" s="237"/>
      <c r="V79" s="238"/>
    </row>
    <row r="80" spans="1:23" ht="18" customHeight="1">
      <c r="A80" s="239">
        <v>72</v>
      </c>
      <c r="B80" s="253" t="s">
        <v>2366</v>
      </c>
      <c r="C80" s="199" t="s">
        <v>795</v>
      </c>
      <c r="D80" s="9" t="s">
        <v>794</v>
      </c>
      <c r="E80" s="112" t="s">
        <v>29</v>
      </c>
      <c r="F80" s="230" t="s">
        <v>2375</v>
      </c>
      <c r="G80" s="242">
        <v>45803</v>
      </c>
      <c r="H80" s="112" t="s">
        <v>2371</v>
      </c>
      <c r="I80" s="109" t="s">
        <v>3104</v>
      </c>
      <c r="J80" s="242">
        <v>45803</v>
      </c>
      <c r="K80" s="257"/>
      <c r="L80" s="241" t="s">
        <v>23</v>
      </c>
      <c r="M80" s="205" t="s">
        <v>93</v>
      </c>
      <c r="N80" s="233">
        <v>1129</v>
      </c>
      <c r="O80" s="111" t="s">
        <v>124</v>
      </c>
      <c r="P80" s="234">
        <f>N80*22</f>
        <v>24838</v>
      </c>
      <c r="Q80" s="235">
        <v>3</v>
      </c>
      <c r="R80" s="109" t="s">
        <v>797</v>
      </c>
      <c r="S80" s="112" t="s">
        <v>204</v>
      </c>
      <c r="T80" s="236">
        <v>0</v>
      </c>
      <c r="U80" s="237"/>
      <c r="V80" s="238" t="s">
        <v>3106</v>
      </c>
    </row>
    <row r="81" spans="1:22" ht="18" customHeight="1">
      <c r="A81" s="239">
        <v>73</v>
      </c>
      <c r="B81" s="253" t="s">
        <v>2366</v>
      </c>
      <c r="C81" s="199" t="s">
        <v>795</v>
      </c>
      <c r="D81" s="9" t="s">
        <v>794</v>
      </c>
      <c r="E81" s="112" t="s">
        <v>29</v>
      </c>
      <c r="F81" s="230" t="s">
        <v>2379</v>
      </c>
      <c r="G81" s="242">
        <v>45803</v>
      </c>
      <c r="H81" s="112" t="s">
        <v>2380</v>
      </c>
      <c r="I81" s="109" t="s">
        <v>3105</v>
      </c>
      <c r="J81" s="242">
        <v>45803</v>
      </c>
      <c r="K81" s="257"/>
      <c r="L81" s="241" t="s">
        <v>23</v>
      </c>
      <c r="M81" s="205" t="s">
        <v>93</v>
      </c>
      <c r="N81" s="233">
        <f>122+261</f>
        <v>383</v>
      </c>
      <c r="O81" s="111" t="s">
        <v>124</v>
      </c>
      <c r="P81" s="234">
        <f>N81*24</f>
        <v>9192</v>
      </c>
      <c r="Q81" s="235">
        <v>2</v>
      </c>
      <c r="R81" s="109" t="s">
        <v>797</v>
      </c>
      <c r="S81" s="112" t="s">
        <v>204</v>
      </c>
      <c r="T81" s="236">
        <v>0</v>
      </c>
      <c r="U81" s="237"/>
      <c r="V81" s="238" t="s">
        <v>3106</v>
      </c>
    </row>
    <row r="82" spans="1:22" ht="18" customHeight="1">
      <c r="A82" s="239">
        <v>74</v>
      </c>
      <c r="B82" s="253" t="s">
        <v>2376</v>
      </c>
      <c r="C82" s="199" t="s">
        <v>2377</v>
      </c>
      <c r="D82" s="9" t="s">
        <v>2378</v>
      </c>
      <c r="E82" s="112" t="s">
        <v>29</v>
      </c>
      <c r="F82" s="230" t="s">
        <v>2382</v>
      </c>
      <c r="G82" s="242">
        <v>45715</v>
      </c>
      <c r="H82" s="112" t="s">
        <v>2383</v>
      </c>
      <c r="I82" s="109" t="s">
        <v>2442</v>
      </c>
      <c r="J82" s="242">
        <v>45715</v>
      </c>
      <c r="K82" s="242">
        <v>45715</v>
      </c>
      <c r="L82" s="241" t="s">
        <v>23</v>
      </c>
      <c r="M82" s="205" t="s">
        <v>93</v>
      </c>
      <c r="N82" s="233">
        <v>79</v>
      </c>
      <c r="O82" s="111" t="s">
        <v>49</v>
      </c>
      <c r="P82" s="234">
        <f>N82*20</f>
        <v>1580</v>
      </c>
      <c r="Q82" s="235">
        <v>1</v>
      </c>
      <c r="R82" s="109" t="s">
        <v>2381</v>
      </c>
      <c r="S82" s="112" t="s">
        <v>506</v>
      </c>
      <c r="T82" s="236"/>
      <c r="U82" s="237"/>
      <c r="V82" s="238"/>
    </row>
    <row r="83" spans="1:22" ht="18" customHeight="1">
      <c r="A83" s="239">
        <v>75</v>
      </c>
      <c r="B83" s="253" t="s">
        <v>2384</v>
      </c>
      <c r="C83" s="199" t="s">
        <v>2386</v>
      </c>
      <c r="D83" s="9" t="s">
        <v>2385</v>
      </c>
      <c r="E83" s="112" t="s">
        <v>29</v>
      </c>
      <c r="F83" s="230" t="s">
        <v>2387</v>
      </c>
      <c r="G83" s="231" t="s">
        <v>34</v>
      </c>
      <c r="H83" s="112" t="s">
        <v>2388</v>
      </c>
      <c r="I83" s="109"/>
      <c r="J83" s="109"/>
      <c r="K83" s="257"/>
      <c r="L83" s="241" t="s">
        <v>23</v>
      </c>
      <c r="M83" s="205" t="s">
        <v>93</v>
      </c>
      <c r="N83" s="233">
        <v>23</v>
      </c>
      <c r="O83" s="111" t="s">
        <v>49</v>
      </c>
      <c r="P83" s="234">
        <f>N83*12.2</f>
        <v>280.59999999999997</v>
      </c>
      <c r="Q83" s="235">
        <v>1</v>
      </c>
      <c r="R83" s="109" t="s">
        <v>2389</v>
      </c>
      <c r="S83" s="112" t="s">
        <v>1489</v>
      </c>
      <c r="T83" s="236"/>
      <c r="U83" s="237"/>
      <c r="V83" s="238"/>
    </row>
    <row r="84" spans="1:22" ht="18" customHeight="1">
      <c r="A84" s="239">
        <v>76</v>
      </c>
      <c r="B84" s="253" t="s">
        <v>2390</v>
      </c>
      <c r="C84" s="199" t="s">
        <v>2392</v>
      </c>
      <c r="D84" s="9" t="s">
        <v>2391</v>
      </c>
      <c r="E84" s="112" t="s">
        <v>29</v>
      </c>
      <c r="F84" s="230" t="s">
        <v>2393</v>
      </c>
      <c r="G84" s="242">
        <v>45782</v>
      </c>
      <c r="H84" s="112" t="s">
        <v>2394</v>
      </c>
      <c r="I84" s="109" t="s">
        <v>2921</v>
      </c>
      <c r="J84" s="242">
        <v>45782</v>
      </c>
      <c r="K84" s="242">
        <v>45782</v>
      </c>
      <c r="L84" s="241" t="s">
        <v>23</v>
      </c>
      <c r="M84" s="205" t="s">
        <v>93</v>
      </c>
      <c r="N84" s="233">
        <v>1</v>
      </c>
      <c r="O84" s="111" t="s">
        <v>49</v>
      </c>
      <c r="P84" s="234">
        <v>25</v>
      </c>
      <c r="Q84" s="235">
        <v>1</v>
      </c>
      <c r="R84" s="109" t="s">
        <v>2395</v>
      </c>
      <c r="S84" s="112" t="s">
        <v>488</v>
      </c>
      <c r="T84" s="236">
        <v>0</v>
      </c>
      <c r="U84" s="237"/>
      <c r="V84" s="238"/>
    </row>
    <row r="85" spans="1:22" ht="18" customHeight="1">
      <c r="A85" s="239">
        <v>77</v>
      </c>
      <c r="B85" s="253" t="s">
        <v>2396</v>
      </c>
      <c r="C85" s="199" t="s">
        <v>2398</v>
      </c>
      <c r="D85" s="9" t="s">
        <v>2397</v>
      </c>
      <c r="E85" s="112" t="s">
        <v>29</v>
      </c>
      <c r="F85" s="230" t="s">
        <v>2399</v>
      </c>
      <c r="G85" s="242">
        <v>45721</v>
      </c>
      <c r="H85" s="112" t="s">
        <v>2400</v>
      </c>
      <c r="I85" s="109" t="s">
        <v>2485</v>
      </c>
      <c r="J85" s="242">
        <v>45721</v>
      </c>
      <c r="K85" s="242">
        <v>45721</v>
      </c>
      <c r="L85" s="241" t="s">
        <v>23</v>
      </c>
      <c r="M85" s="205" t="s">
        <v>93</v>
      </c>
      <c r="N85" s="233">
        <v>430</v>
      </c>
      <c r="O85" s="111" t="s">
        <v>49</v>
      </c>
      <c r="P85" s="234">
        <f>N85*19</f>
        <v>8170</v>
      </c>
      <c r="Q85" s="235">
        <v>1</v>
      </c>
      <c r="R85" s="109" t="s">
        <v>2401</v>
      </c>
      <c r="S85" s="112" t="s">
        <v>254</v>
      </c>
      <c r="T85" s="236">
        <v>0</v>
      </c>
      <c r="U85" s="237"/>
      <c r="V85" s="238" t="s">
        <v>2458</v>
      </c>
    </row>
    <row r="86" spans="1:22" s="288" customFormat="1" ht="18" customHeight="1">
      <c r="A86" s="274">
        <v>78</v>
      </c>
      <c r="B86" s="275" t="s">
        <v>2396</v>
      </c>
      <c r="C86" s="275" t="s">
        <v>2398</v>
      </c>
      <c r="D86" s="289" t="s">
        <v>2397</v>
      </c>
      <c r="E86" s="276" t="s">
        <v>29</v>
      </c>
      <c r="F86" s="277" t="s">
        <v>2399</v>
      </c>
      <c r="G86" s="290">
        <v>45721</v>
      </c>
      <c r="H86" s="276" t="s">
        <v>2400</v>
      </c>
      <c r="I86" s="278" t="s">
        <v>2485</v>
      </c>
      <c r="J86" s="290">
        <v>45721</v>
      </c>
      <c r="K86" s="290">
        <v>45721</v>
      </c>
      <c r="L86" s="279" t="s">
        <v>24</v>
      </c>
      <c r="M86" s="280" t="s">
        <v>7</v>
      </c>
      <c r="N86" s="281">
        <v>3</v>
      </c>
      <c r="O86" s="282" t="s">
        <v>450</v>
      </c>
      <c r="P86" s="283">
        <f>300*N86</f>
        <v>900</v>
      </c>
      <c r="Q86" s="284">
        <v>0</v>
      </c>
      <c r="R86" s="278" t="s">
        <v>2401</v>
      </c>
      <c r="S86" s="276" t="s">
        <v>254</v>
      </c>
      <c r="T86" s="285" t="s">
        <v>2457</v>
      </c>
      <c r="U86" s="286"/>
      <c r="V86" s="287" t="s">
        <v>2458</v>
      </c>
    </row>
    <row r="87" spans="1:22" ht="18" customHeight="1">
      <c r="A87" s="239">
        <v>79</v>
      </c>
      <c r="B87" s="199" t="s">
        <v>2403</v>
      </c>
      <c r="C87" s="199" t="s">
        <v>2405</v>
      </c>
      <c r="D87" s="9" t="s">
        <v>2404</v>
      </c>
      <c r="E87" s="112" t="s">
        <v>29</v>
      </c>
      <c r="F87" s="230" t="s">
        <v>2402</v>
      </c>
      <c r="G87" s="231" t="s">
        <v>34</v>
      </c>
      <c r="H87" s="112"/>
      <c r="I87" s="109"/>
      <c r="J87" s="109"/>
      <c r="K87" s="257"/>
      <c r="L87" s="241"/>
      <c r="M87" s="205"/>
      <c r="N87" s="233"/>
      <c r="O87" s="111"/>
      <c r="P87" s="234"/>
      <c r="Q87" s="235"/>
      <c r="R87" s="109"/>
      <c r="S87" s="112"/>
      <c r="T87" s="236"/>
      <c r="U87" s="237"/>
      <c r="V87" s="238"/>
    </row>
    <row r="88" spans="1:22" ht="18" customHeight="1">
      <c r="A88" s="239">
        <v>80</v>
      </c>
      <c r="B88" s="199" t="s">
        <v>2425</v>
      </c>
      <c r="C88" s="199" t="s">
        <v>396</v>
      </c>
      <c r="D88" s="9" t="s">
        <v>2426</v>
      </c>
      <c r="E88" s="112" t="s">
        <v>29</v>
      </c>
      <c r="F88" s="230" t="s">
        <v>2427</v>
      </c>
      <c r="G88" s="231" t="s">
        <v>34</v>
      </c>
      <c r="H88" s="112" t="s">
        <v>2428</v>
      </c>
      <c r="I88" s="109"/>
      <c r="J88" s="109"/>
      <c r="K88" s="257"/>
      <c r="L88" s="241" t="s">
        <v>24</v>
      </c>
      <c r="M88" s="205" t="s">
        <v>7</v>
      </c>
      <c r="N88" s="233">
        <v>3</v>
      </c>
      <c r="O88" s="111" t="s">
        <v>450</v>
      </c>
      <c r="P88" s="234"/>
      <c r="Q88" s="235"/>
      <c r="R88" s="109" t="s">
        <v>748</v>
      </c>
      <c r="S88" s="112" t="s">
        <v>749</v>
      </c>
      <c r="T88" s="236"/>
      <c r="U88" s="237"/>
      <c r="V88" s="238"/>
    </row>
    <row r="89" spans="1:22" ht="18" customHeight="1">
      <c r="A89" s="239">
        <v>81</v>
      </c>
      <c r="B89" s="199" t="s">
        <v>2433</v>
      </c>
      <c r="C89" s="199" t="s">
        <v>2434</v>
      </c>
      <c r="D89" s="9" t="s">
        <v>2435</v>
      </c>
      <c r="E89" s="112" t="s">
        <v>29</v>
      </c>
      <c r="F89" s="230" t="s">
        <v>2431</v>
      </c>
      <c r="G89" s="231" t="s">
        <v>2747</v>
      </c>
      <c r="H89" s="112" t="s">
        <v>2432</v>
      </c>
      <c r="I89" s="109"/>
      <c r="J89" s="109"/>
      <c r="K89" s="257"/>
      <c r="L89" s="241" t="s">
        <v>24</v>
      </c>
      <c r="M89" s="205" t="s">
        <v>7</v>
      </c>
      <c r="N89" s="233">
        <v>320</v>
      </c>
      <c r="O89" s="111" t="s">
        <v>2436</v>
      </c>
      <c r="P89" s="270">
        <f>4*N89</f>
        <v>1280</v>
      </c>
      <c r="Q89" s="235">
        <v>1</v>
      </c>
      <c r="R89" s="109" t="s">
        <v>2437</v>
      </c>
      <c r="S89" s="112" t="s">
        <v>109</v>
      </c>
      <c r="T89" s="236"/>
      <c r="U89" s="237"/>
      <c r="V89" s="238"/>
    </row>
    <row r="90" spans="1:22" ht="18" customHeight="1">
      <c r="A90" s="239">
        <v>82</v>
      </c>
      <c r="B90" s="253" t="s">
        <v>2447</v>
      </c>
      <c r="C90" s="199" t="s">
        <v>1877</v>
      </c>
      <c r="D90" s="9" t="s">
        <v>2448</v>
      </c>
      <c r="E90" s="112" t="s">
        <v>29</v>
      </c>
      <c r="F90" s="230" t="s">
        <v>2445</v>
      </c>
      <c r="G90" s="231" t="s">
        <v>34</v>
      </c>
      <c r="H90" s="112" t="s">
        <v>2446</v>
      </c>
      <c r="I90" s="109"/>
      <c r="J90" s="109"/>
      <c r="K90" s="257"/>
      <c r="L90" s="241" t="s">
        <v>23</v>
      </c>
      <c r="M90" s="205" t="s">
        <v>93</v>
      </c>
      <c r="N90" s="233">
        <v>27</v>
      </c>
      <c r="O90" s="262" t="s">
        <v>63</v>
      </c>
      <c r="P90" s="264">
        <f>N90*17</f>
        <v>459</v>
      </c>
      <c r="Q90" s="235">
        <v>1</v>
      </c>
      <c r="R90" s="109" t="s">
        <v>2449</v>
      </c>
      <c r="S90" s="112" t="s">
        <v>2450</v>
      </c>
      <c r="T90" s="236"/>
      <c r="U90" s="237"/>
      <c r="V90" s="238"/>
    </row>
    <row r="91" spans="1:22" ht="18" customHeight="1">
      <c r="A91" s="239">
        <v>83</v>
      </c>
      <c r="B91" s="253" t="s">
        <v>2366</v>
      </c>
      <c r="C91" s="199" t="s">
        <v>795</v>
      </c>
      <c r="D91" s="9" t="s">
        <v>794</v>
      </c>
      <c r="E91" s="112" t="s">
        <v>29</v>
      </c>
      <c r="F91" s="230" t="s">
        <v>2459</v>
      </c>
      <c r="G91" s="242">
        <v>45803</v>
      </c>
      <c r="H91" s="112" t="s">
        <v>2460</v>
      </c>
      <c r="I91" s="109" t="s">
        <v>3107</v>
      </c>
      <c r="J91" s="242">
        <v>45803</v>
      </c>
      <c r="K91" s="257"/>
      <c r="L91" s="241" t="s">
        <v>23</v>
      </c>
      <c r="M91" s="205" t="s">
        <v>93</v>
      </c>
      <c r="N91" s="233">
        <v>126</v>
      </c>
      <c r="O91" s="111" t="s">
        <v>63</v>
      </c>
      <c r="P91" s="234">
        <f>N91*20</f>
        <v>2520</v>
      </c>
      <c r="Q91" s="235">
        <v>1</v>
      </c>
      <c r="R91" s="109" t="s">
        <v>797</v>
      </c>
      <c r="S91" s="112" t="s">
        <v>204</v>
      </c>
      <c r="T91" s="236">
        <v>0</v>
      </c>
      <c r="U91" s="237"/>
      <c r="V91" s="238" t="s">
        <v>3106</v>
      </c>
    </row>
    <row r="92" spans="1:22" ht="18" customHeight="1">
      <c r="A92" s="239">
        <v>84</v>
      </c>
      <c r="B92" s="253" t="s">
        <v>2461</v>
      </c>
      <c r="C92" s="199" t="s">
        <v>2463</v>
      </c>
      <c r="D92" s="9" t="s">
        <v>2462</v>
      </c>
      <c r="E92" s="112" t="s">
        <v>29</v>
      </c>
      <c r="F92" s="230" t="s">
        <v>2464</v>
      </c>
      <c r="G92" s="231" t="s">
        <v>2747</v>
      </c>
      <c r="H92" s="112" t="s">
        <v>2465</v>
      </c>
      <c r="I92" s="109" t="s">
        <v>7</v>
      </c>
      <c r="J92" s="109" t="s">
        <v>7</v>
      </c>
      <c r="K92" s="257" t="s">
        <v>7</v>
      </c>
      <c r="L92" s="241" t="s">
        <v>23</v>
      </c>
      <c r="M92" s="205" t="s">
        <v>93</v>
      </c>
      <c r="N92" s="233">
        <v>34</v>
      </c>
      <c r="O92" s="111" t="s">
        <v>568</v>
      </c>
      <c r="P92" s="234">
        <f>N92*19</f>
        <v>646</v>
      </c>
      <c r="Q92" s="235">
        <v>1</v>
      </c>
      <c r="R92" s="109" t="s">
        <v>2472</v>
      </c>
      <c r="S92" s="112" t="s">
        <v>109</v>
      </c>
      <c r="T92" s="236" t="s">
        <v>7</v>
      </c>
      <c r="U92" s="237" t="s">
        <v>7</v>
      </c>
      <c r="V92" s="238" t="s">
        <v>7</v>
      </c>
    </row>
    <row r="93" spans="1:22" ht="18" customHeight="1">
      <c r="A93" s="239">
        <v>85</v>
      </c>
      <c r="B93" s="253" t="s">
        <v>2467</v>
      </c>
      <c r="C93" s="199" t="s">
        <v>2468</v>
      </c>
      <c r="D93" s="9" t="s">
        <v>2466</v>
      </c>
      <c r="E93" s="112" t="s">
        <v>29</v>
      </c>
      <c r="F93" s="230" t="s">
        <v>2469</v>
      </c>
      <c r="G93" s="242">
        <v>45741</v>
      </c>
      <c r="H93" s="112" t="s">
        <v>2470</v>
      </c>
      <c r="I93" s="109" t="s">
        <v>2635</v>
      </c>
      <c r="J93" s="242">
        <v>45741</v>
      </c>
      <c r="K93" s="257"/>
      <c r="L93" s="241" t="s">
        <v>23</v>
      </c>
      <c r="M93" s="205" t="s">
        <v>93</v>
      </c>
      <c r="N93" s="233">
        <v>117</v>
      </c>
      <c r="O93" s="111" t="s">
        <v>49</v>
      </c>
      <c r="P93" s="234">
        <f>N93*19</f>
        <v>2223</v>
      </c>
      <c r="Q93" s="235">
        <v>1</v>
      </c>
      <c r="R93" s="109" t="s">
        <v>2471</v>
      </c>
      <c r="S93" s="112" t="s">
        <v>1318</v>
      </c>
      <c r="T93" s="236"/>
      <c r="U93" s="237"/>
      <c r="V93" s="238"/>
    </row>
    <row r="94" spans="1:22" ht="18" customHeight="1">
      <c r="A94" s="239">
        <v>86</v>
      </c>
      <c r="B94" s="253" t="s">
        <v>2473</v>
      </c>
      <c r="C94" s="199" t="s">
        <v>2474</v>
      </c>
      <c r="D94" s="9" t="s">
        <v>2481</v>
      </c>
      <c r="E94" s="112" t="s">
        <v>29</v>
      </c>
      <c r="F94" s="230" t="s">
        <v>2475</v>
      </c>
      <c r="G94" s="231" t="s">
        <v>34</v>
      </c>
      <c r="H94" s="112" t="s">
        <v>2476</v>
      </c>
      <c r="I94" s="109"/>
      <c r="J94" s="109"/>
      <c r="K94" s="257"/>
      <c r="L94" s="241" t="s">
        <v>23</v>
      </c>
      <c r="M94" s="205" t="s">
        <v>93</v>
      </c>
      <c r="N94" s="233">
        <v>1</v>
      </c>
      <c r="O94" s="111" t="s">
        <v>49</v>
      </c>
      <c r="P94" s="234">
        <v>21</v>
      </c>
      <c r="Q94" s="235">
        <v>1</v>
      </c>
      <c r="R94" s="373" t="s">
        <v>2477</v>
      </c>
      <c r="S94" s="112" t="s">
        <v>232</v>
      </c>
      <c r="T94" s="236"/>
      <c r="U94" s="237"/>
      <c r="V94" s="238"/>
    </row>
    <row r="95" spans="1:22" ht="18" customHeight="1">
      <c r="A95" s="239">
        <v>87</v>
      </c>
      <c r="B95" s="253" t="s">
        <v>2478</v>
      </c>
      <c r="C95" s="199" t="s">
        <v>2480</v>
      </c>
      <c r="D95" s="9" t="s">
        <v>2479</v>
      </c>
      <c r="E95" s="112" t="s">
        <v>29</v>
      </c>
      <c r="F95" s="230" t="s">
        <v>2482</v>
      </c>
      <c r="G95" s="242">
        <v>45741</v>
      </c>
      <c r="H95" s="112" t="s">
        <v>2483</v>
      </c>
      <c r="I95" s="109" t="s">
        <v>2636</v>
      </c>
      <c r="J95" s="242">
        <v>45741</v>
      </c>
      <c r="K95" s="257"/>
      <c r="L95" s="241" t="s">
        <v>23</v>
      </c>
      <c r="M95" s="205" t="s">
        <v>93</v>
      </c>
      <c r="N95" s="233">
        <v>900</v>
      </c>
      <c r="O95" s="111" t="s">
        <v>49</v>
      </c>
      <c r="P95" s="234">
        <f>N95*22</f>
        <v>19800</v>
      </c>
      <c r="Q95" s="235">
        <v>2</v>
      </c>
      <c r="R95" s="109" t="s">
        <v>2484</v>
      </c>
      <c r="S95" s="112" t="s">
        <v>3650</v>
      </c>
      <c r="T95" s="236">
        <v>0</v>
      </c>
      <c r="U95" s="237"/>
      <c r="V95" s="238"/>
    </row>
    <row r="96" spans="1:22" ht="30">
      <c r="A96" s="239">
        <v>88</v>
      </c>
      <c r="B96" s="199" t="s">
        <v>2487</v>
      </c>
      <c r="C96" s="199" t="s">
        <v>2489</v>
      </c>
      <c r="D96" s="9" t="s">
        <v>2488</v>
      </c>
      <c r="E96" s="112" t="s">
        <v>29</v>
      </c>
      <c r="F96" s="230" t="s">
        <v>2490</v>
      </c>
      <c r="G96" s="242">
        <v>45727</v>
      </c>
      <c r="H96" s="112" t="s">
        <v>2491</v>
      </c>
      <c r="I96" s="109" t="s">
        <v>2549</v>
      </c>
      <c r="J96" s="242">
        <v>45727</v>
      </c>
      <c r="K96" s="258">
        <v>45727</v>
      </c>
      <c r="L96" s="241" t="s">
        <v>23</v>
      </c>
      <c r="M96" s="205" t="s">
        <v>7</v>
      </c>
      <c r="N96" s="233">
        <v>42</v>
      </c>
      <c r="O96" s="111" t="s">
        <v>49</v>
      </c>
      <c r="P96" s="234">
        <f>N96*19</f>
        <v>798</v>
      </c>
      <c r="Q96" s="235">
        <v>1</v>
      </c>
      <c r="R96" s="109" t="s">
        <v>2492</v>
      </c>
      <c r="S96" s="112" t="s">
        <v>1513</v>
      </c>
      <c r="T96" s="236" t="s">
        <v>2546</v>
      </c>
      <c r="U96" s="237" t="s">
        <v>2545</v>
      </c>
      <c r="V96" s="238" t="s">
        <v>1351</v>
      </c>
    </row>
    <row r="97" spans="1:22" ht="18" customHeight="1">
      <c r="A97" s="239">
        <v>89</v>
      </c>
      <c r="B97" s="253" t="s">
        <v>2493</v>
      </c>
      <c r="C97" s="199" t="s">
        <v>2434</v>
      </c>
      <c r="D97" s="9" t="s">
        <v>2494</v>
      </c>
      <c r="E97" s="112" t="s">
        <v>29</v>
      </c>
      <c r="F97" s="230" t="s">
        <v>2495</v>
      </c>
      <c r="G97" s="231" t="s">
        <v>34</v>
      </c>
      <c r="H97" s="112" t="s">
        <v>2496</v>
      </c>
      <c r="I97" s="109"/>
      <c r="J97" s="242"/>
      <c r="K97" s="257"/>
      <c r="L97" s="241" t="s">
        <v>23</v>
      </c>
      <c r="M97" s="205" t="s">
        <v>93</v>
      </c>
      <c r="N97" s="233">
        <v>216</v>
      </c>
      <c r="O97" s="111" t="s">
        <v>2497</v>
      </c>
      <c r="P97" s="234"/>
      <c r="Q97" s="235"/>
      <c r="R97" s="109" t="s">
        <v>701</v>
      </c>
      <c r="S97" s="112" t="s">
        <v>169</v>
      </c>
      <c r="T97" s="236"/>
      <c r="U97" s="237"/>
      <c r="V97" s="238"/>
    </row>
    <row r="98" spans="1:22" ht="18" customHeight="1">
      <c r="A98" s="239"/>
      <c r="B98" s="253" t="s">
        <v>2493</v>
      </c>
      <c r="C98" s="199" t="s">
        <v>2434</v>
      </c>
      <c r="D98" s="9" t="s">
        <v>2494</v>
      </c>
      <c r="E98" s="112" t="s">
        <v>29</v>
      </c>
      <c r="F98" s="230" t="s">
        <v>2495</v>
      </c>
      <c r="G98" s="242">
        <v>45833</v>
      </c>
      <c r="H98" s="112" t="s">
        <v>2496</v>
      </c>
      <c r="I98" s="109" t="s">
        <v>3402</v>
      </c>
      <c r="J98" s="242">
        <v>45833</v>
      </c>
      <c r="K98" s="257"/>
      <c r="L98" s="241" t="s">
        <v>23</v>
      </c>
      <c r="M98" s="205" t="s">
        <v>93</v>
      </c>
      <c r="N98" s="233">
        <v>300</v>
      </c>
      <c r="O98" s="111" t="s">
        <v>49</v>
      </c>
      <c r="P98" s="234">
        <f>N98*15.5</f>
        <v>4650</v>
      </c>
      <c r="Q98" s="235">
        <v>1</v>
      </c>
      <c r="R98" s="109" t="s">
        <v>701</v>
      </c>
      <c r="S98" s="112" t="s">
        <v>169</v>
      </c>
      <c r="T98" s="236">
        <v>0</v>
      </c>
      <c r="U98" s="237"/>
      <c r="V98" s="238" t="s">
        <v>2863</v>
      </c>
    </row>
    <row r="99" spans="1:22" ht="30">
      <c r="A99" s="239">
        <v>90</v>
      </c>
      <c r="B99" s="199" t="s">
        <v>357</v>
      </c>
      <c r="C99" s="199" t="s">
        <v>2001</v>
      </c>
      <c r="D99" s="9" t="s">
        <v>358</v>
      </c>
      <c r="E99" s="112" t="s">
        <v>29</v>
      </c>
      <c r="F99" s="230" t="s">
        <v>2498</v>
      </c>
      <c r="G99" s="242">
        <v>45765</v>
      </c>
      <c r="H99" s="112" t="s">
        <v>2499</v>
      </c>
      <c r="I99" s="109" t="s">
        <v>2858</v>
      </c>
      <c r="J99" s="242">
        <v>45765</v>
      </c>
      <c r="K99" s="257"/>
      <c r="L99" s="241" t="s">
        <v>23</v>
      </c>
      <c r="M99" s="205" t="s">
        <v>7</v>
      </c>
      <c r="N99" s="233">
        <v>4</v>
      </c>
      <c r="O99" s="111" t="s">
        <v>49</v>
      </c>
      <c r="P99" s="234">
        <f>N99*20</f>
        <v>80</v>
      </c>
      <c r="Q99" s="235">
        <v>1</v>
      </c>
      <c r="R99" s="272" t="s">
        <v>2500</v>
      </c>
      <c r="S99" s="273" t="s">
        <v>3646</v>
      </c>
      <c r="T99" s="236" t="s">
        <v>2843</v>
      </c>
      <c r="U99" s="236" t="s">
        <v>2844</v>
      </c>
      <c r="V99" s="238" t="s">
        <v>2091</v>
      </c>
    </row>
    <row r="100" spans="1:22" ht="18" customHeight="1">
      <c r="A100" s="239">
        <v>91</v>
      </c>
      <c r="B100" s="199" t="s">
        <v>2501</v>
      </c>
      <c r="C100" s="199" t="s">
        <v>1980</v>
      </c>
      <c r="D100" s="9" t="s">
        <v>1776</v>
      </c>
      <c r="E100" s="112" t="s">
        <v>29</v>
      </c>
      <c r="F100" s="230" t="s">
        <v>2502</v>
      </c>
      <c r="G100" s="242">
        <v>45776</v>
      </c>
      <c r="H100" s="112" t="s">
        <v>2503</v>
      </c>
      <c r="I100" s="109" t="s">
        <v>2918</v>
      </c>
      <c r="J100" s="242">
        <v>45782</v>
      </c>
      <c r="K100" s="257"/>
      <c r="L100" s="241" t="s">
        <v>23</v>
      </c>
      <c r="M100" s="205" t="s">
        <v>7</v>
      </c>
      <c r="N100" s="233">
        <v>139</v>
      </c>
      <c r="O100" s="111" t="s">
        <v>49</v>
      </c>
      <c r="P100" s="234">
        <f>N100*19</f>
        <v>2641</v>
      </c>
      <c r="Q100" s="235">
        <v>1</v>
      </c>
      <c r="R100" s="109" t="s">
        <v>399</v>
      </c>
      <c r="S100" s="112" t="s">
        <v>379</v>
      </c>
      <c r="T100" s="236" t="s">
        <v>2919</v>
      </c>
      <c r="U100" s="236" t="s">
        <v>2920</v>
      </c>
      <c r="V100" s="238" t="s">
        <v>1748</v>
      </c>
    </row>
    <row r="101" spans="1:22" ht="30">
      <c r="A101" s="239">
        <v>92</v>
      </c>
      <c r="B101" s="199" t="s">
        <v>357</v>
      </c>
      <c r="C101" s="199" t="s">
        <v>2001</v>
      </c>
      <c r="D101" s="9" t="s">
        <v>358</v>
      </c>
      <c r="E101" s="112" t="s">
        <v>29</v>
      </c>
      <c r="F101" s="230" t="s">
        <v>2504</v>
      </c>
      <c r="G101" s="242">
        <v>45765</v>
      </c>
      <c r="H101" s="112" t="s">
        <v>2505</v>
      </c>
      <c r="I101" s="109" t="s">
        <v>2859</v>
      </c>
      <c r="J101" s="242">
        <v>45765</v>
      </c>
      <c r="K101" s="257"/>
      <c r="L101" s="241" t="s">
        <v>23</v>
      </c>
      <c r="M101" s="205" t="s">
        <v>7</v>
      </c>
      <c r="N101" s="233">
        <v>52</v>
      </c>
      <c r="O101" s="111" t="s">
        <v>63</v>
      </c>
      <c r="P101" s="234">
        <f>N101*19</f>
        <v>988</v>
      </c>
      <c r="Q101" s="235">
        <v>1</v>
      </c>
      <c r="R101" s="272" t="s">
        <v>2500</v>
      </c>
      <c r="S101" s="273" t="s">
        <v>3646</v>
      </c>
      <c r="T101" s="236" t="s">
        <v>2842</v>
      </c>
      <c r="U101" s="236" t="s">
        <v>2864</v>
      </c>
      <c r="V101" s="238" t="s">
        <v>2091</v>
      </c>
    </row>
    <row r="102" spans="1:22" ht="56.1" customHeight="1">
      <c r="A102" s="239">
        <v>93</v>
      </c>
      <c r="B102" s="503" t="s">
        <v>2508</v>
      </c>
      <c r="C102" s="503" t="s">
        <v>2510</v>
      </c>
      <c r="D102" s="395" t="s">
        <v>2509</v>
      </c>
      <c r="E102" s="473" t="s">
        <v>29</v>
      </c>
      <c r="F102" s="497" t="s">
        <v>2506</v>
      </c>
      <c r="G102" s="506" t="s">
        <v>2660</v>
      </c>
      <c r="H102" s="473" t="s">
        <v>2507</v>
      </c>
      <c r="I102" s="109"/>
      <c r="J102" s="109"/>
      <c r="K102" s="257"/>
      <c r="L102" s="241" t="s">
        <v>23</v>
      </c>
      <c r="M102" s="205" t="s">
        <v>7</v>
      </c>
      <c r="N102" s="233">
        <v>4</v>
      </c>
      <c r="O102" s="111" t="s">
        <v>2511</v>
      </c>
      <c r="P102" s="234" t="s">
        <v>747</v>
      </c>
      <c r="Q102" s="488"/>
      <c r="R102" s="475" t="s">
        <v>2514</v>
      </c>
      <c r="S102" s="473" t="s">
        <v>9</v>
      </c>
      <c r="T102" s="480" t="s">
        <v>2661</v>
      </c>
      <c r="U102" s="486" t="s">
        <v>2515</v>
      </c>
      <c r="V102" s="484"/>
    </row>
    <row r="103" spans="1:22" ht="56.1" customHeight="1">
      <c r="A103" s="239">
        <v>94</v>
      </c>
      <c r="B103" s="504"/>
      <c r="C103" s="504"/>
      <c r="D103" s="396"/>
      <c r="E103" s="474"/>
      <c r="F103" s="498"/>
      <c r="G103" s="507"/>
      <c r="H103" s="474"/>
      <c r="I103" s="109"/>
      <c r="J103" s="109"/>
      <c r="K103" s="257"/>
      <c r="L103" s="241" t="s">
        <v>24</v>
      </c>
      <c r="M103" s="205" t="s">
        <v>7</v>
      </c>
      <c r="N103" s="233" t="s">
        <v>2512</v>
      </c>
      <c r="O103" s="111" t="s">
        <v>2513</v>
      </c>
      <c r="P103" s="234" t="s">
        <v>747</v>
      </c>
      <c r="Q103" s="489"/>
      <c r="R103" s="476"/>
      <c r="S103" s="474"/>
      <c r="T103" s="481"/>
      <c r="U103" s="487"/>
      <c r="V103" s="485"/>
    </row>
    <row r="104" spans="1:22" ht="18" customHeight="1">
      <c r="A104" s="239">
        <v>95</v>
      </c>
      <c r="B104" s="253" t="s">
        <v>2517</v>
      </c>
      <c r="C104" s="199" t="s">
        <v>2519</v>
      </c>
      <c r="D104" s="9" t="s">
        <v>2518</v>
      </c>
      <c r="E104" s="112" t="s">
        <v>29</v>
      </c>
      <c r="F104" s="230" t="s">
        <v>2520</v>
      </c>
      <c r="G104" s="242">
        <v>45770</v>
      </c>
      <c r="H104" s="112" t="s">
        <v>2521</v>
      </c>
      <c r="I104" s="109" t="s">
        <v>2860</v>
      </c>
      <c r="J104" s="242">
        <v>45770</v>
      </c>
      <c r="K104" s="257"/>
      <c r="L104" s="241" t="s">
        <v>23</v>
      </c>
      <c r="M104" s="205" t="s">
        <v>93</v>
      </c>
      <c r="N104" s="233">
        <v>18</v>
      </c>
      <c r="O104" s="111" t="s">
        <v>63</v>
      </c>
      <c r="P104" s="234">
        <f>N104*15.3</f>
        <v>275.40000000000003</v>
      </c>
      <c r="Q104" s="235">
        <v>1</v>
      </c>
      <c r="R104" s="109" t="s">
        <v>1013</v>
      </c>
      <c r="S104" s="112" t="s">
        <v>3685</v>
      </c>
      <c r="T104" s="236">
        <v>0</v>
      </c>
      <c r="U104" s="237"/>
      <c r="V104" s="238" t="s">
        <v>2863</v>
      </c>
    </row>
    <row r="105" spans="1:22" ht="18" customHeight="1">
      <c r="A105" s="239">
        <v>96</v>
      </c>
      <c r="B105" s="199" t="s">
        <v>2522</v>
      </c>
      <c r="C105" s="199" t="s">
        <v>2523</v>
      </c>
      <c r="D105" s="9" t="s">
        <v>2524</v>
      </c>
      <c r="E105" s="112" t="s">
        <v>29</v>
      </c>
      <c r="F105" s="230" t="s">
        <v>2525</v>
      </c>
      <c r="G105" s="242">
        <v>45749</v>
      </c>
      <c r="H105" s="112" t="s">
        <v>2526</v>
      </c>
      <c r="I105" s="109"/>
      <c r="J105" s="109"/>
      <c r="K105" s="257"/>
      <c r="L105" s="241" t="s">
        <v>23</v>
      </c>
      <c r="M105" s="205" t="s">
        <v>7</v>
      </c>
      <c r="N105" s="233">
        <v>3</v>
      </c>
      <c r="O105" s="111" t="s">
        <v>2527</v>
      </c>
      <c r="P105" s="234">
        <f>N105*26</f>
        <v>78</v>
      </c>
      <c r="Q105" s="235">
        <v>1</v>
      </c>
      <c r="R105" s="109" t="s">
        <v>2528</v>
      </c>
      <c r="S105" s="112" t="s">
        <v>109</v>
      </c>
      <c r="T105" s="236" t="s">
        <v>2681</v>
      </c>
      <c r="U105" s="237" t="s">
        <v>2683</v>
      </c>
      <c r="V105" s="238"/>
    </row>
    <row r="106" spans="1:22" ht="18" customHeight="1">
      <c r="A106" s="239">
        <v>97</v>
      </c>
      <c r="B106" s="199" t="s">
        <v>2533</v>
      </c>
      <c r="C106" s="199" t="s">
        <v>2405</v>
      </c>
      <c r="D106" s="9" t="s">
        <v>2534</v>
      </c>
      <c r="E106" s="112" t="s">
        <v>29</v>
      </c>
      <c r="F106" s="230" t="s">
        <v>2531</v>
      </c>
      <c r="G106" s="242">
        <v>45793</v>
      </c>
      <c r="H106" s="112" t="s">
        <v>2532</v>
      </c>
      <c r="I106" s="109"/>
      <c r="J106" s="109"/>
      <c r="K106" s="257"/>
      <c r="L106" s="241" t="s">
        <v>23</v>
      </c>
      <c r="M106" s="205" t="s">
        <v>7</v>
      </c>
      <c r="N106" s="233">
        <v>10</v>
      </c>
      <c r="O106" s="111" t="s">
        <v>63</v>
      </c>
      <c r="P106" s="234">
        <f>24.5*N106</f>
        <v>245</v>
      </c>
      <c r="Q106" s="235">
        <v>1</v>
      </c>
      <c r="R106" s="109" t="s">
        <v>2535</v>
      </c>
      <c r="S106" s="112" t="s">
        <v>9</v>
      </c>
      <c r="T106" s="236" t="s">
        <v>3058</v>
      </c>
      <c r="U106" s="237" t="s">
        <v>3059</v>
      </c>
      <c r="V106" s="238"/>
    </row>
    <row r="107" spans="1:22" ht="18" customHeight="1">
      <c r="A107" s="239">
        <v>98</v>
      </c>
      <c r="B107" s="266" t="s">
        <v>2538</v>
      </c>
      <c r="C107" s="199" t="s">
        <v>1327</v>
      </c>
      <c r="D107" s="9" t="s">
        <v>1328</v>
      </c>
      <c r="E107" s="112" t="s">
        <v>29</v>
      </c>
      <c r="F107" s="230" t="s">
        <v>2536</v>
      </c>
      <c r="G107" s="231" t="s">
        <v>2747</v>
      </c>
      <c r="H107" s="112" t="s">
        <v>2537</v>
      </c>
      <c r="I107" s="109"/>
      <c r="J107" s="109"/>
      <c r="K107" s="257"/>
      <c r="L107" s="241" t="s">
        <v>24</v>
      </c>
      <c r="M107" s="205" t="s">
        <v>7</v>
      </c>
      <c r="N107" s="233"/>
      <c r="O107" s="111" t="s">
        <v>2539</v>
      </c>
      <c r="P107" s="234"/>
      <c r="Q107" s="235"/>
      <c r="R107" s="109"/>
      <c r="S107" s="112"/>
      <c r="T107" s="236"/>
      <c r="U107" s="237"/>
      <c r="V107" s="238"/>
    </row>
    <row r="108" spans="1:22" ht="18" customHeight="1">
      <c r="A108" s="239">
        <v>99</v>
      </c>
      <c r="B108" s="199" t="s">
        <v>2433</v>
      </c>
      <c r="C108" s="199" t="s">
        <v>2542</v>
      </c>
      <c r="D108" s="9" t="s">
        <v>2543</v>
      </c>
      <c r="E108" s="112" t="s">
        <v>29</v>
      </c>
      <c r="F108" s="230" t="s">
        <v>2540</v>
      </c>
      <c r="G108" s="231" t="s">
        <v>2747</v>
      </c>
      <c r="H108" s="112" t="s">
        <v>2541</v>
      </c>
      <c r="I108" s="109"/>
      <c r="J108" s="109"/>
      <c r="K108" s="257"/>
      <c r="L108" s="241" t="s">
        <v>24</v>
      </c>
      <c r="M108" s="205" t="s">
        <v>7</v>
      </c>
      <c r="N108" s="233">
        <v>1750</v>
      </c>
      <c r="O108" s="111" t="s">
        <v>2436</v>
      </c>
      <c r="P108" s="234"/>
      <c r="Q108" s="235"/>
      <c r="R108" s="109"/>
      <c r="S108" s="112"/>
      <c r="T108" s="236"/>
      <c r="U108" s="237"/>
      <c r="V108" s="238"/>
    </row>
    <row r="109" spans="1:22" ht="18" customHeight="1">
      <c r="A109" s="239">
        <v>100</v>
      </c>
      <c r="B109" s="253" t="s">
        <v>2603</v>
      </c>
      <c r="C109" s="199" t="s">
        <v>2551</v>
      </c>
      <c r="D109" s="9" t="s">
        <v>2550</v>
      </c>
      <c r="E109" s="112" t="s">
        <v>29</v>
      </c>
      <c r="F109" s="230" t="s">
        <v>2552</v>
      </c>
      <c r="G109" s="242">
        <v>45736</v>
      </c>
      <c r="H109" s="112" t="s">
        <v>2554</v>
      </c>
      <c r="I109" s="109" t="s">
        <v>2602</v>
      </c>
      <c r="J109" s="242">
        <v>45736</v>
      </c>
      <c r="K109" s="257"/>
      <c r="L109" s="241" t="s">
        <v>23</v>
      </c>
      <c r="M109" s="205" t="s">
        <v>93</v>
      </c>
      <c r="N109" s="233">
        <v>252</v>
      </c>
      <c r="O109" s="111" t="s">
        <v>49</v>
      </c>
      <c r="P109" s="234">
        <f>N109*20</f>
        <v>5040</v>
      </c>
      <c r="Q109" s="235">
        <v>1</v>
      </c>
      <c r="R109" s="109" t="s">
        <v>2553</v>
      </c>
      <c r="S109" s="112" t="s">
        <v>680</v>
      </c>
      <c r="T109" s="236">
        <v>0</v>
      </c>
      <c r="U109" s="237"/>
      <c r="V109" s="238"/>
    </row>
    <row r="110" spans="1:22" ht="30">
      <c r="A110" s="239">
        <v>101</v>
      </c>
      <c r="B110" s="314" t="s">
        <v>2555</v>
      </c>
      <c r="C110" s="314" t="s">
        <v>2557</v>
      </c>
      <c r="D110" s="315" t="s">
        <v>2556</v>
      </c>
      <c r="E110" s="316" t="s">
        <v>29</v>
      </c>
      <c r="F110" s="317" t="s">
        <v>2558</v>
      </c>
      <c r="G110" s="318" t="s">
        <v>2747</v>
      </c>
      <c r="H110" s="316" t="s">
        <v>2560</v>
      </c>
      <c r="I110" s="319" t="s">
        <v>7</v>
      </c>
      <c r="J110" s="319" t="s">
        <v>7</v>
      </c>
      <c r="K110" s="319" t="s">
        <v>7</v>
      </c>
      <c r="L110" s="321" t="s">
        <v>23</v>
      </c>
      <c r="M110" s="322" t="s">
        <v>7</v>
      </c>
      <c r="N110" s="323">
        <v>286</v>
      </c>
      <c r="O110" s="324" t="s">
        <v>49</v>
      </c>
      <c r="P110" s="325">
        <f>N110*20</f>
        <v>5720</v>
      </c>
      <c r="Q110" s="326">
        <v>1</v>
      </c>
      <c r="R110" s="319" t="s">
        <v>2561</v>
      </c>
      <c r="S110" s="316" t="s">
        <v>3685</v>
      </c>
      <c r="T110" s="327" t="s">
        <v>2578</v>
      </c>
      <c r="U110" s="328" t="s">
        <v>2577</v>
      </c>
      <c r="V110" s="329" t="s">
        <v>1050</v>
      </c>
    </row>
    <row r="111" spans="1:22" ht="18" customHeight="1">
      <c r="A111" s="239">
        <v>102</v>
      </c>
      <c r="B111" s="253" t="s">
        <v>2562</v>
      </c>
      <c r="C111" s="199" t="s">
        <v>2564</v>
      </c>
      <c r="D111" s="9" t="s">
        <v>2563</v>
      </c>
      <c r="E111" s="112" t="s">
        <v>29</v>
      </c>
      <c r="F111" s="230" t="s">
        <v>2565</v>
      </c>
      <c r="G111" s="231" t="s">
        <v>34</v>
      </c>
      <c r="H111" s="112" t="s">
        <v>2559</v>
      </c>
      <c r="I111" s="319"/>
      <c r="J111" s="319"/>
      <c r="K111" s="320"/>
      <c r="L111" s="241" t="s">
        <v>23</v>
      </c>
      <c r="M111" s="205" t="s">
        <v>93</v>
      </c>
      <c r="N111" s="233">
        <v>2</v>
      </c>
      <c r="O111" s="111" t="s">
        <v>124</v>
      </c>
      <c r="P111" s="234">
        <f>19*N111</f>
        <v>38</v>
      </c>
      <c r="Q111" s="235">
        <v>1</v>
      </c>
      <c r="R111" s="109" t="s">
        <v>2566</v>
      </c>
      <c r="S111" s="112" t="s">
        <v>169</v>
      </c>
      <c r="T111" s="236"/>
      <c r="U111" s="237"/>
      <c r="V111" s="238"/>
    </row>
    <row r="112" spans="1:22" ht="18" customHeight="1">
      <c r="A112" s="239">
        <v>103</v>
      </c>
      <c r="B112" s="314" t="s">
        <v>429</v>
      </c>
      <c r="C112" s="314" t="s">
        <v>1195</v>
      </c>
      <c r="D112" s="315" t="s">
        <v>1983</v>
      </c>
      <c r="E112" s="316" t="s">
        <v>29</v>
      </c>
      <c r="F112" s="317" t="s">
        <v>2568</v>
      </c>
      <c r="G112" s="318" t="s">
        <v>2747</v>
      </c>
      <c r="H112" s="316" t="s">
        <v>2569</v>
      </c>
      <c r="I112" s="319" t="s">
        <v>7</v>
      </c>
      <c r="J112" s="319" t="s">
        <v>7</v>
      </c>
      <c r="K112" s="319" t="s">
        <v>7</v>
      </c>
      <c r="L112" s="321" t="s">
        <v>23</v>
      </c>
      <c r="M112" s="322" t="s">
        <v>7</v>
      </c>
      <c r="N112" s="323">
        <f>37+56</f>
        <v>93</v>
      </c>
      <c r="O112" s="324" t="s">
        <v>49</v>
      </c>
      <c r="P112" s="325">
        <f>(37*23)+(56*16.8)</f>
        <v>1791.8000000000002</v>
      </c>
      <c r="Q112" s="326">
        <v>1</v>
      </c>
      <c r="R112" s="319" t="s">
        <v>2570</v>
      </c>
      <c r="S112" s="316" t="s">
        <v>232</v>
      </c>
      <c r="T112" s="327" t="s">
        <v>2571</v>
      </c>
      <c r="U112" s="328"/>
      <c r="V112" s="329"/>
    </row>
    <row r="113" spans="1:22" ht="18" customHeight="1">
      <c r="A113" s="239">
        <v>104</v>
      </c>
      <c r="B113" s="253" t="s">
        <v>2572</v>
      </c>
      <c r="C113" s="199" t="s">
        <v>2573</v>
      </c>
      <c r="D113" s="9" t="s">
        <v>2574</v>
      </c>
      <c r="E113" s="112" t="s">
        <v>29</v>
      </c>
      <c r="F113" s="230" t="s">
        <v>2575</v>
      </c>
      <c r="G113" s="231" t="s">
        <v>34</v>
      </c>
      <c r="H113" s="112" t="s">
        <v>2576</v>
      </c>
      <c r="I113" s="109"/>
      <c r="J113" s="109"/>
      <c r="K113" s="257"/>
      <c r="L113" s="241" t="s">
        <v>23</v>
      </c>
      <c r="M113" s="205" t="s">
        <v>93</v>
      </c>
      <c r="N113" s="233">
        <v>16</v>
      </c>
      <c r="O113" s="111" t="s">
        <v>63</v>
      </c>
      <c r="P113" s="234">
        <f>N113*16</f>
        <v>256</v>
      </c>
      <c r="Q113" s="235">
        <v>1</v>
      </c>
      <c r="R113" s="109" t="s">
        <v>1663</v>
      </c>
      <c r="S113" s="112" t="s">
        <v>1664</v>
      </c>
      <c r="T113" s="236"/>
      <c r="U113" s="237"/>
      <c r="V113" s="238"/>
    </row>
    <row r="114" spans="1:22" ht="18" customHeight="1">
      <c r="A114" s="239">
        <v>105</v>
      </c>
      <c r="B114" s="253" t="s">
        <v>2591</v>
      </c>
      <c r="C114" s="199" t="s">
        <v>2593</v>
      </c>
      <c r="D114" s="9" t="s">
        <v>2592</v>
      </c>
      <c r="E114" s="112" t="s">
        <v>29</v>
      </c>
      <c r="F114" s="230" t="s">
        <v>2587</v>
      </c>
      <c r="G114" s="242">
        <v>45792</v>
      </c>
      <c r="H114" s="112" t="s">
        <v>2588</v>
      </c>
      <c r="I114" s="109" t="s">
        <v>3045</v>
      </c>
      <c r="J114" s="242">
        <v>45792</v>
      </c>
      <c r="K114" s="257"/>
      <c r="L114" s="241" t="s">
        <v>23</v>
      </c>
      <c r="M114" s="205" t="s">
        <v>93</v>
      </c>
      <c r="N114" s="233">
        <v>368</v>
      </c>
      <c r="O114" s="111" t="s">
        <v>49</v>
      </c>
      <c r="P114" s="234">
        <f>N114*19.3</f>
        <v>7102.4000000000005</v>
      </c>
      <c r="Q114" s="235">
        <v>1</v>
      </c>
      <c r="R114" s="109" t="s">
        <v>2594</v>
      </c>
      <c r="S114" s="112" t="s">
        <v>488</v>
      </c>
      <c r="T114" s="236">
        <v>0</v>
      </c>
      <c r="U114" s="237"/>
      <c r="V114" s="238"/>
    </row>
    <row r="115" spans="1:22" ht="18" customHeight="1">
      <c r="A115" s="239">
        <v>106</v>
      </c>
      <c r="B115" s="253" t="s">
        <v>2584</v>
      </c>
      <c r="C115" s="199" t="s">
        <v>2586</v>
      </c>
      <c r="D115" s="9" t="s">
        <v>2585</v>
      </c>
      <c r="E115" s="112" t="s">
        <v>29</v>
      </c>
      <c r="F115" s="230" t="s">
        <v>2589</v>
      </c>
      <c r="G115" s="231" t="s">
        <v>34</v>
      </c>
      <c r="H115" s="112" t="s">
        <v>2590</v>
      </c>
      <c r="I115" s="109"/>
      <c r="J115" s="109"/>
      <c r="K115" s="257"/>
      <c r="L115" s="241" t="s">
        <v>23</v>
      </c>
      <c r="M115" s="205" t="s">
        <v>93</v>
      </c>
      <c r="N115" s="233">
        <v>25</v>
      </c>
      <c r="O115" s="111" t="s">
        <v>49</v>
      </c>
      <c r="P115" s="234">
        <f>N115*19</f>
        <v>475</v>
      </c>
      <c r="Q115" s="235">
        <v>1</v>
      </c>
      <c r="R115" s="109" t="s">
        <v>2595</v>
      </c>
      <c r="S115" s="112" t="s">
        <v>216</v>
      </c>
      <c r="T115" s="236"/>
      <c r="U115" s="237"/>
      <c r="V115" s="238"/>
    </row>
    <row r="116" spans="1:22" ht="18" customHeight="1">
      <c r="A116" s="239">
        <v>107</v>
      </c>
      <c r="B116" s="199" t="s">
        <v>2596</v>
      </c>
      <c r="C116" s="199" t="s">
        <v>2598</v>
      </c>
      <c r="D116" s="9" t="s">
        <v>2597</v>
      </c>
      <c r="E116" s="112" t="s">
        <v>29</v>
      </c>
      <c r="F116" s="230" t="s">
        <v>2599</v>
      </c>
      <c r="G116" s="231" t="s">
        <v>34</v>
      </c>
      <c r="H116" s="112" t="s">
        <v>2600</v>
      </c>
      <c r="I116" s="109"/>
      <c r="J116" s="109"/>
      <c r="K116" s="257"/>
      <c r="L116" s="241" t="s">
        <v>23</v>
      </c>
      <c r="M116" s="205" t="s">
        <v>7</v>
      </c>
      <c r="N116" s="233">
        <v>88</v>
      </c>
      <c r="O116" s="262" t="s">
        <v>49</v>
      </c>
      <c r="P116" s="264">
        <f>N116*19</f>
        <v>1672</v>
      </c>
      <c r="Q116" s="235">
        <v>1</v>
      </c>
      <c r="R116" s="109" t="s">
        <v>2601</v>
      </c>
      <c r="S116" s="112" t="s">
        <v>3647</v>
      </c>
      <c r="T116" s="236"/>
      <c r="U116" s="237"/>
      <c r="V116" s="238"/>
    </row>
    <row r="117" spans="1:22" ht="18" customHeight="1">
      <c r="A117" s="239">
        <v>108</v>
      </c>
      <c r="B117" s="253" t="s">
        <v>2604</v>
      </c>
      <c r="C117" s="199" t="s">
        <v>2605</v>
      </c>
      <c r="D117" s="9" t="s">
        <v>2606</v>
      </c>
      <c r="E117" s="112" t="s">
        <v>29</v>
      </c>
      <c r="F117" s="230" t="s">
        <v>2607</v>
      </c>
      <c r="G117" s="242">
        <v>45770</v>
      </c>
      <c r="H117" s="112" t="s">
        <v>2608</v>
      </c>
      <c r="I117" s="109" t="s">
        <v>2862</v>
      </c>
      <c r="J117" s="242">
        <v>45770</v>
      </c>
      <c r="K117" s="258">
        <v>45770</v>
      </c>
      <c r="L117" s="241" t="s">
        <v>23</v>
      </c>
      <c r="M117" s="205" t="s">
        <v>93</v>
      </c>
      <c r="N117" s="233">
        <v>61</v>
      </c>
      <c r="O117" s="111" t="s">
        <v>183</v>
      </c>
      <c r="P117" s="234">
        <f>20*N117</f>
        <v>1220</v>
      </c>
      <c r="Q117" s="235">
        <v>1</v>
      </c>
      <c r="R117" s="109" t="s">
        <v>2673</v>
      </c>
      <c r="S117" s="112" t="s">
        <v>3740</v>
      </c>
      <c r="T117" s="236">
        <v>0</v>
      </c>
      <c r="U117" s="237"/>
      <c r="V117" s="238" t="s">
        <v>792</v>
      </c>
    </row>
    <row r="118" spans="1:22" s="288" customFormat="1" ht="18" customHeight="1">
      <c r="A118" s="274">
        <v>109</v>
      </c>
      <c r="B118" s="275" t="s">
        <v>2604</v>
      </c>
      <c r="C118" s="275" t="s">
        <v>2605</v>
      </c>
      <c r="D118" s="275" t="s">
        <v>2606</v>
      </c>
      <c r="E118" s="276" t="s">
        <v>29</v>
      </c>
      <c r="F118" s="277" t="s">
        <v>2607</v>
      </c>
      <c r="G118" s="242">
        <v>45770</v>
      </c>
      <c r="H118" s="276" t="s">
        <v>2608</v>
      </c>
      <c r="I118" s="109" t="s">
        <v>2862</v>
      </c>
      <c r="J118" s="242">
        <v>45770</v>
      </c>
      <c r="K118" s="258">
        <v>45770</v>
      </c>
      <c r="L118" s="279" t="s">
        <v>23</v>
      </c>
      <c r="M118" s="280" t="s">
        <v>7</v>
      </c>
      <c r="N118" s="281">
        <v>5</v>
      </c>
      <c r="O118" s="282" t="s">
        <v>49</v>
      </c>
      <c r="P118" s="283">
        <f>18*N118</f>
        <v>90</v>
      </c>
      <c r="Q118" s="284">
        <v>0</v>
      </c>
      <c r="R118" s="278" t="s">
        <v>2673</v>
      </c>
      <c r="S118" s="112" t="s">
        <v>3740</v>
      </c>
      <c r="T118" s="236" t="s">
        <v>2861</v>
      </c>
      <c r="U118" s="286"/>
      <c r="V118" s="238" t="s">
        <v>792</v>
      </c>
    </row>
    <row r="119" spans="1:22" ht="18" customHeight="1">
      <c r="A119" s="239">
        <v>110</v>
      </c>
      <c r="B119" s="253" t="s">
        <v>2615</v>
      </c>
      <c r="C119" s="199" t="s">
        <v>2617</v>
      </c>
      <c r="D119" s="9" t="s">
        <v>2616</v>
      </c>
      <c r="E119" s="112" t="s">
        <v>29</v>
      </c>
      <c r="F119" s="302" t="s">
        <v>2618</v>
      </c>
      <c r="G119" s="303" t="s">
        <v>34</v>
      </c>
      <c r="H119" s="304" t="s">
        <v>2619</v>
      </c>
      <c r="I119" s="109"/>
      <c r="J119" s="109"/>
      <c r="K119" s="257"/>
      <c r="L119" s="241" t="s">
        <v>23</v>
      </c>
      <c r="M119" s="205" t="s">
        <v>93</v>
      </c>
      <c r="N119" s="233">
        <v>120</v>
      </c>
      <c r="O119" s="111" t="s">
        <v>49</v>
      </c>
      <c r="P119" s="234">
        <f>N119*22.7</f>
        <v>2724</v>
      </c>
      <c r="Q119" s="235">
        <v>1</v>
      </c>
      <c r="R119" s="109" t="s">
        <v>2620</v>
      </c>
      <c r="S119" s="112" t="s">
        <v>488</v>
      </c>
      <c r="T119" s="236"/>
      <c r="U119" s="237"/>
      <c r="V119" s="238"/>
    </row>
    <row r="120" spans="1:22" ht="30">
      <c r="A120" s="239">
        <v>111</v>
      </c>
      <c r="B120" s="199" t="s">
        <v>2621</v>
      </c>
      <c r="C120" s="199" t="s">
        <v>1485</v>
      </c>
      <c r="D120" s="9" t="s">
        <v>1328</v>
      </c>
      <c r="E120" s="112" t="s">
        <v>29</v>
      </c>
      <c r="F120" s="302" t="s">
        <v>2622</v>
      </c>
      <c r="G120" s="306">
        <v>45740</v>
      </c>
      <c r="H120" s="305" t="s">
        <v>2623</v>
      </c>
      <c r="I120" s="109" t="s">
        <v>3193</v>
      </c>
      <c r="J120" s="242">
        <v>45807</v>
      </c>
      <c r="K120" s="258">
        <v>45823</v>
      </c>
      <c r="L120" s="241" t="s">
        <v>23</v>
      </c>
      <c r="M120" s="205" t="s">
        <v>7</v>
      </c>
      <c r="N120" s="233">
        <v>112</v>
      </c>
      <c r="O120" s="111" t="s">
        <v>1310</v>
      </c>
      <c r="P120" s="234">
        <f>N120*19.6</f>
        <v>2195.2000000000003</v>
      </c>
      <c r="Q120" s="235">
        <v>1</v>
      </c>
      <c r="R120" s="109" t="s">
        <v>2624</v>
      </c>
      <c r="S120" s="112" t="s">
        <v>3685</v>
      </c>
      <c r="T120" s="236" t="s">
        <v>2626</v>
      </c>
      <c r="U120" s="237" t="s">
        <v>2625</v>
      </c>
      <c r="V120" s="238" t="s">
        <v>1351</v>
      </c>
    </row>
    <row r="121" spans="1:22" ht="18" customHeight="1">
      <c r="A121" s="239">
        <v>112</v>
      </c>
      <c r="B121" s="199" t="s">
        <v>2627</v>
      </c>
      <c r="C121" s="199" t="s">
        <v>2629</v>
      </c>
      <c r="D121" s="9" t="s">
        <v>2628</v>
      </c>
      <c r="E121" s="112" t="s">
        <v>29</v>
      </c>
      <c r="F121" s="302" t="s">
        <v>2630</v>
      </c>
      <c r="G121" s="303" t="s">
        <v>410</v>
      </c>
      <c r="H121" s="305" t="s">
        <v>2631</v>
      </c>
      <c r="I121" s="109"/>
      <c r="J121" s="109"/>
      <c r="K121" s="257"/>
      <c r="L121" s="241" t="s">
        <v>24</v>
      </c>
      <c r="M121" s="205" t="s">
        <v>7</v>
      </c>
      <c r="N121" s="233"/>
      <c r="O121" s="111" t="s">
        <v>2513</v>
      </c>
      <c r="P121" s="234">
        <f>6.3+8+9+75</f>
        <v>98.3</v>
      </c>
      <c r="Q121" s="235">
        <v>1</v>
      </c>
      <c r="R121" s="109" t="s">
        <v>2632</v>
      </c>
      <c r="S121" s="112" t="s">
        <v>1198</v>
      </c>
      <c r="T121" s="512" t="s">
        <v>2809</v>
      </c>
      <c r="U121" s="486" t="s">
        <v>2658</v>
      </c>
      <c r="V121" s="238"/>
    </row>
    <row r="122" spans="1:22" ht="18" customHeight="1">
      <c r="A122" s="239"/>
      <c r="B122" s="199" t="s">
        <v>2627</v>
      </c>
      <c r="C122" s="199" t="s">
        <v>2629</v>
      </c>
      <c r="D122" s="9" t="s">
        <v>2628</v>
      </c>
      <c r="E122" s="112" t="s">
        <v>29</v>
      </c>
      <c r="F122" s="302" t="s">
        <v>2630</v>
      </c>
      <c r="G122" s="303" t="s">
        <v>410</v>
      </c>
      <c r="H122" s="305" t="s">
        <v>2631</v>
      </c>
      <c r="I122" s="109"/>
      <c r="J122" s="109"/>
      <c r="K122" s="257"/>
      <c r="L122" s="241" t="s">
        <v>24</v>
      </c>
      <c r="M122" s="205" t="s">
        <v>7</v>
      </c>
      <c r="N122" s="233"/>
      <c r="O122" s="111" t="s">
        <v>2659</v>
      </c>
      <c r="P122" s="234">
        <v>1</v>
      </c>
      <c r="Q122" s="235">
        <v>1</v>
      </c>
      <c r="R122" s="109" t="s">
        <v>2632</v>
      </c>
      <c r="S122" s="112" t="s">
        <v>1198</v>
      </c>
      <c r="T122" s="513"/>
      <c r="U122" s="487"/>
      <c r="V122" s="238"/>
    </row>
    <row r="123" spans="1:22" ht="30">
      <c r="A123" s="239">
        <v>113</v>
      </c>
      <c r="B123" s="199" t="s">
        <v>2811</v>
      </c>
      <c r="C123" s="199" t="s">
        <v>1485</v>
      </c>
      <c r="D123" s="9" t="s">
        <v>1328</v>
      </c>
      <c r="E123" s="112" t="s">
        <v>29</v>
      </c>
      <c r="F123" s="302" t="s">
        <v>2637</v>
      </c>
      <c r="G123" s="306">
        <v>45762</v>
      </c>
      <c r="H123" s="305" t="s">
        <v>2638</v>
      </c>
      <c r="I123" s="109"/>
      <c r="J123" s="109"/>
      <c r="K123" s="257"/>
      <c r="L123" s="241" t="s">
        <v>23</v>
      </c>
      <c r="M123" s="205" t="s">
        <v>7</v>
      </c>
      <c r="N123" s="233">
        <v>393</v>
      </c>
      <c r="O123" s="111" t="s">
        <v>2639</v>
      </c>
      <c r="P123" s="234">
        <f>N123*31</f>
        <v>12183</v>
      </c>
      <c r="Q123" s="235">
        <v>1</v>
      </c>
      <c r="R123" s="109" t="s">
        <v>2640</v>
      </c>
      <c r="S123" s="112" t="s">
        <v>70</v>
      </c>
      <c r="T123" s="236" t="s">
        <v>2808</v>
      </c>
      <c r="U123" s="237" t="s">
        <v>2807</v>
      </c>
      <c r="V123" s="238" t="s">
        <v>1043</v>
      </c>
    </row>
    <row r="124" spans="1:22" ht="18" customHeight="1">
      <c r="A124" s="239">
        <v>114</v>
      </c>
      <c r="B124" s="253" t="s">
        <v>2641</v>
      </c>
      <c r="C124" s="199" t="s">
        <v>2642</v>
      </c>
      <c r="D124" s="9" t="s">
        <v>2643</v>
      </c>
      <c r="E124" s="112" t="s">
        <v>29</v>
      </c>
      <c r="F124" s="302" t="s">
        <v>2644</v>
      </c>
      <c r="G124" s="303" t="s">
        <v>34</v>
      </c>
      <c r="H124" s="304" t="s">
        <v>2645</v>
      </c>
      <c r="I124" s="109"/>
      <c r="J124" s="109"/>
      <c r="K124" s="257"/>
      <c r="L124" s="241" t="s">
        <v>23</v>
      </c>
      <c r="M124" s="205" t="s">
        <v>93</v>
      </c>
      <c r="N124" s="233">
        <v>5</v>
      </c>
      <c r="O124" s="111" t="s">
        <v>49</v>
      </c>
      <c r="P124" s="234">
        <f>N124*24.3</f>
        <v>121.5</v>
      </c>
      <c r="Q124" s="235">
        <v>1</v>
      </c>
      <c r="R124" s="109" t="s">
        <v>2646</v>
      </c>
      <c r="S124" s="112" t="s">
        <v>326</v>
      </c>
      <c r="T124" s="236"/>
      <c r="U124" s="237"/>
      <c r="V124" s="238"/>
    </row>
    <row r="125" spans="1:22" ht="18" customHeight="1">
      <c r="A125" s="239">
        <v>115</v>
      </c>
      <c r="B125" s="253" t="s">
        <v>2647</v>
      </c>
      <c r="C125" s="199" t="s">
        <v>2648</v>
      </c>
      <c r="D125" s="9" t="s">
        <v>2649</v>
      </c>
      <c r="E125" s="112" t="s">
        <v>29</v>
      </c>
      <c r="F125" s="302" t="s">
        <v>2650</v>
      </c>
      <c r="G125" s="303" t="s">
        <v>34</v>
      </c>
      <c r="H125" s="304" t="s">
        <v>2651</v>
      </c>
      <c r="I125" s="109"/>
      <c r="J125" s="109"/>
      <c r="K125" s="257"/>
      <c r="L125" s="241" t="s">
        <v>23</v>
      </c>
      <c r="M125" s="205" t="s">
        <v>93</v>
      </c>
      <c r="N125" s="233">
        <v>320</v>
      </c>
      <c r="O125" s="111" t="s">
        <v>2652</v>
      </c>
      <c r="P125" s="234">
        <f>N125*19.6</f>
        <v>6272</v>
      </c>
      <c r="Q125" s="235">
        <v>1</v>
      </c>
      <c r="R125" s="109" t="s">
        <v>2653</v>
      </c>
      <c r="S125" s="112" t="s">
        <v>27</v>
      </c>
      <c r="T125" s="236"/>
      <c r="U125" s="237"/>
      <c r="V125" s="238"/>
    </row>
    <row r="126" spans="1:22" ht="30">
      <c r="A126" s="239">
        <v>116</v>
      </c>
      <c r="B126" s="199" t="s">
        <v>2654</v>
      </c>
      <c r="C126" s="199" t="s">
        <v>1485</v>
      </c>
      <c r="D126" s="9" t="s">
        <v>1328</v>
      </c>
      <c r="E126" s="112" t="s">
        <v>29</v>
      </c>
      <c r="F126" s="302" t="s">
        <v>2655</v>
      </c>
      <c r="G126" s="306">
        <v>45748</v>
      </c>
      <c r="H126" s="112" t="s">
        <v>2656</v>
      </c>
      <c r="I126" s="109"/>
      <c r="J126" s="109"/>
      <c r="K126" s="257"/>
      <c r="L126" s="241" t="s">
        <v>23</v>
      </c>
      <c r="M126" s="205" t="s">
        <v>7</v>
      </c>
      <c r="N126" s="233">
        <v>480</v>
      </c>
      <c r="O126" s="111" t="s">
        <v>1310</v>
      </c>
      <c r="P126" s="234">
        <f>N126*12</f>
        <v>5760</v>
      </c>
      <c r="Q126" s="235">
        <v>1</v>
      </c>
      <c r="R126" s="109" t="s">
        <v>1637</v>
      </c>
      <c r="S126" s="112" t="s">
        <v>1550</v>
      </c>
      <c r="T126" s="236" t="s">
        <v>2662</v>
      </c>
      <c r="U126" s="237" t="s">
        <v>2657</v>
      </c>
      <c r="V126" s="238"/>
    </row>
    <row r="127" spans="1:22" ht="30">
      <c r="A127" s="239">
        <v>117</v>
      </c>
      <c r="B127" s="199" t="s">
        <v>2820</v>
      </c>
      <c r="C127" s="199" t="s">
        <v>2664</v>
      </c>
      <c r="D127" s="9" t="s">
        <v>2663</v>
      </c>
      <c r="E127" s="112" t="s">
        <v>29</v>
      </c>
      <c r="F127" s="302" t="s">
        <v>2665</v>
      </c>
      <c r="G127" s="306">
        <v>45751</v>
      </c>
      <c r="H127" s="112" t="s">
        <v>2668</v>
      </c>
      <c r="I127" s="109" t="s">
        <v>2720</v>
      </c>
      <c r="J127" s="242">
        <v>45755</v>
      </c>
      <c r="K127" s="242">
        <v>45755</v>
      </c>
      <c r="L127" s="241" t="s">
        <v>23</v>
      </c>
      <c r="M127" s="205" t="s">
        <v>7</v>
      </c>
      <c r="N127" s="233">
        <v>116</v>
      </c>
      <c r="O127" s="111" t="s">
        <v>49</v>
      </c>
      <c r="P127" s="234">
        <f>15.5*N127</f>
        <v>1798</v>
      </c>
      <c r="Q127" s="235">
        <v>1</v>
      </c>
      <c r="R127" s="109" t="s">
        <v>2670</v>
      </c>
      <c r="S127" s="112" t="s">
        <v>936</v>
      </c>
      <c r="T127" s="236" t="s">
        <v>2703</v>
      </c>
      <c r="U127" s="237" t="s">
        <v>2697</v>
      </c>
      <c r="V127" s="238" t="s">
        <v>2736</v>
      </c>
    </row>
    <row r="128" spans="1:22" ht="18" customHeight="1">
      <c r="A128" s="239">
        <v>118</v>
      </c>
      <c r="B128" s="253" t="s">
        <v>2667</v>
      </c>
      <c r="C128" s="199" t="s">
        <v>2672</v>
      </c>
      <c r="D128" s="9" t="s">
        <v>1032</v>
      </c>
      <c r="E128" s="112" t="s">
        <v>29</v>
      </c>
      <c r="F128" s="302" t="s">
        <v>2666</v>
      </c>
      <c r="G128" s="330">
        <v>45762</v>
      </c>
      <c r="H128" s="112" t="s">
        <v>2669</v>
      </c>
      <c r="I128" s="109" t="s">
        <v>2802</v>
      </c>
      <c r="J128" s="330">
        <v>45762</v>
      </c>
      <c r="K128" s="257"/>
      <c r="L128" s="241" t="s">
        <v>23</v>
      </c>
      <c r="M128" s="205" t="s">
        <v>93</v>
      </c>
      <c r="N128" s="233">
        <v>4160</v>
      </c>
      <c r="O128" s="307" t="s">
        <v>49</v>
      </c>
      <c r="P128" s="308">
        <f>21*N128</f>
        <v>87360</v>
      </c>
      <c r="Q128" s="309">
        <v>6</v>
      </c>
      <c r="R128" s="109" t="s">
        <v>2671</v>
      </c>
      <c r="S128" s="112" t="s">
        <v>3732</v>
      </c>
      <c r="T128" s="236">
        <v>0</v>
      </c>
      <c r="U128" s="237"/>
      <c r="V128" s="238"/>
    </row>
    <row r="129" spans="1:22" ht="30">
      <c r="A129" s="239">
        <v>119</v>
      </c>
      <c r="B129" s="199" t="s">
        <v>2722</v>
      </c>
      <c r="C129" s="199" t="s">
        <v>2674</v>
      </c>
      <c r="D129" s="9" t="s">
        <v>2675</v>
      </c>
      <c r="E129" s="112" t="s">
        <v>29</v>
      </c>
      <c r="F129" s="302" t="s">
        <v>2676</v>
      </c>
      <c r="G129" s="310" t="s">
        <v>2721</v>
      </c>
      <c r="H129" s="112" t="s">
        <v>2677</v>
      </c>
      <c r="I129" s="109" t="s">
        <v>2729</v>
      </c>
      <c r="J129" s="242">
        <v>45391</v>
      </c>
      <c r="K129" s="258">
        <v>45391</v>
      </c>
      <c r="L129" s="241" t="s">
        <v>23</v>
      </c>
      <c r="M129" s="205" t="s">
        <v>7</v>
      </c>
      <c r="N129" s="233">
        <v>346</v>
      </c>
      <c r="O129" s="111" t="s">
        <v>49</v>
      </c>
      <c r="P129" s="234">
        <f>N129*18.8</f>
        <v>6504.8</v>
      </c>
      <c r="Q129" s="235">
        <v>1</v>
      </c>
      <c r="R129" s="109" t="s">
        <v>2678</v>
      </c>
      <c r="S129" s="112" t="s">
        <v>936</v>
      </c>
      <c r="T129" s="236" t="s">
        <v>2696</v>
      </c>
      <c r="U129" s="237" t="s">
        <v>2698</v>
      </c>
      <c r="V129" s="238" t="s">
        <v>2736</v>
      </c>
    </row>
    <row r="130" spans="1:22" ht="18" customHeight="1">
      <c r="A130" s="239">
        <v>120</v>
      </c>
      <c r="B130" s="199" t="s">
        <v>2684</v>
      </c>
      <c r="C130" s="199" t="s">
        <v>2686</v>
      </c>
      <c r="D130" s="9" t="s">
        <v>2685</v>
      </c>
      <c r="E130" s="112" t="s">
        <v>29</v>
      </c>
      <c r="F130" s="302" t="s">
        <v>2687</v>
      </c>
      <c r="G130" s="303" t="s">
        <v>34</v>
      </c>
      <c r="H130" s="112" t="s">
        <v>2688</v>
      </c>
      <c r="I130" s="109"/>
      <c r="J130" s="109"/>
      <c r="K130" s="257"/>
      <c r="L130" s="241" t="s">
        <v>23</v>
      </c>
      <c r="M130" s="205" t="s">
        <v>7</v>
      </c>
      <c r="N130" s="233">
        <v>34</v>
      </c>
      <c r="O130" s="111" t="s">
        <v>49</v>
      </c>
      <c r="P130" s="234">
        <f>N130*19.5</f>
        <v>663</v>
      </c>
      <c r="Q130" s="235">
        <v>1</v>
      </c>
      <c r="R130" s="109" t="s">
        <v>2689</v>
      </c>
      <c r="S130" s="112" t="s">
        <v>3646</v>
      </c>
      <c r="T130" s="236"/>
      <c r="U130" s="237"/>
      <c r="V130" s="238"/>
    </row>
    <row r="131" spans="1:22" ht="45">
      <c r="A131" s="239">
        <v>121</v>
      </c>
      <c r="B131" s="199" t="s">
        <v>429</v>
      </c>
      <c r="C131" s="199" t="s">
        <v>1195</v>
      </c>
      <c r="D131" s="9" t="s">
        <v>1196</v>
      </c>
      <c r="E131" s="112" t="s">
        <v>29</v>
      </c>
      <c r="F131" s="302" t="s">
        <v>2693</v>
      </c>
      <c r="G131" s="306">
        <v>45762</v>
      </c>
      <c r="H131" s="112" t="s">
        <v>2700</v>
      </c>
      <c r="I131" s="109" t="s">
        <v>3029</v>
      </c>
      <c r="J131" s="242">
        <v>45790</v>
      </c>
      <c r="K131" s="257"/>
      <c r="L131" s="241" t="s">
        <v>23</v>
      </c>
      <c r="M131" s="205" t="s">
        <v>7</v>
      </c>
      <c r="N131" s="233">
        <v>93</v>
      </c>
      <c r="O131" s="111" t="s">
        <v>49</v>
      </c>
      <c r="P131" s="234">
        <v>1791.8000000000002</v>
      </c>
      <c r="Q131" s="235">
        <v>1</v>
      </c>
      <c r="R131" s="109" t="s">
        <v>2570</v>
      </c>
      <c r="S131" s="112" t="s">
        <v>232</v>
      </c>
      <c r="T131" s="236" t="s">
        <v>2749</v>
      </c>
      <c r="U131" s="237" t="s">
        <v>2750</v>
      </c>
      <c r="V131" s="238" t="s">
        <v>2091</v>
      </c>
    </row>
    <row r="132" spans="1:22" ht="18" customHeight="1">
      <c r="A132" s="239">
        <v>122</v>
      </c>
      <c r="B132" s="253" t="s">
        <v>2690</v>
      </c>
      <c r="C132" s="199" t="s">
        <v>2691</v>
      </c>
      <c r="D132" s="9" t="s">
        <v>2692</v>
      </c>
      <c r="E132" s="112" t="s">
        <v>29</v>
      </c>
      <c r="F132" s="302" t="s">
        <v>2699</v>
      </c>
      <c r="G132" s="242">
        <v>45853</v>
      </c>
      <c r="H132" s="112" t="s">
        <v>2695</v>
      </c>
      <c r="I132" s="109" t="s">
        <v>3613</v>
      </c>
      <c r="J132" s="242">
        <v>45853</v>
      </c>
      <c r="K132" s="257"/>
      <c r="L132" s="241" t="s">
        <v>23</v>
      </c>
      <c r="M132" s="205" t="s">
        <v>93</v>
      </c>
      <c r="N132" s="233">
        <v>6</v>
      </c>
      <c r="O132" s="111" t="s">
        <v>49</v>
      </c>
      <c r="P132" s="234">
        <f>N132*21</f>
        <v>126</v>
      </c>
      <c r="Q132" s="235">
        <v>1</v>
      </c>
      <c r="R132" s="109" t="s">
        <v>2694</v>
      </c>
      <c r="S132" s="112" t="s">
        <v>3646</v>
      </c>
      <c r="T132" s="236" t="s">
        <v>2742</v>
      </c>
      <c r="U132" s="237"/>
      <c r="V132" s="238"/>
    </row>
    <row r="133" spans="1:22" ht="30">
      <c r="A133" s="239">
        <v>123</v>
      </c>
      <c r="B133" s="199" t="s">
        <v>429</v>
      </c>
      <c r="C133" s="199" t="s">
        <v>1195</v>
      </c>
      <c r="D133" s="9" t="s">
        <v>1196</v>
      </c>
      <c r="E133" s="112" t="s">
        <v>29</v>
      </c>
      <c r="F133" s="302" t="s">
        <v>2701</v>
      </c>
      <c r="G133" s="306">
        <v>45771</v>
      </c>
      <c r="H133" s="112" t="s">
        <v>2702</v>
      </c>
      <c r="I133" s="109" t="s">
        <v>3020</v>
      </c>
      <c r="J133" s="242">
        <v>45790</v>
      </c>
      <c r="K133" s="258">
        <v>45790</v>
      </c>
      <c r="L133" s="241" t="s">
        <v>23</v>
      </c>
      <c r="M133" s="205" t="s">
        <v>7</v>
      </c>
      <c r="N133" s="233">
        <v>210</v>
      </c>
      <c r="O133" s="111" t="s">
        <v>63</v>
      </c>
      <c r="P133" s="234">
        <f>N133*34.4</f>
        <v>7224</v>
      </c>
      <c r="Q133" s="235">
        <v>1</v>
      </c>
      <c r="R133" s="109" t="s">
        <v>2343</v>
      </c>
      <c r="S133" s="112" t="s">
        <v>379</v>
      </c>
      <c r="T133" s="236" t="s">
        <v>3014</v>
      </c>
      <c r="U133" s="237" t="s">
        <v>3015</v>
      </c>
      <c r="V133" s="238" t="s">
        <v>1351</v>
      </c>
    </row>
    <row r="134" spans="1:22" ht="30">
      <c r="A134" s="239">
        <v>124</v>
      </c>
      <c r="B134" s="199" t="s">
        <v>429</v>
      </c>
      <c r="C134" s="199" t="s">
        <v>1195</v>
      </c>
      <c r="D134" s="9" t="s">
        <v>1196</v>
      </c>
      <c r="E134" s="112" t="s">
        <v>29</v>
      </c>
      <c r="F134" s="302" t="s">
        <v>2704</v>
      </c>
      <c r="G134" s="306">
        <v>45771</v>
      </c>
      <c r="H134" s="112" t="s">
        <v>2705</v>
      </c>
      <c r="I134" s="109" t="s">
        <v>3021</v>
      </c>
      <c r="J134" s="242">
        <v>45790</v>
      </c>
      <c r="K134" s="258">
        <v>45790</v>
      </c>
      <c r="L134" s="241" t="s">
        <v>23</v>
      </c>
      <c r="M134" s="205" t="s">
        <v>7</v>
      </c>
      <c r="N134" s="233">
        <v>90</v>
      </c>
      <c r="O134" s="111" t="s">
        <v>434</v>
      </c>
      <c r="P134" s="234">
        <f>37.9*N134</f>
        <v>3411</v>
      </c>
      <c r="Q134" s="235">
        <v>1</v>
      </c>
      <c r="R134" s="109" t="s">
        <v>2343</v>
      </c>
      <c r="S134" s="112" t="s">
        <v>379</v>
      </c>
      <c r="T134" s="236" t="s">
        <v>3014</v>
      </c>
      <c r="U134" s="237" t="s">
        <v>3015</v>
      </c>
      <c r="V134" s="238" t="s">
        <v>1351</v>
      </c>
    </row>
    <row r="135" spans="1:22" ht="18" customHeight="1">
      <c r="A135" s="239">
        <v>125</v>
      </c>
      <c r="B135" s="311" t="s">
        <v>2739</v>
      </c>
      <c r="C135" s="199" t="s">
        <v>2706</v>
      </c>
      <c r="D135" s="9" t="s">
        <v>2707</v>
      </c>
      <c r="E135" s="112" t="s">
        <v>29</v>
      </c>
      <c r="F135" s="302" t="s">
        <v>2708</v>
      </c>
      <c r="G135" s="303" t="s">
        <v>34</v>
      </c>
      <c r="H135" s="112" t="s">
        <v>2734</v>
      </c>
      <c r="I135" s="109"/>
      <c r="J135" s="109"/>
      <c r="K135" s="257"/>
      <c r="L135" s="241" t="s">
        <v>23</v>
      </c>
      <c r="M135" s="312" t="s">
        <v>969</v>
      </c>
      <c r="N135" s="233">
        <v>1512</v>
      </c>
      <c r="O135" s="111" t="s">
        <v>1310</v>
      </c>
      <c r="P135" s="234">
        <f>N135*25</f>
        <v>37800</v>
      </c>
      <c r="Q135" s="254">
        <v>3</v>
      </c>
      <c r="R135" s="109" t="s">
        <v>2741</v>
      </c>
      <c r="S135" s="112" t="s">
        <v>1275</v>
      </c>
      <c r="T135" s="236"/>
      <c r="U135" s="237" t="s">
        <v>2730</v>
      </c>
      <c r="V135" s="238"/>
    </row>
    <row r="136" spans="1:22" ht="60">
      <c r="A136" s="239">
        <v>126</v>
      </c>
      <c r="B136" s="199" t="s">
        <v>2711</v>
      </c>
      <c r="C136" s="199" t="s">
        <v>2712</v>
      </c>
      <c r="D136" s="9" t="s">
        <v>2713</v>
      </c>
      <c r="E136" s="112" t="s">
        <v>29</v>
      </c>
      <c r="F136" s="302" t="s">
        <v>2709</v>
      </c>
      <c r="G136" s="310" t="s">
        <v>2876</v>
      </c>
      <c r="H136" s="112" t="s">
        <v>2710</v>
      </c>
      <c r="I136" s="109" t="s">
        <v>3023</v>
      </c>
      <c r="J136" s="242">
        <v>45790</v>
      </c>
      <c r="K136" s="257"/>
      <c r="L136" s="241" t="s">
        <v>23</v>
      </c>
      <c r="M136" s="205" t="s">
        <v>7</v>
      </c>
      <c r="N136" s="233">
        <v>463</v>
      </c>
      <c r="O136" s="111" t="s">
        <v>2714</v>
      </c>
      <c r="P136" s="234">
        <v>9621</v>
      </c>
      <c r="Q136" s="235">
        <v>1</v>
      </c>
      <c r="R136" s="109" t="s">
        <v>1087</v>
      </c>
      <c r="S136" s="112" t="s">
        <v>22</v>
      </c>
      <c r="T136" s="310" t="s">
        <v>3024</v>
      </c>
      <c r="U136" s="237" t="s">
        <v>3022</v>
      </c>
      <c r="V136" s="238" t="s">
        <v>806</v>
      </c>
    </row>
    <row r="137" spans="1:22" ht="18" customHeight="1">
      <c r="A137" s="239">
        <v>127</v>
      </c>
      <c r="B137" s="253" t="s">
        <v>2718</v>
      </c>
      <c r="C137" s="199" t="s">
        <v>2719</v>
      </c>
      <c r="D137" s="9" t="s">
        <v>2717</v>
      </c>
      <c r="E137" s="112" t="s">
        <v>29</v>
      </c>
      <c r="F137" s="302" t="s">
        <v>2715</v>
      </c>
      <c r="G137" s="306">
        <v>45854</v>
      </c>
      <c r="H137" s="112" t="s">
        <v>2716</v>
      </c>
      <c r="I137" s="109" t="s">
        <v>3616</v>
      </c>
      <c r="J137" s="242">
        <v>45854</v>
      </c>
      <c r="K137" s="257"/>
      <c r="L137" s="241" t="s">
        <v>23</v>
      </c>
      <c r="M137" s="205" t="s">
        <v>93</v>
      </c>
      <c r="N137" s="233">
        <v>90</v>
      </c>
      <c r="O137" s="111" t="s">
        <v>49</v>
      </c>
      <c r="P137" s="234">
        <f>20*N137</f>
        <v>1800</v>
      </c>
      <c r="Q137" s="235">
        <v>1</v>
      </c>
      <c r="R137" s="109" t="s">
        <v>790</v>
      </c>
      <c r="S137" s="112" t="s">
        <v>100</v>
      </c>
      <c r="T137" s="236">
        <v>0</v>
      </c>
      <c r="U137" s="237"/>
      <c r="V137" s="238" t="s">
        <v>3510</v>
      </c>
    </row>
    <row r="138" spans="1:22" ht="30">
      <c r="A138" s="239">
        <v>128</v>
      </c>
      <c r="B138" s="199" t="s">
        <v>2724</v>
      </c>
      <c r="C138" s="199" t="s">
        <v>2725</v>
      </c>
      <c r="D138" s="9" t="s">
        <v>2726</v>
      </c>
      <c r="E138" s="112" t="s">
        <v>29</v>
      </c>
      <c r="F138" s="302" t="s">
        <v>2727</v>
      </c>
      <c r="G138" s="306">
        <v>45762</v>
      </c>
      <c r="H138" s="112" t="s">
        <v>2728</v>
      </c>
      <c r="I138" s="109" t="s">
        <v>2819</v>
      </c>
      <c r="J138" s="242">
        <v>45763</v>
      </c>
      <c r="K138" s="258">
        <v>45763</v>
      </c>
      <c r="L138" s="241" t="s">
        <v>23</v>
      </c>
      <c r="M138" s="205" t="s">
        <v>7</v>
      </c>
      <c r="N138" s="233">
        <v>1536</v>
      </c>
      <c r="O138" s="111" t="s">
        <v>568</v>
      </c>
      <c r="P138" s="234">
        <f>N138*24</f>
        <v>36864</v>
      </c>
      <c r="Q138" s="259">
        <v>4</v>
      </c>
      <c r="R138" s="109" t="s">
        <v>505</v>
      </c>
      <c r="S138" s="112" t="s">
        <v>506</v>
      </c>
      <c r="T138" s="236" t="s">
        <v>2810</v>
      </c>
      <c r="U138" s="237" t="s">
        <v>2806</v>
      </c>
      <c r="V138" s="238" t="s">
        <v>2736</v>
      </c>
    </row>
    <row r="139" spans="1:22" ht="18" customHeight="1">
      <c r="A139" s="239">
        <v>129</v>
      </c>
      <c r="B139" s="253" t="s">
        <v>2731</v>
      </c>
      <c r="C139" s="199" t="s">
        <v>2732</v>
      </c>
      <c r="D139" s="9" t="s">
        <v>1796</v>
      </c>
      <c r="E139" s="112" t="s">
        <v>29</v>
      </c>
      <c r="F139" s="302" t="s">
        <v>2733</v>
      </c>
      <c r="G139" s="242">
        <v>45782</v>
      </c>
      <c r="H139" s="112" t="s">
        <v>2740</v>
      </c>
      <c r="I139" s="109" t="s">
        <v>2922</v>
      </c>
      <c r="J139" s="242">
        <v>45782</v>
      </c>
      <c r="K139" s="258">
        <v>45784</v>
      </c>
      <c r="L139" s="241" t="s">
        <v>23</v>
      </c>
      <c r="M139" s="205" t="s">
        <v>93</v>
      </c>
      <c r="N139" s="233">
        <v>429</v>
      </c>
      <c r="O139" s="111" t="s">
        <v>49</v>
      </c>
      <c r="P139" s="234">
        <f>N139*18.5</f>
        <v>7936.5</v>
      </c>
      <c r="Q139" s="235">
        <v>1</v>
      </c>
      <c r="R139" s="235" t="s">
        <v>2735</v>
      </c>
      <c r="S139" s="112" t="s">
        <v>3743</v>
      </c>
      <c r="T139" s="236">
        <v>0</v>
      </c>
      <c r="U139" s="237"/>
      <c r="V139" s="238"/>
    </row>
    <row r="140" spans="1:22" ht="30">
      <c r="A140" s="239">
        <v>130</v>
      </c>
      <c r="B140" s="314" t="s">
        <v>2043</v>
      </c>
      <c r="C140" s="314" t="s">
        <v>2744</v>
      </c>
      <c r="D140" s="315" t="s">
        <v>2743</v>
      </c>
      <c r="E140" s="316" t="s">
        <v>29</v>
      </c>
      <c r="F140" s="317" t="s">
        <v>2745</v>
      </c>
      <c r="G140" s="318" t="s">
        <v>2747</v>
      </c>
      <c r="H140" s="316" t="s">
        <v>2746</v>
      </c>
      <c r="I140" s="319" t="s">
        <v>7</v>
      </c>
      <c r="J140" s="319" t="s">
        <v>7</v>
      </c>
      <c r="K140" s="319" t="s">
        <v>7</v>
      </c>
      <c r="L140" s="321" t="s">
        <v>23</v>
      </c>
      <c r="M140" s="322" t="s">
        <v>7</v>
      </c>
      <c r="N140" s="323">
        <v>3803</v>
      </c>
      <c r="O140" s="324" t="s">
        <v>49</v>
      </c>
      <c r="P140" s="325">
        <f>N140*19.5</f>
        <v>74158.5</v>
      </c>
      <c r="Q140" s="326">
        <v>8</v>
      </c>
      <c r="R140" s="319" t="s">
        <v>2048</v>
      </c>
      <c r="S140" s="316" t="s">
        <v>2748</v>
      </c>
      <c r="T140" s="327" t="s">
        <v>2800</v>
      </c>
      <c r="U140" s="237" t="s">
        <v>7</v>
      </c>
      <c r="V140" s="238" t="s">
        <v>7</v>
      </c>
    </row>
    <row r="141" spans="1:22" ht="30">
      <c r="A141" s="239">
        <v>131</v>
      </c>
      <c r="B141" s="199" t="s">
        <v>117</v>
      </c>
      <c r="C141" s="199" t="s">
        <v>119</v>
      </c>
      <c r="D141" s="9" t="s">
        <v>118</v>
      </c>
      <c r="E141" s="112" t="s">
        <v>29</v>
      </c>
      <c r="F141" s="302" t="s">
        <v>2751</v>
      </c>
      <c r="G141" s="310" t="s">
        <v>2786</v>
      </c>
      <c r="H141" s="112" t="s">
        <v>2752</v>
      </c>
      <c r="I141" s="109"/>
      <c r="J141" s="109"/>
      <c r="K141" s="257"/>
      <c r="L141" s="241" t="s">
        <v>23</v>
      </c>
      <c r="M141" s="205" t="s">
        <v>7</v>
      </c>
      <c r="N141" s="233">
        <v>874</v>
      </c>
      <c r="O141" s="111" t="s">
        <v>49</v>
      </c>
      <c r="P141" s="234">
        <f>N141*19</f>
        <v>16606</v>
      </c>
      <c r="Q141" s="235">
        <v>2</v>
      </c>
      <c r="R141" s="109" t="s">
        <v>2087</v>
      </c>
      <c r="S141" s="112" t="s">
        <v>70</v>
      </c>
      <c r="T141" s="331" t="s">
        <v>2408</v>
      </c>
      <c r="U141" s="237" t="s">
        <v>2803</v>
      </c>
      <c r="V141" s="238" t="s">
        <v>2736</v>
      </c>
    </row>
    <row r="142" spans="1:22" ht="30">
      <c r="A142" s="239">
        <v>132</v>
      </c>
      <c r="B142" s="199" t="s">
        <v>117</v>
      </c>
      <c r="C142" s="199" t="s">
        <v>119</v>
      </c>
      <c r="D142" s="9" t="s">
        <v>118</v>
      </c>
      <c r="E142" s="112" t="s">
        <v>29</v>
      </c>
      <c r="F142" s="302" t="s">
        <v>2753</v>
      </c>
      <c r="G142" s="306">
        <v>45758</v>
      </c>
      <c r="H142" s="112" t="s">
        <v>2754</v>
      </c>
      <c r="I142" s="109"/>
      <c r="J142" s="109"/>
      <c r="K142" s="257"/>
      <c r="L142" s="241" t="s">
        <v>23</v>
      </c>
      <c r="M142" s="205" t="s">
        <v>7</v>
      </c>
      <c r="N142" s="233">
        <v>432</v>
      </c>
      <c r="O142" s="111" t="s">
        <v>2714</v>
      </c>
      <c r="P142" s="234">
        <v>8157</v>
      </c>
      <c r="Q142" s="235">
        <v>1</v>
      </c>
      <c r="R142" s="109" t="s">
        <v>125</v>
      </c>
      <c r="S142" s="112" t="s">
        <v>70</v>
      </c>
      <c r="T142" s="236" t="s">
        <v>2787</v>
      </c>
      <c r="U142" s="237" t="s">
        <v>2804</v>
      </c>
      <c r="V142" s="238" t="s">
        <v>2736</v>
      </c>
    </row>
    <row r="143" spans="1:22" ht="45">
      <c r="A143" s="239">
        <v>133</v>
      </c>
      <c r="B143" s="199" t="s">
        <v>2757</v>
      </c>
      <c r="C143" s="199" t="s">
        <v>2756</v>
      </c>
      <c r="D143" s="9" t="s">
        <v>2755</v>
      </c>
      <c r="E143" s="112" t="s">
        <v>29</v>
      </c>
      <c r="F143" s="302" t="s">
        <v>2758</v>
      </c>
      <c r="G143" s="303" t="s">
        <v>34</v>
      </c>
      <c r="H143" s="112" t="s">
        <v>2759</v>
      </c>
      <c r="I143" s="109"/>
      <c r="J143" s="109"/>
      <c r="K143" s="257"/>
      <c r="L143" s="241" t="s">
        <v>24</v>
      </c>
      <c r="M143" s="205" t="s">
        <v>7</v>
      </c>
      <c r="N143" s="233">
        <v>40</v>
      </c>
      <c r="O143" s="111" t="s">
        <v>2760</v>
      </c>
      <c r="P143" s="234"/>
      <c r="Q143" s="235">
        <v>1</v>
      </c>
      <c r="R143" s="109" t="s">
        <v>2761</v>
      </c>
      <c r="S143" s="112" t="s">
        <v>1932</v>
      </c>
      <c r="T143" s="236" t="s">
        <v>2973</v>
      </c>
      <c r="U143" s="237" t="s">
        <v>2974</v>
      </c>
      <c r="V143" s="238" t="s">
        <v>2583</v>
      </c>
    </row>
    <row r="144" spans="1:22" ht="18" customHeight="1">
      <c r="A144" s="239">
        <v>134</v>
      </c>
      <c r="B144" s="253" t="s">
        <v>2762</v>
      </c>
      <c r="C144" s="199" t="s">
        <v>2764</v>
      </c>
      <c r="D144" s="9" t="s">
        <v>2763</v>
      </c>
      <c r="E144" s="112" t="s">
        <v>29</v>
      </c>
      <c r="F144" s="302" t="s">
        <v>2765</v>
      </c>
      <c r="G144" s="306">
        <v>45761</v>
      </c>
      <c r="H144" s="112" t="s">
        <v>2766</v>
      </c>
      <c r="I144" s="109" t="s">
        <v>2801</v>
      </c>
      <c r="J144" s="306">
        <v>45761</v>
      </c>
      <c r="K144" s="258">
        <v>45761</v>
      </c>
      <c r="L144" s="241" t="s">
        <v>23</v>
      </c>
      <c r="M144" s="205" t="s">
        <v>93</v>
      </c>
      <c r="N144" s="233">
        <v>440</v>
      </c>
      <c r="O144" s="111" t="s">
        <v>49</v>
      </c>
      <c r="P144" s="234">
        <f>N144*19</f>
        <v>8360</v>
      </c>
      <c r="Q144" s="235">
        <v>2</v>
      </c>
      <c r="R144" s="109" t="s">
        <v>2767</v>
      </c>
      <c r="S144" s="112" t="s">
        <v>976</v>
      </c>
      <c r="T144" s="236">
        <v>0</v>
      </c>
      <c r="U144" s="237"/>
      <c r="V144" s="238" t="s">
        <v>2455</v>
      </c>
    </row>
    <row r="145" spans="1:22" ht="18" customHeight="1">
      <c r="A145" s="239">
        <v>135</v>
      </c>
      <c r="B145" s="499" t="s">
        <v>2769</v>
      </c>
      <c r="C145" s="503" t="s">
        <v>2776</v>
      </c>
      <c r="D145" s="395" t="s">
        <v>2775</v>
      </c>
      <c r="E145" s="473" t="s">
        <v>29</v>
      </c>
      <c r="F145" s="501" t="s">
        <v>2768</v>
      </c>
      <c r="G145" s="496">
        <v>45814</v>
      </c>
      <c r="H145" s="473" t="s">
        <v>2771</v>
      </c>
      <c r="I145" s="497" t="s">
        <v>3265</v>
      </c>
      <c r="J145" s="496">
        <v>45814</v>
      </c>
      <c r="K145" s="473"/>
      <c r="L145" s="241" t="s">
        <v>23</v>
      </c>
      <c r="M145" s="205" t="s">
        <v>93</v>
      </c>
      <c r="N145" s="233">
        <v>1194</v>
      </c>
      <c r="O145" s="111" t="s">
        <v>49</v>
      </c>
      <c r="P145" s="234">
        <v>25074</v>
      </c>
      <c r="Q145" s="235"/>
      <c r="R145" s="109" t="s">
        <v>2853</v>
      </c>
      <c r="S145" s="112" t="s">
        <v>3732</v>
      </c>
      <c r="T145" s="480">
        <v>0</v>
      </c>
      <c r="U145" s="237"/>
      <c r="V145" s="238"/>
    </row>
    <row r="146" spans="1:22" ht="18" customHeight="1">
      <c r="A146" s="239"/>
      <c r="B146" s="500"/>
      <c r="C146" s="504"/>
      <c r="D146" s="396"/>
      <c r="E146" s="474"/>
      <c r="F146" s="502"/>
      <c r="G146" s="476"/>
      <c r="H146" s="474"/>
      <c r="I146" s="498"/>
      <c r="J146" s="476"/>
      <c r="K146" s="474"/>
      <c r="L146" s="241" t="s">
        <v>23</v>
      </c>
      <c r="M146" s="205" t="s">
        <v>93</v>
      </c>
      <c r="N146" s="233">
        <v>978</v>
      </c>
      <c r="O146" s="111" t="s">
        <v>49</v>
      </c>
      <c r="P146" s="234">
        <v>20538</v>
      </c>
      <c r="Q146" s="235"/>
      <c r="R146" s="109" t="s">
        <v>2853</v>
      </c>
      <c r="S146" s="112" t="s">
        <v>3732</v>
      </c>
      <c r="T146" s="481"/>
      <c r="U146" s="237"/>
      <c r="V146" s="238"/>
    </row>
    <row r="147" spans="1:22" ht="18" customHeight="1">
      <c r="A147" s="239">
        <v>136</v>
      </c>
      <c r="B147" s="253" t="s">
        <v>2774</v>
      </c>
      <c r="C147" s="199" t="s">
        <v>2772</v>
      </c>
      <c r="D147" s="9" t="s">
        <v>2773</v>
      </c>
      <c r="E147" s="112" t="s">
        <v>29</v>
      </c>
      <c r="F147" s="302" t="s">
        <v>2770</v>
      </c>
      <c r="G147" s="242">
        <v>45783</v>
      </c>
      <c r="H147" s="112" t="s">
        <v>2814</v>
      </c>
      <c r="I147" s="109" t="s">
        <v>2924</v>
      </c>
      <c r="J147" s="242">
        <v>45783</v>
      </c>
      <c r="K147" s="257"/>
      <c r="L147" s="241" t="s">
        <v>23</v>
      </c>
      <c r="M147" s="205" t="s">
        <v>93</v>
      </c>
      <c r="N147" s="233">
        <v>845</v>
      </c>
      <c r="O147" s="111" t="s">
        <v>63</v>
      </c>
      <c r="P147" s="234">
        <f>N147*15</f>
        <v>12675</v>
      </c>
      <c r="Q147" s="235">
        <v>2</v>
      </c>
      <c r="R147" s="109" t="s">
        <v>2777</v>
      </c>
      <c r="S147" s="112" t="s">
        <v>2778</v>
      </c>
      <c r="T147" s="236">
        <v>0</v>
      </c>
      <c r="U147" s="237"/>
      <c r="V147" s="238"/>
    </row>
    <row r="148" spans="1:22" ht="30">
      <c r="A148" s="239">
        <v>137</v>
      </c>
      <c r="B148" s="199" t="s">
        <v>2779</v>
      </c>
      <c r="C148" s="199" t="s">
        <v>2781</v>
      </c>
      <c r="D148" s="9" t="s">
        <v>2780</v>
      </c>
      <c r="E148" s="112" t="s">
        <v>29</v>
      </c>
      <c r="F148" s="302" t="s">
        <v>2782</v>
      </c>
      <c r="G148" s="306">
        <v>45758</v>
      </c>
      <c r="H148" s="112" t="s">
        <v>2783</v>
      </c>
      <c r="I148" s="109" t="s">
        <v>2821</v>
      </c>
      <c r="J148" s="242">
        <v>45763</v>
      </c>
      <c r="K148" s="258">
        <v>45764</v>
      </c>
      <c r="L148" s="241" t="s">
        <v>23</v>
      </c>
      <c r="M148" s="205" t="s">
        <v>7</v>
      </c>
      <c r="N148" s="233">
        <v>1473</v>
      </c>
      <c r="O148" s="111" t="s">
        <v>222</v>
      </c>
      <c r="P148" s="234">
        <f>N148*19</f>
        <v>27987</v>
      </c>
      <c r="Q148" s="235">
        <v>3</v>
      </c>
      <c r="R148" s="109" t="s">
        <v>2784</v>
      </c>
      <c r="S148" s="112" t="s">
        <v>3743</v>
      </c>
      <c r="T148" s="236" t="s">
        <v>2785</v>
      </c>
      <c r="U148" s="237" t="s">
        <v>2805</v>
      </c>
      <c r="V148" s="238" t="s">
        <v>2736</v>
      </c>
    </row>
    <row r="149" spans="1:22" ht="30">
      <c r="A149" s="239">
        <v>138</v>
      </c>
      <c r="B149" s="199" t="s">
        <v>2788</v>
      </c>
      <c r="C149" s="199" t="s">
        <v>2790</v>
      </c>
      <c r="D149" s="9" t="s">
        <v>2789</v>
      </c>
      <c r="E149" s="112" t="s">
        <v>29</v>
      </c>
      <c r="F149" s="302" t="s">
        <v>2791</v>
      </c>
      <c r="G149" s="242">
        <v>45765</v>
      </c>
      <c r="H149" s="112" t="s">
        <v>2792</v>
      </c>
      <c r="I149" s="109"/>
      <c r="J149" s="109"/>
      <c r="K149" s="257"/>
      <c r="L149" s="241" t="s">
        <v>23</v>
      </c>
      <c r="M149" s="205" t="s">
        <v>7</v>
      </c>
      <c r="N149" s="233">
        <v>325</v>
      </c>
      <c r="O149" s="111" t="s">
        <v>49</v>
      </c>
      <c r="P149" s="234">
        <f>N149*23</f>
        <v>7475</v>
      </c>
      <c r="Q149" s="235">
        <v>1</v>
      </c>
      <c r="R149" s="109" t="s">
        <v>2793</v>
      </c>
      <c r="S149" s="112" t="s">
        <v>3732</v>
      </c>
      <c r="T149" s="236" t="s">
        <v>2839</v>
      </c>
      <c r="U149" s="237" t="s">
        <v>2840</v>
      </c>
      <c r="V149" s="238" t="s">
        <v>1351</v>
      </c>
    </row>
    <row r="150" spans="1:22" ht="32.1" customHeight="1">
      <c r="A150" s="239">
        <v>139</v>
      </c>
      <c r="B150" s="199" t="s">
        <v>2794</v>
      </c>
      <c r="C150" s="199" t="s">
        <v>2796</v>
      </c>
      <c r="D150" s="9" t="s">
        <v>2795</v>
      </c>
      <c r="E150" s="112" t="s">
        <v>29</v>
      </c>
      <c r="F150" s="501" t="s">
        <v>2797</v>
      </c>
      <c r="G150" s="496">
        <v>45765</v>
      </c>
      <c r="H150" s="473" t="s">
        <v>2798</v>
      </c>
      <c r="I150" s="497" t="s">
        <v>2852</v>
      </c>
      <c r="J150" s="496">
        <v>45765</v>
      </c>
      <c r="K150" s="508">
        <v>45769</v>
      </c>
      <c r="L150" s="241" t="s">
        <v>23</v>
      </c>
      <c r="M150" s="205" t="s">
        <v>7</v>
      </c>
      <c r="N150" s="233">
        <v>170</v>
      </c>
      <c r="O150" s="111" t="s">
        <v>49</v>
      </c>
      <c r="P150" s="264">
        <f>N150*20</f>
        <v>3400</v>
      </c>
      <c r="Q150" s="235">
        <v>1</v>
      </c>
      <c r="R150" s="109" t="s">
        <v>2799</v>
      </c>
      <c r="S150" s="112" t="s">
        <v>3743</v>
      </c>
      <c r="T150" s="480" t="s">
        <v>2833</v>
      </c>
      <c r="U150" s="486" t="s">
        <v>2841</v>
      </c>
      <c r="V150" s="490" t="s">
        <v>2736</v>
      </c>
    </row>
    <row r="151" spans="1:22" ht="18" customHeight="1">
      <c r="A151" s="239"/>
      <c r="B151" s="199" t="s">
        <v>2794</v>
      </c>
      <c r="C151" s="199" t="s">
        <v>2796</v>
      </c>
      <c r="D151" s="9" t="s">
        <v>2795</v>
      </c>
      <c r="E151" s="112" t="s">
        <v>29</v>
      </c>
      <c r="F151" s="502"/>
      <c r="G151" s="505"/>
      <c r="H151" s="474"/>
      <c r="I151" s="498"/>
      <c r="J151" s="476"/>
      <c r="K151" s="474"/>
      <c r="L151" s="241" t="s">
        <v>24</v>
      </c>
      <c r="M151" s="205" t="s">
        <v>7</v>
      </c>
      <c r="N151" s="233">
        <v>1</v>
      </c>
      <c r="O151" s="111" t="s">
        <v>450</v>
      </c>
      <c r="P151" s="264">
        <v>420</v>
      </c>
      <c r="Q151" s="235">
        <v>0</v>
      </c>
      <c r="R151" s="109" t="s">
        <v>2799</v>
      </c>
      <c r="S151" s="112" t="s">
        <v>3743</v>
      </c>
      <c r="T151" s="481"/>
      <c r="U151" s="487"/>
      <c r="V151" s="491"/>
    </row>
    <row r="152" spans="1:22" ht="18" customHeight="1">
      <c r="A152" s="239">
        <v>140</v>
      </c>
      <c r="B152" s="253" t="s">
        <v>2812</v>
      </c>
      <c r="C152" s="199" t="s">
        <v>2817</v>
      </c>
      <c r="D152" s="9" t="s">
        <v>2816</v>
      </c>
      <c r="E152" s="112" t="s">
        <v>29</v>
      </c>
      <c r="F152" s="302" t="s">
        <v>2813</v>
      </c>
      <c r="G152" s="231" t="s">
        <v>34</v>
      </c>
      <c r="H152" s="112" t="s">
        <v>2815</v>
      </c>
      <c r="I152" s="109"/>
      <c r="J152" s="109"/>
      <c r="K152" s="257"/>
      <c r="L152" s="241" t="s">
        <v>23</v>
      </c>
      <c r="M152" s="205" t="s">
        <v>93</v>
      </c>
      <c r="N152" s="233">
        <v>496</v>
      </c>
      <c r="O152" s="111" t="s">
        <v>49</v>
      </c>
      <c r="P152" s="234">
        <f>19.5*N152</f>
        <v>9672</v>
      </c>
      <c r="Q152" s="235"/>
      <c r="R152" s="109" t="s">
        <v>2818</v>
      </c>
      <c r="S152" s="112" t="s">
        <v>488</v>
      </c>
      <c r="T152" s="236"/>
      <c r="U152" s="237"/>
      <c r="V152" s="238"/>
    </row>
    <row r="153" spans="1:22" ht="18" customHeight="1">
      <c r="A153" s="239">
        <v>141</v>
      </c>
      <c r="B153" s="253" t="s">
        <v>2823</v>
      </c>
      <c r="C153" s="199" t="s">
        <v>2855</v>
      </c>
      <c r="D153" s="9" t="s">
        <v>2854</v>
      </c>
      <c r="E153" s="112" t="s">
        <v>29</v>
      </c>
      <c r="F153" s="302" t="s">
        <v>2822</v>
      </c>
      <c r="G153" s="231" t="s">
        <v>34</v>
      </c>
      <c r="H153" s="112" t="s">
        <v>2857</v>
      </c>
      <c r="I153" s="109" t="s">
        <v>2981</v>
      </c>
      <c r="J153" s="242">
        <v>45786</v>
      </c>
      <c r="K153" s="258">
        <v>45786</v>
      </c>
      <c r="L153" s="241" t="s">
        <v>23</v>
      </c>
      <c r="M153" s="205" t="s">
        <v>93</v>
      </c>
      <c r="N153" s="233">
        <v>3857</v>
      </c>
      <c r="O153" s="111" t="s">
        <v>63</v>
      </c>
      <c r="P153" s="234">
        <f>15.6*N153</f>
        <v>60169.2</v>
      </c>
      <c r="Q153" s="235"/>
      <c r="R153" s="109" t="s">
        <v>2856</v>
      </c>
      <c r="S153" s="112" t="s">
        <v>254</v>
      </c>
      <c r="T153" s="236">
        <v>0</v>
      </c>
      <c r="U153" s="237"/>
      <c r="V153" s="238"/>
    </row>
    <row r="154" spans="1:22" ht="30">
      <c r="A154" s="239">
        <v>142</v>
      </c>
      <c r="B154" s="199" t="s">
        <v>2825</v>
      </c>
      <c r="C154" s="199" t="s">
        <v>2826</v>
      </c>
      <c r="D154" s="9" t="s">
        <v>2827</v>
      </c>
      <c r="E154" s="112" t="s">
        <v>29</v>
      </c>
      <c r="F154" s="302" t="s">
        <v>2828</v>
      </c>
      <c r="G154" s="332" t="s">
        <v>2883</v>
      </c>
      <c r="H154" s="112" t="s">
        <v>2830</v>
      </c>
      <c r="I154" s="109"/>
      <c r="J154" s="109"/>
      <c r="K154" s="257"/>
      <c r="L154" s="241" t="s">
        <v>23</v>
      </c>
      <c r="M154" s="205" t="s">
        <v>7</v>
      </c>
      <c r="N154" s="233">
        <v>316</v>
      </c>
      <c r="O154" s="111" t="s">
        <v>49</v>
      </c>
      <c r="P154" s="234">
        <f>22*N154</f>
        <v>6952</v>
      </c>
      <c r="Q154" s="235">
        <v>1</v>
      </c>
      <c r="R154" s="109" t="s">
        <v>2832</v>
      </c>
      <c r="S154" s="112" t="s">
        <v>714</v>
      </c>
      <c r="T154" s="236" t="s">
        <v>2873</v>
      </c>
      <c r="U154" s="237" t="s">
        <v>2874</v>
      </c>
      <c r="V154" s="238" t="s">
        <v>1351</v>
      </c>
    </row>
    <row r="155" spans="1:22" ht="30">
      <c r="A155" s="239">
        <v>143</v>
      </c>
      <c r="B155" s="199" t="s">
        <v>2825</v>
      </c>
      <c r="C155" s="199" t="s">
        <v>2826</v>
      </c>
      <c r="D155" s="9" t="s">
        <v>2827</v>
      </c>
      <c r="E155" s="112" t="s">
        <v>29</v>
      </c>
      <c r="F155" s="302" t="s">
        <v>2829</v>
      </c>
      <c r="G155" s="332" t="s">
        <v>2883</v>
      </c>
      <c r="H155" s="112" t="s">
        <v>2831</v>
      </c>
      <c r="I155" s="109"/>
      <c r="J155" s="109"/>
      <c r="K155" s="257"/>
      <c r="L155" s="241" t="s">
        <v>23</v>
      </c>
      <c r="M155" s="205" t="s">
        <v>7</v>
      </c>
      <c r="N155" s="233">
        <v>580</v>
      </c>
      <c r="O155" s="111" t="s">
        <v>63</v>
      </c>
      <c r="P155" s="234">
        <f>N155*15</f>
        <v>8700</v>
      </c>
      <c r="Q155" s="259">
        <v>2</v>
      </c>
      <c r="R155" s="109" t="s">
        <v>2832</v>
      </c>
      <c r="S155" s="112" t="s">
        <v>714</v>
      </c>
      <c r="T155" s="236" t="s">
        <v>2873</v>
      </c>
      <c r="U155" s="237" t="s">
        <v>2874</v>
      </c>
      <c r="V155" s="238" t="s">
        <v>1351</v>
      </c>
    </row>
    <row r="156" spans="1:22" ht="18" customHeight="1">
      <c r="A156" s="239">
        <v>144</v>
      </c>
      <c r="B156" s="253" t="s">
        <v>2835</v>
      </c>
      <c r="C156" s="199" t="s">
        <v>2837</v>
      </c>
      <c r="D156" s="9" t="s">
        <v>2836</v>
      </c>
      <c r="E156" s="112" t="s">
        <v>29</v>
      </c>
      <c r="F156" s="302" t="s">
        <v>2834</v>
      </c>
      <c r="G156" s="242">
        <v>45783</v>
      </c>
      <c r="H156" s="112" t="s">
        <v>2824</v>
      </c>
      <c r="I156" s="109" t="s">
        <v>2923</v>
      </c>
      <c r="J156" s="242">
        <v>45783</v>
      </c>
      <c r="K156" s="257"/>
      <c r="L156" s="241" t="s">
        <v>23</v>
      </c>
      <c r="M156" s="205" t="s">
        <v>93</v>
      </c>
      <c r="N156" s="233">
        <v>120</v>
      </c>
      <c r="O156" s="111" t="s">
        <v>49</v>
      </c>
      <c r="P156" s="234">
        <f>N156*22</f>
        <v>2640</v>
      </c>
      <c r="Q156" s="235">
        <v>1</v>
      </c>
      <c r="R156" s="109" t="s">
        <v>2838</v>
      </c>
      <c r="S156" s="112" t="s">
        <v>22</v>
      </c>
      <c r="T156" s="236">
        <v>0</v>
      </c>
      <c r="U156" s="237"/>
      <c r="V156" s="238"/>
    </row>
    <row r="157" spans="1:22" ht="18" customHeight="1">
      <c r="A157" s="239">
        <v>145</v>
      </c>
      <c r="B157" s="253" t="s">
        <v>2845</v>
      </c>
      <c r="C157" s="199" t="s">
        <v>2846</v>
      </c>
      <c r="D157" s="9" t="s">
        <v>2847</v>
      </c>
      <c r="E157" s="112" t="s">
        <v>29</v>
      </c>
      <c r="F157" s="302" t="s">
        <v>2848</v>
      </c>
      <c r="G157" s="242">
        <v>45866</v>
      </c>
      <c r="H157" s="112" t="s">
        <v>2849</v>
      </c>
      <c r="I157" s="109" t="s">
        <v>3713</v>
      </c>
      <c r="J157" s="242">
        <v>45866</v>
      </c>
      <c r="K157" s="257"/>
      <c r="L157" s="241" t="s">
        <v>23</v>
      </c>
      <c r="M157" s="205" t="s">
        <v>93</v>
      </c>
      <c r="N157" s="233">
        <f>304+432</f>
        <v>736</v>
      </c>
      <c r="O157" s="111" t="s">
        <v>49</v>
      </c>
      <c r="P157" s="234">
        <f>N157*18.6</f>
        <v>13689.6</v>
      </c>
      <c r="Q157" s="235">
        <v>2</v>
      </c>
      <c r="R157" s="109" t="s">
        <v>2850</v>
      </c>
      <c r="S157" s="112" t="s">
        <v>2851</v>
      </c>
      <c r="T157" s="236">
        <v>0</v>
      </c>
      <c r="U157" s="237"/>
      <c r="V157" s="238" t="s">
        <v>2455</v>
      </c>
    </row>
    <row r="158" spans="1:22" ht="30">
      <c r="A158" s="239">
        <v>146</v>
      </c>
      <c r="B158" s="199" t="s">
        <v>531</v>
      </c>
      <c r="C158" s="199" t="s">
        <v>1719</v>
      </c>
      <c r="D158" s="9" t="s">
        <v>518</v>
      </c>
      <c r="E158" s="112" t="s">
        <v>29</v>
      </c>
      <c r="F158" s="302" t="s">
        <v>2867</v>
      </c>
      <c r="G158" s="242">
        <v>45771</v>
      </c>
      <c r="H158" s="112" t="s">
        <v>2868</v>
      </c>
      <c r="I158" s="109" t="s">
        <v>2917</v>
      </c>
      <c r="J158" s="242">
        <v>45782</v>
      </c>
      <c r="K158" s="258">
        <v>45785</v>
      </c>
      <c r="L158" s="241" t="s">
        <v>23</v>
      </c>
      <c r="M158" s="205" t="s">
        <v>7</v>
      </c>
      <c r="N158" s="233">
        <v>4546</v>
      </c>
      <c r="O158" s="111" t="s">
        <v>63</v>
      </c>
      <c r="P158" s="234">
        <f>N158*14</f>
        <v>63644</v>
      </c>
      <c r="Q158" s="254">
        <v>9</v>
      </c>
      <c r="R158" s="109" t="s">
        <v>1013</v>
      </c>
      <c r="S158" s="112" t="s">
        <v>3685</v>
      </c>
      <c r="T158" s="236" t="s">
        <v>2905</v>
      </c>
      <c r="U158" s="237" t="s">
        <v>2875</v>
      </c>
      <c r="V158" s="238" t="s">
        <v>2736</v>
      </c>
    </row>
    <row r="159" spans="1:22" ht="18" customHeight="1">
      <c r="A159" s="239">
        <v>147</v>
      </c>
      <c r="B159" s="253" t="s">
        <v>2869</v>
      </c>
      <c r="C159" s="199" t="s">
        <v>2865</v>
      </c>
      <c r="D159" s="9" t="s">
        <v>2866</v>
      </c>
      <c r="E159" s="112" t="s">
        <v>29</v>
      </c>
      <c r="F159" s="302" t="s">
        <v>2870</v>
      </c>
      <c r="G159" s="242">
        <v>45863</v>
      </c>
      <c r="H159" s="112" t="s">
        <v>2872</v>
      </c>
      <c r="I159" s="109" t="s">
        <v>3710</v>
      </c>
      <c r="J159" s="242">
        <v>45863</v>
      </c>
      <c r="K159" s="257"/>
      <c r="L159" s="241" t="s">
        <v>23</v>
      </c>
      <c r="M159" s="205" t="s">
        <v>93</v>
      </c>
      <c r="N159" s="233">
        <v>5232</v>
      </c>
      <c r="O159" s="111" t="s">
        <v>222</v>
      </c>
      <c r="P159" s="234">
        <f>N159*21</f>
        <v>109872</v>
      </c>
      <c r="Q159" s="235">
        <v>11</v>
      </c>
      <c r="R159" s="109" t="s">
        <v>2871</v>
      </c>
      <c r="S159" s="112" t="s">
        <v>3780</v>
      </c>
      <c r="T159" s="236">
        <v>0</v>
      </c>
      <c r="U159" s="237"/>
      <c r="V159" s="238" t="s">
        <v>3428</v>
      </c>
    </row>
    <row r="160" spans="1:22" ht="18" customHeight="1">
      <c r="A160" s="239">
        <v>148</v>
      </c>
      <c r="B160" s="253" t="s">
        <v>2877</v>
      </c>
      <c r="C160" s="199" t="s">
        <v>2879</v>
      </c>
      <c r="D160" s="9" t="s">
        <v>2878</v>
      </c>
      <c r="E160" s="112" t="s">
        <v>29</v>
      </c>
      <c r="F160" s="302" t="s">
        <v>2880</v>
      </c>
      <c r="G160" s="242">
        <v>45842</v>
      </c>
      <c r="H160" s="112" t="s">
        <v>2881</v>
      </c>
      <c r="I160" s="109" t="s">
        <v>3507</v>
      </c>
      <c r="J160" s="242">
        <v>45842</v>
      </c>
      <c r="K160" s="258">
        <v>45842</v>
      </c>
      <c r="L160" s="241" t="s">
        <v>23</v>
      </c>
      <c r="M160" s="205" t="s">
        <v>93</v>
      </c>
      <c r="N160" s="233">
        <v>135</v>
      </c>
      <c r="O160" s="111" t="s">
        <v>63</v>
      </c>
      <c r="P160" s="234">
        <f>N160*22</f>
        <v>2970</v>
      </c>
      <c r="Q160" s="235">
        <v>1</v>
      </c>
      <c r="R160" s="109" t="s">
        <v>2882</v>
      </c>
      <c r="S160" s="112" t="s">
        <v>370</v>
      </c>
      <c r="T160" s="236"/>
      <c r="U160" s="237"/>
      <c r="V160" s="238" t="s">
        <v>3510</v>
      </c>
    </row>
    <row r="161" spans="1:22" ht="30">
      <c r="A161" s="239">
        <v>149</v>
      </c>
      <c r="B161" s="199" t="s">
        <v>2884</v>
      </c>
      <c r="C161" s="199" t="s">
        <v>1327</v>
      </c>
      <c r="D161" s="9" t="s">
        <v>1328</v>
      </c>
      <c r="E161" s="112" t="s">
        <v>29</v>
      </c>
      <c r="F161" s="302" t="s">
        <v>2885</v>
      </c>
      <c r="G161" s="242">
        <v>45785</v>
      </c>
      <c r="H161" s="112" t="s">
        <v>2886</v>
      </c>
      <c r="I161" s="109" t="s">
        <v>3035</v>
      </c>
      <c r="J161" s="242">
        <v>45790</v>
      </c>
      <c r="K161" s="257"/>
      <c r="L161" s="241" t="s">
        <v>23</v>
      </c>
      <c r="M161" s="205" t="s">
        <v>7</v>
      </c>
      <c r="N161" s="233">
        <v>252</v>
      </c>
      <c r="O161" s="111" t="s">
        <v>1310</v>
      </c>
      <c r="P161" s="234">
        <f>N161*25</f>
        <v>6300</v>
      </c>
      <c r="Q161" s="235">
        <v>1</v>
      </c>
      <c r="R161" s="109" t="s">
        <v>2887</v>
      </c>
      <c r="S161" s="112" t="s">
        <v>3743</v>
      </c>
      <c r="T161" s="236" t="s">
        <v>2970</v>
      </c>
      <c r="U161" s="237" t="s">
        <v>2969</v>
      </c>
      <c r="V161" s="238" t="s">
        <v>2736</v>
      </c>
    </row>
    <row r="162" spans="1:22" ht="26.1" customHeight="1">
      <c r="A162" s="239">
        <v>150</v>
      </c>
      <c r="B162" s="199" t="s">
        <v>2888</v>
      </c>
      <c r="C162" s="199" t="s">
        <v>1327</v>
      </c>
      <c r="D162" s="9" t="s">
        <v>1328</v>
      </c>
      <c r="E162" s="112" t="s">
        <v>29</v>
      </c>
      <c r="F162" s="302" t="s">
        <v>2889</v>
      </c>
      <c r="G162" s="242">
        <v>45785</v>
      </c>
      <c r="H162" s="112" t="s">
        <v>2890</v>
      </c>
      <c r="I162" s="109"/>
      <c r="J162" s="109"/>
      <c r="K162" s="257"/>
      <c r="L162" s="241" t="s">
        <v>23</v>
      </c>
      <c r="M162" s="205" t="s">
        <v>7</v>
      </c>
      <c r="N162" s="233">
        <v>282</v>
      </c>
      <c r="O162" s="111" t="s">
        <v>2891</v>
      </c>
      <c r="P162" s="234">
        <f>N162*12</f>
        <v>3384</v>
      </c>
      <c r="Q162" s="235">
        <v>1</v>
      </c>
      <c r="R162" s="109" t="s">
        <v>2892</v>
      </c>
      <c r="S162" s="112" t="s">
        <v>109</v>
      </c>
      <c r="T162" s="480" t="s">
        <v>2972</v>
      </c>
      <c r="U162" s="486" t="s">
        <v>2971</v>
      </c>
      <c r="V162" s="490" t="s">
        <v>2736</v>
      </c>
    </row>
    <row r="163" spans="1:22" ht="26.1" customHeight="1">
      <c r="A163" s="239">
        <v>151</v>
      </c>
      <c r="B163" s="333" t="s">
        <v>2888</v>
      </c>
      <c r="C163" s="333" t="s">
        <v>1327</v>
      </c>
      <c r="D163" s="334" t="s">
        <v>1328</v>
      </c>
      <c r="E163" s="335" t="s">
        <v>29</v>
      </c>
      <c r="F163" s="336" t="s">
        <v>2889</v>
      </c>
      <c r="G163" s="346">
        <v>45785</v>
      </c>
      <c r="H163" s="335" t="s">
        <v>2890</v>
      </c>
      <c r="I163" s="337"/>
      <c r="J163" s="337"/>
      <c r="K163" s="338"/>
      <c r="L163" s="339" t="s">
        <v>23</v>
      </c>
      <c r="M163" s="340" t="s">
        <v>7</v>
      </c>
      <c r="N163" s="341">
        <v>60</v>
      </c>
      <c r="O163" s="342" t="s">
        <v>49</v>
      </c>
      <c r="P163" s="343">
        <f>N163*21</f>
        <v>1260</v>
      </c>
      <c r="Q163" s="344">
        <v>0</v>
      </c>
      <c r="R163" s="337" t="s">
        <v>2892</v>
      </c>
      <c r="S163" s="335" t="s">
        <v>109</v>
      </c>
      <c r="T163" s="481"/>
      <c r="U163" s="487"/>
      <c r="V163" s="491"/>
    </row>
    <row r="164" spans="1:22" ht="15.75">
      <c r="A164" s="239">
        <v>152</v>
      </c>
      <c r="B164" s="199" t="s">
        <v>2893</v>
      </c>
      <c r="C164" s="199" t="s">
        <v>2898</v>
      </c>
      <c r="D164" s="9" t="s">
        <v>2897</v>
      </c>
      <c r="E164" s="112" t="s">
        <v>29</v>
      </c>
      <c r="F164" s="302" t="s">
        <v>2894</v>
      </c>
      <c r="G164" s="306">
        <v>45784</v>
      </c>
      <c r="H164" s="304" t="s">
        <v>2895</v>
      </c>
      <c r="I164" s="109"/>
      <c r="J164" s="109"/>
      <c r="K164" s="257"/>
      <c r="L164" s="241" t="s">
        <v>23</v>
      </c>
      <c r="M164" s="205" t="s">
        <v>7</v>
      </c>
      <c r="N164" s="233">
        <v>18</v>
      </c>
      <c r="O164" s="111" t="s">
        <v>49</v>
      </c>
      <c r="P164" s="234">
        <f>N164*17.9</f>
        <v>322.2</v>
      </c>
      <c r="Q164" s="235">
        <v>1</v>
      </c>
      <c r="R164" s="109" t="s">
        <v>2896</v>
      </c>
      <c r="S164" s="112" t="s">
        <v>204</v>
      </c>
      <c r="T164" s="236" t="s">
        <v>2950</v>
      </c>
      <c r="U164" s="237" t="s">
        <v>2951</v>
      </c>
      <c r="V164" s="238" t="s">
        <v>1748</v>
      </c>
    </row>
    <row r="165" spans="1:22" ht="18" customHeight="1">
      <c r="A165" s="239">
        <v>153</v>
      </c>
      <c r="B165" s="253" t="s">
        <v>2899</v>
      </c>
      <c r="C165" s="199" t="s">
        <v>2901</v>
      </c>
      <c r="D165" s="9" t="s">
        <v>2900</v>
      </c>
      <c r="E165" s="112" t="s">
        <v>29</v>
      </c>
      <c r="F165" s="302" t="s">
        <v>2902</v>
      </c>
      <c r="G165" s="303" t="s">
        <v>34</v>
      </c>
      <c r="H165" s="112" t="s">
        <v>2908</v>
      </c>
      <c r="I165" s="109"/>
      <c r="J165" s="109"/>
      <c r="K165" s="257"/>
      <c r="L165" s="241" t="s">
        <v>23</v>
      </c>
      <c r="M165" s="205" t="s">
        <v>93</v>
      </c>
      <c r="N165" s="233">
        <v>183</v>
      </c>
      <c r="O165" s="111" t="s">
        <v>1310</v>
      </c>
      <c r="P165" s="264">
        <f>N165*12</f>
        <v>2196</v>
      </c>
      <c r="Q165" s="235">
        <v>1</v>
      </c>
      <c r="R165" s="109" t="s">
        <v>2904</v>
      </c>
      <c r="S165" s="112" t="s">
        <v>1738</v>
      </c>
      <c r="T165" s="236"/>
      <c r="U165" s="237"/>
      <c r="V165" s="238"/>
    </row>
    <row r="166" spans="1:22" ht="18" customHeight="1">
      <c r="A166" s="239">
        <v>154</v>
      </c>
      <c r="B166" s="199" t="s">
        <v>2906</v>
      </c>
      <c r="C166" s="199" t="s">
        <v>2134</v>
      </c>
      <c r="D166" s="9" t="s">
        <v>2133</v>
      </c>
      <c r="E166" s="112" t="s">
        <v>29</v>
      </c>
      <c r="F166" s="302" t="s">
        <v>2907</v>
      </c>
      <c r="G166" s="303" t="s">
        <v>34</v>
      </c>
      <c r="H166" s="304" t="s">
        <v>2903</v>
      </c>
      <c r="I166" s="109"/>
      <c r="J166" s="109"/>
      <c r="K166" s="257"/>
      <c r="L166" s="241" t="s">
        <v>23</v>
      </c>
      <c r="M166" s="205" t="s">
        <v>7</v>
      </c>
      <c r="N166" s="233">
        <v>137</v>
      </c>
      <c r="O166" s="111" t="s">
        <v>222</v>
      </c>
      <c r="P166" s="234"/>
      <c r="Q166" s="235">
        <v>1</v>
      </c>
      <c r="R166" s="109" t="s">
        <v>2137</v>
      </c>
      <c r="S166" s="112" t="s">
        <v>3646</v>
      </c>
      <c r="T166" s="236"/>
      <c r="U166" s="237"/>
      <c r="V166" s="238"/>
    </row>
    <row r="167" spans="1:22" ht="18" customHeight="1">
      <c r="A167" s="239">
        <v>155</v>
      </c>
      <c r="B167" s="253" t="s">
        <v>2909</v>
      </c>
      <c r="C167" s="199" t="s">
        <v>1327</v>
      </c>
      <c r="D167" s="9" t="s">
        <v>1328</v>
      </c>
      <c r="E167" s="112" t="s">
        <v>29</v>
      </c>
      <c r="F167" s="302" t="s">
        <v>2910</v>
      </c>
      <c r="G167" s="303" t="s">
        <v>34</v>
      </c>
      <c r="H167" s="112" t="s">
        <v>2911</v>
      </c>
      <c r="I167" s="109"/>
      <c r="J167" s="109"/>
      <c r="K167" s="257"/>
      <c r="L167" s="241" t="s">
        <v>23</v>
      </c>
      <c r="M167" s="205" t="s">
        <v>93</v>
      </c>
      <c r="N167" s="233">
        <f>470+764</f>
        <v>1234</v>
      </c>
      <c r="O167" s="111" t="s">
        <v>222</v>
      </c>
      <c r="P167" s="234">
        <f>N167*21</f>
        <v>25914</v>
      </c>
      <c r="Q167" s="235">
        <v>2</v>
      </c>
      <c r="R167" s="109" t="s">
        <v>2912</v>
      </c>
      <c r="S167" s="112" t="s">
        <v>100</v>
      </c>
      <c r="T167" s="236"/>
      <c r="U167" s="237"/>
      <c r="V167" s="238"/>
    </row>
    <row r="168" spans="1:22" ht="18" customHeight="1">
      <c r="A168" s="239">
        <v>156</v>
      </c>
      <c r="B168" s="253" t="s">
        <v>2913</v>
      </c>
      <c r="C168" s="199" t="s">
        <v>1694</v>
      </c>
      <c r="D168" s="9" t="s">
        <v>1695</v>
      </c>
      <c r="E168" s="112" t="s">
        <v>29</v>
      </c>
      <c r="F168" s="302" t="s">
        <v>2914</v>
      </c>
      <c r="G168" s="303" t="s">
        <v>34</v>
      </c>
      <c r="H168" s="112" t="s">
        <v>2915</v>
      </c>
      <c r="I168" s="109"/>
      <c r="J168" s="109"/>
      <c r="K168" s="257"/>
      <c r="L168" s="241" t="s">
        <v>23</v>
      </c>
      <c r="M168" s="205" t="s">
        <v>93</v>
      </c>
      <c r="N168" s="233">
        <v>95</v>
      </c>
      <c r="O168" s="111" t="s">
        <v>49</v>
      </c>
      <c r="P168" s="234">
        <f>N168*16.5</f>
        <v>1567.5</v>
      </c>
      <c r="Q168" s="235">
        <v>1</v>
      </c>
      <c r="R168" s="109" t="s">
        <v>2916</v>
      </c>
      <c r="S168" s="112" t="s">
        <v>936</v>
      </c>
      <c r="T168" s="236"/>
      <c r="U168" s="237"/>
      <c r="V168" s="238"/>
    </row>
    <row r="169" spans="1:22" ht="30">
      <c r="A169" s="239">
        <v>157</v>
      </c>
      <c r="B169" s="199" t="s">
        <v>2925</v>
      </c>
      <c r="C169" s="199" t="s">
        <v>2927</v>
      </c>
      <c r="D169" s="9" t="s">
        <v>2926</v>
      </c>
      <c r="E169" s="112" t="s">
        <v>29</v>
      </c>
      <c r="F169" s="302" t="s">
        <v>2928</v>
      </c>
      <c r="G169" s="306">
        <v>45804</v>
      </c>
      <c r="H169" s="112" t="s">
        <v>2929</v>
      </c>
      <c r="I169" s="109"/>
      <c r="J169" s="109"/>
      <c r="K169" s="257"/>
      <c r="L169" s="241" t="s">
        <v>23</v>
      </c>
      <c r="M169" s="205" t="s">
        <v>7</v>
      </c>
      <c r="N169" s="233">
        <v>121</v>
      </c>
      <c r="O169" s="262" t="s">
        <v>1310</v>
      </c>
      <c r="P169" s="234">
        <f>N169*14.6</f>
        <v>1766.6</v>
      </c>
      <c r="Q169" s="235">
        <v>1</v>
      </c>
      <c r="R169" s="109" t="s">
        <v>2930</v>
      </c>
      <c r="S169" s="112" t="s">
        <v>1489</v>
      </c>
      <c r="T169" s="236" t="s">
        <v>3137</v>
      </c>
      <c r="U169" s="237" t="s">
        <v>3083</v>
      </c>
      <c r="V169" s="238" t="s">
        <v>1351</v>
      </c>
    </row>
    <row r="170" spans="1:22" ht="18" customHeight="1">
      <c r="A170" s="239">
        <v>158</v>
      </c>
      <c r="B170" s="253" t="s">
        <v>2931</v>
      </c>
      <c r="C170" s="199" t="s">
        <v>2932</v>
      </c>
      <c r="D170" s="9" t="s">
        <v>2933</v>
      </c>
      <c r="E170" s="112" t="s">
        <v>29</v>
      </c>
      <c r="F170" s="302" t="s">
        <v>2934</v>
      </c>
      <c r="G170" s="303" t="s">
        <v>34</v>
      </c>
      <c r="H170" s="112" t="s">
        <v>2935</v>
      </c>
      <c r="I170" s="109"/>
      <c r="J170" s="109"/>
      <c r="K170" s="257"/>
      <c r="L170" s="241" t="s">
        <v>23</v>
      </c>
      <c r="M170" s="205" t="s">
        <v>93</v>
      </c>
      <c r="N170" s="233">
        <v>24</v>
      </c>
      <c r="O170" s="111" t="s">
        <v>49</v>
      </c>
      <c r="P170" s="234">
        <f>N170*23</f>
        <v>552</v>
      </c>
      <c r="Q170" s="235">
        <v>1</v>
      </c>
      <c r="R170" s="109" t="s">
        <v>2936</v>
      </c>
      <c r="S170" s="112" t="s">
        <v>3732</v>
      </c>
      <c r="T170" s="236"/>
      <c r="U170" s="237"/>
      <c r="V170" s="238"/>
    </row>
    <row r="171" spans="1:22" ht="18" customHeight="1">
      <c r="A171" s="239">
        <v>159</v>
      </c>
      <c r="B171" s="253" t="s">
        <v>2937</v>
      </c>
      <c r="C171" s="199" t="s">
        <v>2938</v>
      </c>
      <c r="D171" s="9" t="s">
        <v>2939</v>
      </c>
      <c r="E171" s="112" t="s">
        <v>29</v>
      </c>
      <c r="F171" s="302" t="s">
        <v>2940</v>
      </c>
      <c r="G171" s="306">
        <v>45805</v>
      </c>
      <c r="H171" s="112" t="s">
        <v>2986</v>
      </c>
      <c r="I171" s="109" t="s">
        <v>3145</v>
      </c>
      <c r="J171" s="306">
        <v>45805</v>
      </c>
      <c r="K171" s="258">
        <v>45806</v>
      </c>
      <c r="L171" s="241" t="s">
        <v>23</v>
      </c>
      <c r="M171" s="205" t="s">
        <v>93</v>
      </c>
      <c r="N171" s="233">
        <v>117</v>
      </c>
      <c r="O171" s="111" t="s">
        <v>49</v>
      </c>
      <c r="P171" s="234">
        <f>N171*15.4</f>
        <v>1801.8</v>
      </c>
      <c r="Q171" s="235">
        <v>1</v>
      </c>
      <c r="R171" s="109" t="s">
        <v>2942</v>
      </c>
      <c r="S171" s="112" t="s">
        <v>488</v>
      </c>
      <c r="T171" s="236">
        <v>0</v>
      </c>
      <c r="U171" s="237"/>
      <c r="V171" s="238" t="s">
        <v>3144</v>
      </c>
    </row>
    <row r="172" spans="1:22" ht="18" customHeight="1">
      <c r="A172" s="239">
        <v>160</v>
      </c>
      <c r="B172" s="253" t="s">
        <v>2943</v>
      </c>
      <c r="C172" s="199" t="s">
        <v>2944</v>
      </c>
      <c r="D172" s="9" t="s">
        <v>2945</v>
      </c>
      <c r="E172" s="112" t="s">
        <v>29</v>
      </c>
      <c r="F172" s="302" t="s">
        <v>2946</v>
      </c>
      <c r="G172" s="330">
        <v>45833</v>
      </c>
      <c r="H172" s="112" t="s">
        <v>2989</v>
      </c>
      <c r="I172" s="109" t="s">
        <v>3404</v>
      </c>
      <c r="J172" s="330">
        <v>45833</v>
      </c>
      <c r="K172" s="257"/>
      <c r="L172" s="241" t="s">
        <v>23</v>
      </c>
      <c r="M172" s="205" t="s">
        <v>93</v>
      </c>
      <c r="N172" s="233">
        <v>84</v>
      </c>
      <c r="O172" s="111" t="s">
        <v>49</v>
      </c>
      <c r="P172" s="234">
        <f>N172*22</f>
        <v>1848</v>
      </c>
      <c r="Q172" s="235">
        <v>1</v>
      </c>
      <c r="R172" s="109" t="s">
        <v>2947</v>
      </c>
      <c r="S172" s="112" t="s">
        <v>3751</v>
      </c>
      <c r="T172" s="236">
        <v>0</v>
      </c>
      <c r="U172" s="237"/>
      <c r="V172" s="238" t="s">
        <v>3428</v>
      </c>
    </row>
    <row r="173" spans="1:22" ht="15.75">
      <c r="A173" s="239">
        <v>161</v>
      </c>
      <c r="B173" s="199" t="s">
        <v>2461</v>
      </c>
      <c r="C173" s="199" t="s">
        <v>2948</v>
      </c>
      <c r="D173" s="9" t="s">
        <v>2462</v>
      </c>
      <c r="E173" s="112" t="s">
        <v>29</v>
      </c>
      <c r="F173" s="302" t="s">
        <v>2949</v>
      </c>
      <c r="G173" s="306">
        <v>45804</v>
      </c>
      <c r="H173" s="112" t="s">
        <v>2952</v>
      </c>
      <c r="I173" s="109" t="s">
        <v>3121</v>
      </c>
      <c r="J173" s="242">
        <v>45804</v>
      </c>
      <c r="K173" s="242">
        <v>45804</v>
      </c>
      <c r="L173" s="241" t="s">
        <v>23</v>
      </c>
      <c r="M173" s="205" t="s">
        <v>93</v>
      </c>
      <c r="N173" s="233">
        <v>60</v>
      </c>
      <c r="O173" s="111" t="s">
        <v>3054</v>
      </c>
      <c r="P173" s="234">
        <v>720</v>
      </c>
      <c r="Q173" s="235">
        <v>1</v>
      </c>
      <c r="R173" s="109" t="s">
        <v>1951</v>
      </c>
      <c r="S173" s="112" t="s">
        <v>109</v>
      </c>
      <c r="T173" s="236" t="s">
        <v>3117</v>
      </c>
      <c r="U173" s="237" t="s">
        <v>3116</v>
      </c>
      <c r="V173" s="238" t="s">
        <v>3115</v>
      </c>
    </row>
    <row r="174" spans="1:22" ht="30">
      <c r="A174" s="239">
        <v>162</v>
      </c>
      <c r="B174" s="199" t="s">
        <v>2955</v>
      </c>
      <c r="C174" s="199" t="s">
        <v>2672</v>
      </c>
      <c r="D174" s="9" t="s">
        <v>1032</v>
      </c>
      <c r="E174" s="112" t="s">
        <v>29</v>
      </c>
      <c r="F174" s="302" t="s">
        <v>2956</v>
      </c>
      <c r="G174" s="306">
        <v>45797</v>
      </c>
      <c r="H174" s="112" t="s">
        <v>2957</v>
      </c>
      <c r="I174" s="109" t="s">
        <v>3118</v>
      </c>
      <c r="J174" s="242">
        <v>45804</v>
      </c>
      <c r="K174" s="258">
        <v>45804</v>
      </c>
      <c r="L174" s="241" t="s">
        <v>23</v>
      </c>
      <c r="M174" s="205" t="s">
        <v>7</v>
      </c>
      <c r="N174" s="233">
        <v>510</v>
      </c>
      <c r="O174" s="111" t="s">
        <v>63</v>
      </c>
      <c r="P174" s="234">
        <f>16*N174</f>
        <v>8160</v>
      </c>
      <c r="Q174" s="235">
        <v>2</v>
      </c>
      <c r="R174" s="109" t="s">
        <v>2958</v>
      </c>
      <c r="S174" s="112" t="s">
        <v>22</v>
      </c>
      <c r="T174" s="236" t="s">
        <v>3081</v>
      </c>
      <c r="U174" s="237" t="s">
        <v>3082</v>
      </c>
      <c r="V174" s="238" t="s">
        <v>1351</v>
      </c>
    </row>
    <row r="175" spans="1:22" ht="18" customHeight="1">
      <c r="A175" s="239">
        <v>163</v>
      </c>
      <c r="B175" s="253" t="s">
        <v>2959</v>
      </c>
      <c r="C175" s="199" t="s">
        <v>2672</v>
      </c>
      <c r="D175" s="9" t="s">
        <v>1032</v>
      </c>
      <c r="E175" s="112" t="s">
        <v>29</v>
      </c>
      <c r="F175" s="302" t="s">
        <v>2960</v>
      </c>
      <c r="G175" s="242">
        <v>45845</v>
      </c>
      <c r="H175" s="112" t="s">
        <v>2941</v>
      </c>
      <c r="I175" s="109" t="s">
        <v>3509</v>
      </c>
      <c r="J175" s="242">
        <v>45845</v>
      </c>
      <c r="K175" s="257"/>
      <c r="L175" s="241" t="s">
        <v>23</v>
      </c>
      <c r="M175" s="205" t="s">
        <v>93</v>
      </c>
      <c r="N175" s="233">
        <v>1360</v>
      </c>
      <c r="O175" s="111" t="s">
        <v>49</v>
      </c>
      <c r="P175" s="234">
        <f>23.5*N175</f>
        <v>31960</v>
      </c>
      <c r="Q175" s="235">
        <v>4</v>
      </c>
      <c r="R175" s="109" t="s">
        <v>419</v>
      </c>
      <c r="S175" s="112" t="s">
        <v>3732</v>
      </c>
      <c r="T175" s="236">
        <v>0</v>
      </c>
      <c r="U175" s="237"/>
      <c r="V175" s="238"/>
    </row>
    <row r="176" spans="1:22" ht="18" customHeight="1">
      <c r="A176" s="239">
        <v>164</v>
      </c>
      <c r="B176" s="503" t="s">
        <v>2961</v>
      </c>
      <c r="C176" s="503" t="s">
        <v>2963</v>
      </c>
      <c r="D176" s="395" t="s">
        <v>2962</v>
      </c>
      <c r="E176" s="473" t="s">
        <v>29</v>
      </c>
      <c r="F176" s="501" t="s">
        <v>2964</v>
      </c>
      <c r="G176" s="494">
        <v>45796</v>
      </c>
      <c r="H176" s="473" t="s">
        <v>2965</v>
      </c>
      <c r="I176" s="497"/>
      <c r="J176" s="475"/>
      <c r="K176" s="473"/>
      <c r="L176" s="241" t="s">
        <v>23</v>
      </c>
      <c r="M176" s="205" t="s">
        <v>7</v>
      </c>
      <c r="N176" s="233">
        <v>26</v>
      </c>
      <c r="O176" s="111" t="s">
        <v>49</v>
      </c>
      <c r="P176" s="234">
        <f>20.5*N176</f>
        <v>533</v>
      </c>
      <c r="Q176" s="488">
        <v>1</v>
      </c>
      <c r="R176" s="475" t="s">
        <v>2966</v>
      </c>
      <c r="S176" s="473" t="s">
        <v>2967</v>
      </c>
      <c r="T176" s="480" t="s">
        <v>3068</v>
      </c>
      <c r="U176" s="486" t="s">
        <v>3069</v>
      </c>
      <c r="V176" s="490" t="s">
        <v>1748</v>
      </c>
    </row>
    <row r="177" spans="1:22" ht="18" customHeight="1">
      <c r="A177" s="239">
        <v>165</v>
      </c>
      <c r="B177" s="504"/>
      <c r="C177" s="504"/>
      <c r="D177" s="396"/>
      <c r="E177" s="474"/>
      <c r="F177" s="502"/>
      <c r="G177" s="495"/>
      <c r="H177" s="474"/>
      <c r="I177" s="498"/>
      <c r="J177" s="476"/>
      <c r="K177" s="474"/>
      <c r="L177" s="241" t="s">
        <v>24</v>
      </c>
      <c r="M177" s="205" t="s">
        <v>7</v>
      </c>
      <c r="N177" s="233">
        <v>1</v>
      </c>
      <c r="O177" s="111" t="s">
        <v>2968</v>
      </c>
      <c r="P177" s="234">
        <v>26</v>
      </c>
      <c r="Q177" s="489"/>
      <c r="R177" s="476"/>
      <c r="S177" s="474"/>
      <c r="T177" s="481"/>
      <c r="U177" s="487"/>
      <c r="V177" s="491"/>
    </row>
    <row r="178" spans="1:22" ht="30">
      <c r="A178" s="239">
        <v>166</v>
      </c>
      <c r="B178" s="199" t="s">
        <v>2975</v>
      </c>
      <c r="C178" s="199" t="s">
        <v>2977</v>
      </c>
      <c r="D178" s="9" t="s">
        <v>2976</v>
      </c>
      <c r="E178" s="112" t="s">
        <v>29</v>
      </c>
      <c r="F178" s="302" t="s">
        <v>2978</v>
      </c>
      <c r="G178" s="306">
        <v>45789</v>
      </c>
      <c r="H178" s="112" t="s">
        <v>2979</v>
      </c>
      <c r="I178" s="109"/>
      <c r="J178" s="109"/>
      <c r="K178" s="257"/>
      <c r="L178" s="241" t="s">
        <v>23</v>
      </c>
      <c r="M178" s="205" t="s">
        <v>7</v>
      </c>
      <c r="N178" s="233">
        <v>1652</v>
      </c>
      <c r="O178" s="111" t="s">
        <v>49</v>
      </c>
      <c r="P178" s="234">
        <f>N178*20</f>
        <v>33040</v>
      </c>
      <c r="Q178" s="235">
        <v>3</v>
      </c>
      <c r="R178" s="109" t="s">
        <v>2980</v>
      </c>
      <c r="S178" s="112" t="s">
        <v>379</v>
      </c>
      <c r="T178" s="236" t="s">
        <v>3008</v>
      </c>
      <c r="U178" s="237" t="s">
        <v>3009</v>
      </c>
      <c r="V178" s="238" t="s">
        <v>1909</v>
      </c>
    </row>
    <row r="179" spans="1:22" ht="18" customHeight="1">
      <c r="A179" s="239">
        <v>167</v>
      </c>
      <c r="B179" s="253" t="s">
        <v>2982</v>
      </c>
      <c r="C179" s="199" t="s">
        <v>2984</v>
      </c>
      <c r="D179" s="9" t="s">
        <v>2983</v>
      </c>
      <c r="E179" s="112" t="s">
        <v>29</v>
      </c>
      <c r="F179" s="302" t="s">
        <v>2985</v>
      </c>
      <c r="G179" s="242">
        <v>45840</v>
      </c>
      <c r="H179" s="112" t="s">
        <v>2988</v>
      </c>
      <c r="I179" s="109" t="s">
        <v>3490</v>
      </c>
      <c r="J179" s="242">
        <v>45840</v>
      </c>
      <c r="K179" s="257"/>
      <c r="L179" s="241" t="s">
        <v>23</v>
      </c>
      <c r="M179" s="205" t="s">
        <v>93</v>
      </c>
      <c r="N179" s="233">
        <v>520</v>
      </c>
      <c r="O179" s="262" t="s">
        <v>222</v>
      </c>
      <c r="P179" s="264">
        <f>N179*18.5</f>
        <v>9620</v>
      </c>
      <c r="Q179" s="235">
        <v>1</v>
      </c>
      <c r="R179" s="109" t="s">
        <v>2987</v>
      </c>
      <c r="S179" s="112" t="s">
        <v>2851</v>
      </c>
      <c r="T179" s="236">
        <v>0</v>
      </c>
      <c r="U179" s="237"/>
      <c r="V179" s="238" t="s">
        <v>2863</v>
      </c>
    </row>
    <row r="180" spans="1:22" ht="60">
      <c r="A180" s="239">
        <v>168</v>
      </c>
      <c r="B180" s="199" t="s">
        <v>2990</v>
      </c>
      <c r="C180" s="199" t="s">
        <v>2992</v>
      </c>
      <c r="D180" s="9" t="s">
        <v>2991</v>
      </c>
      <c r="E180" s="112" t="s">
        <v>29</v>
      </c>
      <c r="F180" s="302" t="s">
        <v>2993</v>
      </c>
      <c r="G180" s="306">
        <v>45821</v>
      </c>
      <c r="H180" s="112" t="s">
        <v>2994</v>
      </c>
      <c r="I180" s="109" t="s">
        <v>3371</v>
      </c>
      <c r="J180" s="242">
        <v>45827</v>
      </c>
      <c r="K180" s="258">
        <v>45831</v>
      </c>
      <c r="L180" s="241" t="s">
        <v>23</v>
      </c>
      <c r="M180" s="205" t="s">
        <v>7</v>
      </c>
      <c r="N180" s="233">
        <v>424</v>
      </c>
      <c r="O180" s="111" t="s">
        <v>49</v>
      </c>
      <c r="P180" s="234">
        <f>N180*19</f>
        <v>8056</v>
      </c>
      <c r="Q180" s="235">
        <v>1</v>
      </c>
      <c r="R180" s="109" t="s">
        <v>2995</v>
      </c>
      <c r="S180" s="112" t="s">
        <v>159</v>
      </c>
      <c r="T180" s="236" t="s">
        <v>3331</v>
      </c>
      <c r="U180" s="237" t="s">
        <v>3429</v>
      </c>
      <c r="V180" s="238" t="s">
        <v>2091</v>
      </c>
    </row>
    <row r="181" spans="1:22" ht="18" customHeight="1">
      <c r="A181" s="239">
        <v>169</v>
      </c>
      <c r="B181" s="199" t="s">
        <v>2998</v>
      </c>
      <c r="C181" s="199" t="s">
        <v>3000</v>
      </c>
      <c r="D181" s="9" t="s">
        <v>2999</v>
      </c>
      <c r="E181" s="112" t="s">
        <v>29</v>
      </c>
      <c r="F181" s="302" t="s">
        <v>2996</v>
      </c>
      <c r="G181" s="303" t="s">
        <v>34</v>
      </c>
      <c r="H181" s="112" t="s">
        <v>2997</v>
      </c>
      <c r="I181" s="109"/>
      <c r="J181" s="109"/>
      <c r="K181" s="257"/>
      <c r="L181" s="241" t="s">
        <v>23</v>
      </c>
      <c r="M181" s="205" t="s">
        <v>7</v>
      </c>
      <c r="N181" s="233">
        <v>250</v>
      </c>
      <c r="O181" s="345" t="s">
        <v>1930</v>
      </c>
      <c r="P181" s="234"/>
      <c r="Q181" s="235"/>
      <c r="R181" s="109" t="s">
        <v>3001</v>
      </c>
      <c r="S181" s="112" t="s">
        <v>109</v>
      </c>
      <c r="T181" s="236"/>
      <c r="U181" s="237"/>
      <c r="V181" s="238"/>
    </row>
    <row r="182" spans="1:22" ht="18" customHeight="1">
      <c r="A182" s="239">
        <v>170</v>
      </c>
      <c r="B182" s="199" t="s">
        <v>3002</v>
      </c>
      <c r="C182" s="199" t="s">
        <v>3004</v>
      </c>
      <c r="D182" s="9" t="s">
        <v>3003</v>
      </c>
      <c r="E182" s="112" t="s">
        <v>29</v>
      </c>
      <c r="F182" s="302" t="s">
        <v>3005</v>
      </c>
      <c r="G182" s="306">
        <v>45819</v>
      </c>
      <c r="H182" s="112" t="s">
        <v>3006</v>
      </c>
      <c r="I182" s="109"/>
      <c r="J182" s="109"/>
      <c r="K182" s="257"/>
      <c r="L182" s="241" t="s">
        <v>23</v>
      </c>
      <c r="M182" s="205" t="s">
        <v>7</v>
      </c>
      <c r="N182" s="233">
        <v>272</v>
      </c>
      <c r="O182" s="111" t="s">
        <v>63</v>
      </c>
      <c r="P182" s="234">
        <f>N182*16</f>
        <v>4352</v>
      </c>
      <c r="Q182" s="235">
        <v>1</v>
      </c>
      <c r="R182" s="109" t="s">
        <v>3007</v>
      </c>
      <c r="S182" s="112" t="s">
        <v>1218</v>
      </c>
      <c r="T182" s="480" t="s">
        <v>3296</v>
      </c>
      <c r="U182" s="482" t="s">
        <v>3297</v>
      </c>
      <c r="V182" s="484" t="s">
        <v>2736</v>
      </c>
    </row>
    <row r="183" spans="1:22" ht="18" customHeight="1">
      <c r="A183" s="239">
        <v>171</v>
      </c>
      <c r="B183" s="199" t="s">
        <v>3002</v>
      </c>
      <c r="C183" s="199" t="s">
        <v>3004</v>
      </c>
      <c r="D183" s="9" t="s">
        <v>3003</v>
      </c>
      <c r="E183" s="112" t="s">
        <v>29</v>
      </c>
      <c r="F183" s="302" t="s">
        <v>3005</v>
      </c>
      <c r="G183" s="306">
        <v>45819</v>
      </c>
      <c r="H183" s="112" t="s">
        <v>3006</v>
      </c>
      <c r="I183" s="109"/>
      <c r="J183" s="109"/>
      <c r="K183" s="257"/>
      <c r="L183" s="241" t="s">
        <v>23</v>
      </c>
      <c r="M183" s="205" t="s">
        <v>7</v>
      </c>
      <c r="N183" s="233">
        <v>196</v>
      </c>
      <c r="O183" s="111" t="s">
        <v>1310</v>
      </c>
      <c r="P183" s="234">
        <f>N183*12</f>
        <v>2352</v>
      </c>
      <c r="Q183" s="235">
        <v>0</v>
      </c>
      <c r="R183" s="109" t="s">
        <v>3007</v>
      </c>
      <c r="S183" s="112" t="s">
        <v>1218</v>
      </c>
      <c r="T183" s="481"/>
      <c r="U183" s="483"/>
      <c r="V183" s="485"/>
    </row>
    <row r="184" spans="1:22" ht="18" customHeight="1">
      <c r="A184" s="239">
        <v>172</v>
      </c>
      <c r="B184" s="253" t="s">
        <v>3010</v>
      </c>
      <c r="C184" s="199" t="s">
        <v>2732</v>
      </c>
      <c r="D184" s="9" t="s">
        <v>1796</v>
      </c>
      <c r="E184" s="112" t="s">
        <v>29</v>
      </c>
      <c r="F184" s="302" t="s">
        <v>3011</v>
      </c>
      <c r="G184" s="242">
        <v>45792</v>
      </c>
      <c r="H184" s="112" t="s">
        <v>3012</v>
      </c>
      <c r="I184" s="109" t="s">
        <v>3046</v>
      </c>
      <c r="J184" s="242">
        <v>45805</v>
      </c>
      <c r="K184" s="242">
        <v>45805</v>
      </c>
      <c r="L184" s="241" t="s">
        <v>23</v>
      </c>
      <c r="M184" s="205" t="s">
        <v>93</v>
      </c>
      <c r="N184" s="233">
        <v>312</v>
      </c>
      <c r="O184" s="111" t="s">
        <v>49</v>
      </c>
      <c r="P184" s="234">
        <f>N184*19</f>
        <v>5928</v>
      </c>
      <c r="Q184" s="235">
        <v>1</v>
      </c>
      <c r="R184" s="109" t="s">
        <v>3013</v>
      </c>
      <c r="S184" s="112" t="s">
        <v>3743</v>
      </c>
      <c r="T184" s="236">
        <v>0</v>
      </c>
      <c r="U184" s="237"/>
      <c r="V184" s="238"/>
    </row>
    <row r="185" spans="1:22" ht="18" customHeight="1">
      <c r="A185" s="239"/>
      <c r="B185" s="199" t="s">
        <v>3010</v>
      </c>
      <c r="C185" s="199" t="s">
        <v>2732</v>
      </c>
      <c r="D185" s="9" t="s">
        <v>1796</v>
      </c>
      <c r="E185" s="112" t="s">
        <v>29</v>
      </c>
      <c r="F185" s="302" t="s">
        <v>3011</v>
      </c>
      <c r="G185" s="242">
        <v>45792</v>
      </c>
      <c r="H185" s="112" t="s">
        <v>3012</v>
      </c>
      <c r="I185" s="109" t="s">
        <v>3046</v>
      </c>
      <c r="J185" s="242">
        <v>45805</v>
      </c>
      <c r="K185" s="242">
        <v>45805</v>
      </c>
      <c r="L185" s="241" t="s">
        <v>24</v>
      </c>
      <c r="M185" s="205" t="s">
        <v>7</v>
      </c>
      <c r="N185" s="233">
        <v>7</v>
      </c>
      <c r="O185" s="109" t="s">
        <v>450</v>
      </c>
      <c r="P185" s="110">
        <f>N185*38</f>
        <v>266</v>
      </c>
      <c r="Q185" s="109">
        <v>0</v>
      </c>
      <c r="R185" s="109" t="s">
        <v>3013</v>
      </c>
      <c r="S185" s="112" t="s">
        <v>3743</v>
      </c>
      <c r="T185" s="236" t="s">
        <v>3146</v>
      </c>
      <c r="U185" s="237"/>
      <c r="V185" s="238"/>
    </row>
    <row r="186" spans="1:22" ht="18" customHeight="1">
      <c r="A186" s="239">
        <v>173</v>
      </c>
      <c r="B186" s="253" t="s">
        <v>3016</v>
      </c>
      <c r="C186" s="199" t="s">
        <v>2159</v>
      </c>
      <c r="D186" s="9" t="s">
        <v>2158</v>
      </c>
      <c r="E186" s="112" t="s">
        <v>29</v>
      </c>
      <c r="F186" s="302" t="s">
        <v>3017</v>
      </c>
      <c r="G186" s="303" t="s">
        <v>34</v>
      </c>
      <c r="H186" s="112" t="s">
        <v>3018</v>
      </c>
      <c r="I186" s="109"/>
      <c r="J186" s="109"/>
      <c r="K186" s="257"/>
      <c r="L186" s="241" t="s">
        <v>23</v>
      </c>
      <c r="M186" s="205" t="s">
        <v>93</v>
      </c>
      <c r="N186" s="233">
        <v>690</v>
      </c>
      <c r="O186" s="345" t="s">
        <v>63</v>
      </c>
      <c r="P186" s="265">
        <f>20*N186</f>
        <v>13800</v>
      </c>
      <c r="Q186" s="235" t="s">
        <v>747</v>
      </c>
      <c r="R186" s="109" t="s">
        <v>3019</v>
      </c>
      <c r="S186" s="112" t="s">
        <v>1550</v>
      </c>
      <c r="T186" s="236"/>
      <c r="U186" s="237"/>
      <c r="V186" s="238"/>
    </row>
    <row r="187" spans="1:22" ht="18" customHeight="1">
      <c r="A187" s="239">
        <v>174</v>
      </c>
      <c r="B187" s="253" t="s">
        <v>3027</v>
      </c>
      <c r="C187" s="199" t="s">
        <v>1327</v>
      </c>
      <c r="D187" s="9" t="s">
        <v>1328</v>
      </c>
      <c r="E187" s="112" t="s">
        <v>29</v>
      </c>
      <c r="F187" s="302" t="s">
        <v>3025</v>
      </c>
      <c r="G187" s="303" t="s">
        <v>34</v>
      </c>
      <c r="H187" s="112" t="s">
        <v>3026</v>
      </c>
      <c r="I187" s="109"/>
      <c r="J187" s="109"/>
      <c r="K187" s="257"/>
      <c r="L187" s="241" t="s">
        <v>23</v>
      </c>
      <c r="M187" s="205" t="s">
        <v>93</v>
      </c>
      <c r="N187" s="233">
        <v>192</v>
      </c>
      <c r="O187" s="111" t="s">
        <v>63</v>
      </c>
      <c r="P187" s="234">
        <f>20*N187</f>
        <v>3840</v>
      </c>
      <c r="Q187" s="235">
        <v>1</v>
      </c>
      <c r="R187" s="109" t="s">
        <v>3028</v>
      </c>
      <c r="S187" s="112" t="s">
        <v>1550</v>
      </c>
      <c r="T187" s="236"/>
      <c r="U187" s="237"/>
      <c r="V187" s="238"/>
    </row>
    <row r="188" spans="1:22" ht="18" customHeight="1">
      <c r="A188" s="239">
        <v>175</v>
      </c>
      <c r="B188" s="253" t="s">
        <v>3030</v>
      </c>
      <c r="C188" s="199" t="s">
        <v>3031</v>
      </c>
      <c r="D188" s="9" t="s">
        <v>3032</v>
      </c>
      <c r="E188" s="112" t="s">
        <v>29</v>
      </c>
      <c r="F188" s="302" t="s">
        <v>3033</v>
      </c>
      <c r="G188" s="242">
        <v>45792</v>
      </c>
      <c r="H188" s="112" t="s">
        <v>3034</v>
      </c>
      <c r="I188" s="109" t="s">
        <v>3049</v>
      </c>
      <c r="J188" s="242">
        <v>45792</v>
      </c>
      <c r="K188" s="258">
        <v>45792</v>
      </c>
      <c r="L188" s="241" t="s">
        <v>23</v>
      </c>
      <c r="M188" s="205" t="s">
        <v>93</v>
      </c>
      <c r="N188" s="233">
        <v>871</v>
      </c>
      <c r="O188" s="111" t="s">
        <v>49</v>
      </c>
      <c r="P188" s="234">
        <f>N188*19</f>
        <v>16549</v>
      </c>
      <c r="Q188" s="235">
        <v>1</v>
      </c>
      <c r="R188" s="109" t="s">
        <v>2735</v>
      </c>
      <c r="S188" s="112" t="s">
        <v>3743</v>
      </c>
      <c r="T188" s="236">
        <v>0</v>
      </c>
      <c r="U188" s="237"/>
      <c r="V188" s="238"/>
    </row>
    <row r="189" spans="1:22" ht="30">
      <c r="A189" s="239">
        <v>176</v>
      </c>
      <c r="B189" s="199" t="s">
        <v>3036</v>
      </c>
      <c r="C189" s="199" t="s">
        <v>3037</v>
      </c>
      <c r="D189" s="9" t="s">
        <v>3038</v>
      </c>
      <c r="E189" s="112" t="s">
        <v>29</v>
      </c>
      <c r="F189" s="302" t="s">
        <v>3039</v>
      </c>
      <c r="G189" s="306">
        <v>45796</v>
      </c>
      <c r="H189" s="112" t="s">
        <v>3040</v>
      </c>
      <c r="I189" s="109"/>
      <c r="J189" s="109"/>
      <c r="K189" s="257"/>
      <c r="L189" s="241" t="s">
        <v>23</v>
      </c>
      <c r="M189" s="205" t="s">
        <v>7</v>
      </c>
      <c r="N189" s="348">
        <v>2629</v>
      </c>
      <c r="O189" s="111" t="s">
        <v>49</v>
      </c>
      <c r="P189" s="234">
        <f>21*N189</f>
        <v>55209</v>
      </c>
      <c r="Q189" s="235">
        <v>6</v>
      </c>
      <c r="R189" s="109" t="s">
        <v>3041</v>
      </c>
      <c r="S189" s="112" t="s">
        <v>1445</v>
      </c>
      <c r="T189" s="236" t="s">
        <v>3065</v>
      </c>
      <c r="U189" s="237" t="s">
        <v>3066</v>
      </c>
      <c r="V189" s="238" t="s">
        <v>3067</v>
      </c>
    </row>
    <row r="190" spans="1:22" ht="30">
      <c r="A190" s="239">
        <v>177</v>
      </c>
      <c r="B190" s="352" t="s">
        <v>3042</v>
      </c>
      <c r="C190" s="199" t="s">
        <v>904</v>
      </c>
      <c r="D190" s="9" t="s">
        <v>903</v>
      </c>
      <c r="E190" s="112" t="s">
        <v>29</v>
      </c>
      <c r="F190" s="302" t="s">
        <v>3043</v>
      </c>
      <c r="G190" s="306">
        <v>45819</v>
      </c>
      <c r="H190" s="112" t="s">
        <v>3044</v>
      </c>
      <c r="I190" s="109" t="s">
        <v>3427</v>
      </c>
      <c r="J190" s="242">
        <v>45834</v>
      </c>
      <c r="K190" s="257"/>
      <c r="L190" s="241" t="s">
        <v>23</v>
      </c>
      <c r="M190" s="205" t="s">
        <v>7</v>
      </c>
      <c r="N190" s="233">
        <v>237</v>
      </c>
      <c r="O190" s="111" t="s">
        <v>63</v>
      </c>
      <c r="P190" s="234">
        <f>N190*19.5</f>
        <v>4621.5</v>
      </c>
      <c r="Q190" s="235">
        <v>1</v>
      </c>
      <c r="R190" s="109" t="s">
        <v>1906</v>
      </c>
      <c r="S190" s="112" t="s">
        <v>3709</v>
      </c>
      <c r="T190" s="236" t="s">
        <v>2260</v>
      </c>
      <c r="U190" s="237" t="s">
        <v>3301</v>
      </c>
      <c r="V190" s="238" t="s">
        <v>2091</v>
      </c>
    </row>
    <row r="191" spans="1:22" ht="18" customHeight="1">
      <c r="A191" s="239">
        <v>178</v>
      </c>
      <c r="B191" s="199" t="s">
        <v>3048</v>
      </c>
      <c r="C191" s="199" t="s">
        <v>3052</v>
      </c>
      <c r="D191" s="9" t="s">
        <v>3051</v>
      </c>
      <c r="E191" s="112" t="s">
        <v>29</v>
      </c>
      <c r="F191" s="302" t="s">
        <v>3047</v>
      </c>
      <c r="G191" s="306">
        <v>45854</v>
      </c>
      <c r="H191" s="112" t="s">
        <v>3050</v>
      </c>
      <c r="I191" s="109"/>
      <c r="J191" s="109"/>
      <c r="K191" s="257"/>
      <c r="L191" s="241" t="s">
        <v>23</v>
      </c>
      <c r="M191" s="205" t="s">
        <v>7</v>
      </c>
      <c r="N191" s="233">
        <v>72</v>
      </c>
      <c r="O191" s="111" t="s">
        <v>43</v>
      </c>
      <c r="P191" s="234">
        <f>N191*21</f>
        <v>1512</v>
      </c>
      <c r="Q191" s="235">
        <v>1</v>
      </c>
      <c r="R191" s="109" t="s">
        <v>3053</v>
      </c>
      <c r="S191" s="112" t="s">
        <v>3780</v>
      </c>
      <c r="T191" s="236" t="s">
        <v>3614</v>
      </c>
      <c r="U191" s="237" t="s">
        <v>3615</v>
      </c>
      <c r="V191" s="238"/>
    </row>
    <row r="192" spans="1:22" ht="18" customHeight="1">
      <c r="A192" s="239">
        <v>179</v>
      </c>
      <c r="B192" s="253" t="s">
        <v>3056</v>
      </c>
      <c r="C192" s="199" t="s">
        <v>1031</v>
      </c>
      <c r="D192" s="9" t="s">
        <v>1032</v>
      </c>
      <c r="E192" s="112" t="s">
        <v>29</v>
      </c>
      <c r="F192" s="302" t="s">
        <v>3055</v>
      </c>
      <c r="G192" s="306">
        <v>45859</v>
      </c>
      <c r="H192" s="112" t="s">
        <v>3057</v>
      </c>
      <c r="I192" s="109" t="s">
        <v>3639</v>
      </c>
      <c r="J192" s="306">
        <v>45859</v>
      </c>
      <c r="K192" s="257"/>
      <c r="L192" s="241" t="s">
        <v>23</v>
      </c>
      <c r="M192" s="205" t="s">
        <v>93</v>
      </c>
      <c r="N192" s="233">
        <v>4320</v>
      </c>
      <c r="O192" s="109" t="s">
        <v>49</v>
      </c>
      <c r="P192" s="110">
        <f>19.5*N192</f>
        <v>84240</v>
      </c>
      <c r="Q192" s="109" t="s">
        <v>747</v>
      </c>
      <c r="R192" s="109" t="s">
        <v>2064</v>
      </c>
      <c r="S192" s="112" t="s">
        <v>22</v>
      </c>
      <c r="T192" s="236">
        <v>0</v>
      </c>
      <c r="U192" s="237"/>
      <c r="V192" s="238"/>
    </row>
    <row r="193" spans="1:22" ht="18" customHeight="1">
      <c r="A193" s="239">
        <v>180</v>
      </c>
      <c r="B193" s="199" t="s">
        <v>3060</v>
      </c>
      <c r="C193" s="199" t="s">
        <v>3064</v>
      </c>
      <c r="D193" s="9" t="s">
        <v>3063</v>
      </c>
      <c r="E193" s="112" t="s">
        <v>29</v>
      </c>
      <c r="F193" s="302" t="s">
        <v>3061</v>
      </c>
      <c r="G193" s="306">
        <v>45798</v>
      </c>
      <c r="H193" s="112" t="s">
        <v>3062</v>
      </c>
      <c r="I193" s="349" t="s">
        <v>3088</v>
      </c>
      <c r="J193" s="269">
        <v>45792</v>
      </c>
      <c r="K193" s="258">
        <v>45792</v>
      </c>
      <c r="L193" s="241" t="s">
        <v>23</v>
      </c>
      <c r="M193" s="205" t="s">
        <v>7</v>
      </c>
      <c r="N193" s="233">
        <v>5</v>
      </c>
      <c r="O193" s="109" t="s">
        <v>49</v>
      </c>
      <c r="P193" s="234">
        <f>N193*20</f>
        <v>100</v>
      </c>
      <c r="Q193" s="235">
        <v>1</v>
      </c>
      <c r="R193" s="109" t="s">
        <v>3075</v>
      </c>
      <c r="S193" s="112" t="s">
        <v>1275</v>
      </c>
      <c r="T193" s="236" t="s">
        <v>3086</v>
      </c>
      <c r="U193" s="237" t="s">
        <v>3089</v>
      </c>
      <c r="V193" s="238"/>
    </row>
    <row r="194" spans="1:22" ht="18" customHeight="1">
      <c r="A194" s="239">
        <v>181</v>
      </c>
      <c r="B194" s="253" t="s">
        <v>3072</v>
      </c>
      <c r="C194" s="199" t="s">
        <v>3073</v>
      </c>
      <c r="D194" s="9" t="s">
        <v>3074</v>
      </c>
      <c r="E194" s="112" t="s">
        <v>29</v>
      </c>
      <c r="F194" s="302" t="s">
        <v>3070</v>
      </c>
      <c r="G194" s="303" t="s">
        <v>34</v>
      </c>
      <c r="H194" s="112" t="s">
        <v>3071</v>
      </c>
      <c r="I194" s="109"/>
      <c r="J194" s="109"/>
      <c r="K194" s="257"/>
      <c r="L194" s="241" t="s">
        <v>23</v>
      </c>
      <c r="M194" s="205" t="s">
        <v>93</v>
      </c>
      <c r="N194" s="233">
        <v>25</v>
      </c>
      <c r="O194" s="111" t="s">
        <v>49</v>
      </c>
      <c r="P194" s="234">
        <f>N194*20</f>
        <v>500</v>
      </c>
      <c r="Q194" s="235">
        <v>1</v>
      </c>
      <c r="R194" s="109" t="s">
        <v>1432</v>
      </c>
      <c r="S194" s="112" t="s">
        <v>9</v>
      </c>
      <c r="T194" s="236"/>
      <c r="U194" s="237"/>
      <c r="V194" s="238"/>
    </row>
    <row r="195" spans="1:22" ht="30">
      <c r="A195" s="239">
        <v>182</v>
      </c>
      <c r="B195" s="311" t="s">
        <v>3076</v>
      </c>
      <c r="C195" s="199" t="s">
        <v>3078</v>
      </c>
      <c r="D195" s="9" t="s">
        <v>3077</v>
      </c>
      <c r="E195" s="112" t="s">
        <v>29</v>
      </c>
      <c r="F195" s="302" t="s">
        <v>3079</v>
      </c>
      <c r="G195" s="306">
        <v>45797</v>
      </c>
      <c r="H195" s="112" t="s">
        <v>3080</v>
      </c>
      <c r="I195" s="109" t="s">
        <v>3087</v>
      </c>
      <c r="J195" s="242">
        <v>45798</v>
      </c>
      <c r="K195" s="257"/>
      <c r="L195" s="241" t="s">
        <v>23</v>
      </c>
      <c r="M195" s="205" t="s">
        <v>969</v>
      </c>
      <c r="N195" s="233">
        <f>42+85</f>
        <v>127</v>
      </c>
      <c r="O195" s="111" t="s">
        <v>49</v>
      </c>
      <c r="P195" s="234">
        <f>N195*20</f>
        <v>2540</v>
      </c>
      <c r="Q195" s="235">
        <v>1</v>
      </c>
      <c r="R195" s="109" t="s">
        <v>2280</v>
      </c>
      <c r="S195" s="112" t="s">
        <v>3646</v>
      </c>
      <c r="T195" s="236" t="s">
        <v>3085</v>
      </c>
      <c r="U195" s="237" t="s">
        <v>3084</v>
      </c>
      <c r="V195" s="238" t="s">
        <v>2091</v>
      </c>
    </row>
    <row r="196" spans="1:22" ht="18" customHeight="1">
      <c r="A196" s="239">
        <v>183</v>
      </c>
      <c r="B196" s="199" t="s">
        <v>3090</v>
      </c>
      <c r="C196" s="199" t="s">
        <v>3091</v>
      </c>
      <c r="D196" s="9" t="s">
        <v>3092</v>
      </c>
      <c r="E196" s="112" t="s">
        <v>29</v>
      </c>
      <c r="F196" s="302" t="s">
        <v>3093</v>
      </c>
      <c r="G196" s="303" t="s">
        <v>34</v>
      </c>
      <c r="H196" s="112" t="s">
        <v>3094</v>
      </c>
      <c r="I196" s="109"/>
      <c r="J196" s="109"/>
      <c r="K196" s="257"/>
      <c r="L196" s="241" t="s">
        <v>23</v>
      </c>
      <c r="M196" s="205" t="s">
        <v>7</v>
      </c>
      <c r="N196" s="233">
        <v>6</v>
      </c>
      <c r="O196" s="111" t="s">
        <v>49</v>
      </c>
      <c r="P196" s="234">
        <f>N196*19</f>
        <v>114</v>
      </c>
      <c r="Q196" s="235">
        <v>1</v>
      </c>
      <c r="R196" s="109" t="s">
        <v>3095</v>
      </c>
      <c r="S196" s="112" t="s">
        <v>2967</v>
      </c>
      <c r="T196" s="236"/>
      <c r="U196" s="237"/>
      <c r="V196" s="238"/>
    </row>
    <row r="197" spans="1:22" ht="18" customHeight="1">
      <c r="A197" s="239">
        <v>184</v>
      </c>
      <c r="B197" s="199" t="s">
        <v>3096</v>
      </c>
      <c r="C197" s="199" t="s">
        <v>3098</v>
      </c>
      <c r="D197" s="9" t="s">
        <v>3097</v>
      </c>
      <c r="E197" s="112" t="s">
        <v>29</v>
      </c>
      <c r="F197" s="302" t="s">
        <v>3099</v>
      </c>
      <c r="G197" s="306">
        <v>45811</v>
      </c>
      <c r="H197" s="112" t="s">
        <v>3100</v>
      </c>
      <c r="I197" s="109"/>
      <c r="J197" s="109"/>
      <c r="K197" s="257"/>
      <c r="L197" s="241" t="s">
        <v>23</v>
      </c>
      <c r="M197" s="205" t="s">
        <v>7</v>
      </c>
      <c r="N197" s="233" t="s">
        <v>3101</v>
      </c>
      <c r="O197" s="111" t="s">
        <v>2891</v>
      </c>
      <c r="P197" s="234">
        <f>N197*12</f>
        <v>30312</v>
      </c>
      <c r="Q197" s="235">
        <v>5</v>
      </c>
      <c r="R197" s="109" t="s">
        <v>3102</v>
      </c>
      <c r="S197" s="112" t="s">
        <v>109</v>
      </c>
      <c r="T197" s="236" t="s">
        <v>3222</v>
      </c>
      <c r="U197" s="237" t="s">
        <v>3223</v>
      </c>
      <c r="V197" s="238" t="s">
        <v>2091</v>
      </c>
    </row>
    <row r="198" spans="1:22" ht="18" customHeight="1">
      <c r="A198" s="239">
        <v>185</v>
      </c>
      <c r="B198" s="253" t="s">
        <v>3108</v>
      </c>
      <c r="C198" s="199" t="s">
        <v>3112</v>
      </c>
      <c r="D198" s="9" t="s">
        <v>3111</v>
      </c>
      <c r="E198" s="112" t="s">
        <v>29</v>
      </c>
      <c r="F198" s="302" t="s">
        <v>3109</v>
      </c>
      <c r="G198" s="303" t="s">
        <v>34</v>
      </c>
      <c r="H198" s="112" t="s">
        <v>3181</v>
      </c>
      <c r="I198" s="109"/>
      <c r="J198" s="109"/>
      <c r="K198" s="257"/>
      <c r="L198" s="241" t="s">
        <v>23</v>
      </c>
      <c r="M198" s="205" t="s">
        <v>93</v>
      </c>
      <c r="N198" s="233">
        <v>8</v>
      </c>
      <c r="O198" s="262" t="s">
        <v>63</v>
      </c>
      <c r="P198" s="264">
        <f>N198*20</f>
        <v>160</v>
      </c>
      <c r="Q198" s="235">
        <v>1</v>
      </c>
      <c r="R198" s="109" t="s">
        <v>3113</v>
      </c>
      <c r="S198" s="112" t="s">
        <v>379</v>
      </c>
      <c r="T198" s="236"/>
      <c r="U198" s="237"/>
      <c r="V198" s="238"/>
    </row>
    <row r="199" spans="1:22" ht="30">
      <c r="A199" s="239">
        <v>186</v>
      </c>
      <c r="B199" s="199" t="s">
        <v>3122</v>
      </c>
      <c r="C199" s="199" t="s">
        <v>3124</v>
      </c>
      <c r="D199" s="9" t="s">
        <v>3123</v>
      </c>
      <c r="E199" s="112" t="s">
        <v>29</v>
      </c>
      <c r="F199" s="302" t="s">
        <v>3125</v>
      </c>
      <c r="G199" s="306">
        <v>45806</v>
      </c>
      <c r="H199" s="112" t="s">
        <v>3110</v>
      </c>
      <c r="I199" s="109"/>
      <c r="J199" s="109"/>
      <c r="K199" s="257"/>
      <c r="L199" s="241" t="s">
        <v>23</v>
      </c>
      <c r="M199" s="205" t="s">
        <v>7</v>
      </c>
      <c r="N199" s="233">
        <v>410</v>
      </c>
      <c r="O199" s="111" t="s">
        <v>49</v>
      </c>
      <c r="P199" s="234">
        <f>N199*18</f>
        <v>7380</v>
      </c>
      <c r="Q199" s="235">
        <v>1</v>
      </c>
      <c r="R199" s="109" t="s">
        <v>3127</v>
      </c>
      <c r="S199" s="112" t="s">
        <v>3128</v>
      </c>
      <c r="T199" s="236" t="s">
        <v>3186</v>
      </c>
      <c r="U199" s="237" t="s">
        <v>3187</v>
      </c>
      <c r="V199" s="238" t="s">
        <v>2736</v>
      </c>
    </row>
    <row r="200" spans="1:22" ht="30">
      <c r="A200" s="239">
        <v>187</v>
      </c>
      <c r="B200" s="199" t="s">
        <v>3300</v>
      </c>
      <c r="C200" s="199" t="s">
        <v>2664</v>
      </c>
      <c r="D200" s="9" t="s">
        <v>2663</v>
      </c>
      <c r="E200" s="112" t="s">
        <v>29</v>
      </c>
      <c r="F200" s="302" t="s">
        <v>3129</v>
      </c>
      <c r="G200" s="306">
        <v>45802</v>
      </c>
      <c r="H200" s="112" t="s">
        <v>3126</v>
      </c>
      <c r="I200" s="109" t="s">
        <v>3194</v>
      </c>
      <c r="J200" s="242">
        <v>45806</v>
      </c>
      <c r="K200" s="258">
        <v>45806</v>
      </c>
      <c r="L200" s="241" t="s">
        <v>23</v>
      </c>
      <c r="M200" s="205" t="s">
        <v>7</v>
      </c>
      <c r="N200" s="233">
        <v>90</v>
      </c>
      <c r="O200" s="111" t="s">
        <v>49</v>
      </c>
      <c r="P200" s="234">
        <f>N200*22</f>
        <v>1980</v>
      </c>
      <c r="Q200" s="235">
        <v>1</v>
      </c>
      <c r="R200" s="109" t="s">
        <v>3131</v>
      </c>
      <c r="S200" s="112" t="s">
        <v>936</v>
      </c>
      <c r="T200" s="236" t="s">
        <v>3147</v>
      </c>
      <c r="U200" s="237" t="s">
        <v>3148</v>
      </c>
      <c r="V200" s="238" t="s">
        <v>1050</v>
      </c>
    </row>
    <row r="201" spans="1:22" ht="30">
      <c r="A201" s="239">
        <v>188</v>
      </c>
      <c r="B201" s="199" t="s">
        <v>3132</v>
      </c>
      <c r="C201" s="199" t="s">
        <v>3133</v>
      </c>
      <c r="D201" s="9" t="s">
        <v>3134</v>
      </c>
      <c r="E201" s="112" t="s">
        <v>29</v>
      </c>
      <c r="F201" s="302" t="s">
        <v>3135</v>
      </c>
      <c r="G201" s="306">
        <v>45818</v>
      </c>
      <c r="H201" s="112" t="s">
        <v>3130</v>
      </c>
      <c r="I201" s="109"/>
      <c r="J201" s="109"/>
      <c r="K201" s="257"/>
      <c r="L201" s="241" t="s">
        <v>23</v>
      </c>
      <c r="M201" s="205" t="s">
        <v>7</v>
      </c>
      <c r="N201" s="233">
        <v>14280</v>
      </c>
      <c r="O201" s="111" t="s">
        <v>49</v>
      </c>
      <c r="P201" s="234">
        <f>N201*20</f>
        <v>285600</v>
      </c>
      <c r="Q201" s="235">
        <v>23</v>
      </c>
      <c r="R201" s="109" t="s">
        <v>3136</v>
      </c>
      <c r="S201" s="112" t="s">
        <v>1445</v>
      </c>
      <c r="T201" s="236" t="s">
        <v>3276</v>
      </c>
      <c r="U201" s="237" t="s">
        <v>3277</v>
      </c>
      <c r="V201" s="238" t="s">
        <v>3275</v>
      </c>
    </row>
    <row r="202" spans="1:22" ht="30">
      <c r="A202" s="239">
        <v>189</v>
      </c>
      <c r="B202" s="199" t="s">
        <v>3142</v>
      </c>
      <c r="C202" s="199" t="s">
        <v>3139</v>
      </c>
      <c r="D202" s="9" t="s">
        <v>3138</v>
      </c>
      <c r="E202" s="112" t="s">
        <v>29</v>
      </c>
      <c r="F202" s="302" t="s">
        <v>3140</v>
      </c>
      <c r="G202" s="306">
        <v>45818</v>
      </c>
      <c r="H202" s="112" t="s">
        <v>3141</v>
      </c>
      <c r="I202" s="109"/>
      <c r="J202" s="109"/>
      <c r="K202" s="257"/>
      <c r="L202" s="241" t="s">
        <v>23</v>
      </c>
      <c r="M202" s="205" t="s">
        <v>7</v>
      </c>
      <c r="N202" s="233">
        <v>277</v>
      </c>
      <c r="O202" s="111" t="s">
        <v>2891</v>
      </c>
      <c r="P202" s="234">
        <f>N202*12</f>
        <v>3324</v>
      </c>
      <c r="Q202" s="235">
        <v>1</v>
      </c>
      <c r="R202" s="109" t="s">
        <v>3143</v>
      </c>
      <c r="S202" s="112" t="s">
        <v>1738</v>
      </c>
      <c r="T202" s="236" t="s">
        <v>3294</v>
      </c>
      <c r="U202" s="237" t="s">
        <v>3295</v>
      </c>
      <c r="V202" s="238" t="s">
        <v>2091</v>
      </c>
    </row>
    <row r="203" spans="1:22" ht="18" customHeight="1">
      <c r="A203" s="239">
        <v>190</v>
      </c>
      <c r="B203" s="347" t="s">
        <v>3151</v>
      </c>
      <c r="C203" s="199" t="s">
        <v>3152</v>
      </c>
      <c r="D203" s="9" t="s">
        <v>3153</v>
      </c>
      <c r="E203" s="112" t="s">
        <v>29</v>
      </c>
      <c r="F203" s="302" t="s">
        <v>3149</v>
      </c>
      <c r="G203" s="303" t="s">
        <v>34</v>
      </c>
      <c r="H203" s="304" t="s">
        <v>3150</v>
      </c>
      <c r="I203" s="109"/>
      <c r="J203" s="109"/>
      <c r="K203" s="257"/>
      <c r="L203" s="241" t="s">
        <v>24</v>
      </c>
      <c r="M203" s="205" t="s">
        <v>7</v>
      </c>
      <c r="N203" s="233">
        <v>1</v>
      </c>
      <c r="O203" s="111" t="s">
        <v>450</v>
      </c>
      <c r="P203" s="234">
        <v>98</v>
      </c>
      <c r="Q203" s="235">
        <v>1</v>
      </c>
      <c r="R203" s="109" t="s">
        <v>747</v>
      </c>
      <c r="S203" s="112" t="s">
        <v>747</v>
      </c>
      <c r="T203" s="236"/>
      <c r="U203" s="237"/>
      <c r="V203" s="238"/>
    </row>
    <row r="204" spans="1:22" ht="18" customHeight="1">
      <c r="A204" s="239">
        <v>191</v>
      </c>
      <c r="B204" s="199" t="s">
        <v>3380</v>
      </c>
      <c r="C204" s="199" t="s">
        <v>1795</v>
      </c>
      <c r="D204" s="9" t="s">
        <v>1796</v>
      </c>
      <c r="E204" s="112" t="s">
        <v>29</v>
      </c>
      <c r="F204" s="302" t="s">
        <v>3154</v>
      </c>
      <c r="G204" s="306">
        <v>45835</v>
      </c>
      <c r="H204" s="304" t="s">
        <v>3155</v>
      </c>
      <c r="I204" s="109" t="s">
        <v>3469</v>
      </c>
      <c r="J204" s="242">
        <v>45839</v>
      </c>
      <c r="K204" s="257"/>
      <c r="L204" s="241" t="s">
        <v>23</v>
      </c>
      <c r="M204" s="205" t="s">
        <v>7</v>
      </c>
      <c r="N204" s="233">
        <v>110</v>
      </c>
      <c r="O204" s="111" t="s">
        <v>49</v>
      </c>
      <c r="P204" s="234">
        <f>19.5*N204</f>
        <v>2145</v>
      </c>
      <c r="Q204" s="235">
        <v>1</v>
      </c>
      <c r="R204" s="109" t="s">
        <v>1862</v>
      </c>
      <c r="S204" s="112" t="s">
        <v>254</v>
      </c>
      <c r="T204" s="480" t="s">
        <v>3449</v>
      </c>
      <c r="U204" s="482" t="s">
        <v>3448</v>
      </c>
      <c r="V204" s="484" t="s">
        <v>2736</v>
      </c>
    </row>
    <row r="205" spans="1:22" ht="18" customHeight="1">
      <c r="A205" s="239"/>
      <c r="B205" s="199" t="s">
        <v>3380</v>
      </c>
      <c r="C205" s="199" t="s">
        <v>1795</v>
      </c>
      <c r="D205" s="9" t="s">
        <v>1796</v>
      </c>
      <c r="E205" s="112" t="s">
        <v>29</v>
      </c>
      <c r="F205" s="302" t="s">
        <v>3154</v>
      </c>
      <c r="G205" s="306">
        <v>45835</v>
      </c>
      <c r="H205" s="304" t="s">
        <v>3155</v>
      </c>
      <c r="I205" s="109" t="s">
        <v>3469</v>
      </c>
      <c r="J205" s="242">
        <v>45839</v>
      </c>
      <c r="K205" s="257"/>
      <c r="L205" s="241" t="s">
        <v>24</v>
      </c>
      <c r="M205" s="205" t="s">
        <v>7</v>
      </c>
      <c r="N205" s="233">
        <v>3</v>
      </c>
      <c r="O205" s="111" t="s">
        <v>450</v>
      </c>
      <c r="P205" s="234">
        <f>(25.8*2)+63</f>
        <v>114.6</v>
      </c>
      <c r="Q205" s="235">
        <v>0</v>
      </c>
      <c r="R205" s="109" t="s">
        <v>1862</v>
      </c>
      <c r="S205" s="112" t="s">
        <v>254</v>
      </c>
      <c r="T205" s="481"/>
      <c r="U205" s="483"/>
      <c r="V205" s="485"/>
    </row>
    <row r="206" spans="1:22" ht="18" customHeight="1">
      <c r="A206" s="239">
        <v>192</v>
      </c>
      <c r="B206" s="347" t="s">
        <v>3156</v>
      </c>
      <c r="C206" s="199" t="s">
        <v>1422</v>
      </c>
      <c r="D206" s="9" t="s">
        <v>3157</v>
      </c>
      <c r="E206" s="112" t="s">
        <v>29</v>
      </c>
      <c r="F206" s="302" t="s">
        <v>3158</v>
      </c>
      <c r="G206" s="303" t="s">
        <v>34</v>
      </c>
      <c r="H206" s="304" t="s">
        <v>3159</v>
      </c>
      <c r="I206" s="109"/>
      <c r="J206" s="109"/>
      <c r="K206" s="257"/>
      <c r="L206" s="241" t="s">
        <v>24</v>
      </c>
      <c r="M206" s="205" t="s">
        <v>7</v>
      </c>
      <c r="N206" s="233" t="s">
        <v>3160</v>
      </c>
      <c r="O206" s="111" t="s">
        <v>3160</v>
      </c>
      <c r="P206" s="234" t="s">
        <v>747</v>
      </c>
      <c r="Q206" s="235" t="s">
        <v>747</v>
      </c>
      <c r="R206" s="109" t="s">
        <v>3161</v>
      </c>
      <c r="S206" s="112" t="s">
        <v>1198</v>
      </c>
      <c r="T206" s="236"/>
      <c r="U206" s="237"/>
      <c r="V206" s="238"/>
    </row>
    <row r="207" spans="1:22" ht="18" customHeight="1">
      <c r="A207" s="239">
        <v>193</v>
      </c>
      <c r="B207" s="347" t="s">
        <v>3164</v>
      </c>
      <c r="C207" s="199" t="s">
        <v>3165</v>
      </c>
      <c r="D207" s="9" t="s">
        <v>3166</v>
      </c>
      <c r="E207" s="112" t="s">
        <v>29</v>
      </c>
      <c r="F207" s="302" t="s">
        <v>3162</v>
      </c>
      <c r="G207" s="231" t="s">
        <v>7</v>
      </c>
      <c r="H207" s="304" t="s">
        <v>7</v>
      </c>
      <c r="I207" s="109"/>
      <c r="J207" s="109"/>
      <c r="K207" s="257"/>
      <c r="L207" s="241" t="s">
        <v>23</v>
      </c>
      <c r="M207" s="205" t="s">
        <v>7</v>
      </c>
      <c r="N207" s="233">
        <v>12</v>
      </c>
      <c r="O207" s="111" t="s">
        <v>7</v>
      </c>
      <c r="P207" s="234" t="s">
        <v>7</v>
      </c>
      <c r="Q207" s="235" t="s">
        <v>7</v>
      </c>
      <c r="R207" s="109" t="s">
        <v>7</v>
      </c>
      <c r="S207" s="112" t="s">
        <v>7</v>
      </c>
      <c r="T207" s="236" t="s">
        <v>7</v>
      </c>
      <c r="U207" s="237" t="s">
        <v>7</v>
      </c>
      <c r="V207" s="238" t="s">
        <v>7</v>
      </c>
    </row>
    <row r="208" spans="1:22" ht="18" customHeight="1">
      <c r="A208" s="239">
        <v>194</v>
      </c>
      <c r="B208" s="347" t="s">
        <v>3169</v>
      </c>
      <c r="C208" s="199" t="s">
        <v>3171</v>
      </c>
      <c r="D208" s="9" t="s">
        <v>3170</v>
      </c>
      <c r="E208" s="112" t="s">
        <v>29</v>
      </c>
      <c r="F208" s="302" t="s">
        <v>3167</v>
      </c>
      <c r="G208" s="303" t="s">
        <v>34</v>
      </c>
      <c r="H208" s="304" t="s">
        <v>3163</v>
      </c>
      <c r="I208" s="109"/>
      <c r="J208" s="109"/>
      <c r="K208" s="257"/>
      <c r="L208" s="241" t="s">
        <v>23</v>
      </c>
      <c r="M208" s="205" t="s">
        <v>7</v>
      </c>
      <c r="N208" s="233">
        <v>16</v>
      </c>
      <c r="O208" s="111" t="s">
        <v>63</v>
      </c>
      <c r="P208" s="234">
        <f>19*N208</f>
        <v>304</v>
      </c>
      <c r="Q208" s="235">
        <v>1</v>
      </c>
      <c r="R208" s="109" t="s">
        <v>747</v>
      </c>
      <c r="S208" s="112" t="s">
        <v>747</v>
      </c>
      <c r="T208" s="236"/>
      <c r="U208" s="237"/>
      <c r="V208" s="238"/>
    </row>
    <row r="209" spans="1:22" ht="18" customHeight="1">
      <c r="A209" s="239">
        <v>195</v>
      </c>
      <c r="B209" s="199" t="s">
        <v>3172</v>
      </c>
      <c r="C209" s="199" t="s">
        <v>3173</v>
      </c>
      <c r="D209" s="9" t="s">
        <v>3174</v>
      </c>
      <c r="E209" s="112" t="s">
        <v>29</v>
      </c>
      <c r="F209" s="302" t="s">
        <v>3175</v>
      </c>
      <c r="G209" s="303" t="s">
        <v>34</v>
      </c>
      <c r="H209" s="304" t="s">
        <v>3168</v>
      </c>
      <c r="I209" s="109"/>
      <c r="J209" s="109"/>
      <c r="K209" s="257"/>
      <c r="L209" s="241" t="s">
        <v>23</v>
      </c>
      <c r="M209" s="205" t="s">
        <v>7</v>
      </c>
      <c r="N209" s="233">
        <v>11</v>
      </c>
      <c r="O209" s="111" t="s">
        <v>63</v>
      </c>
      <c r="P209" s="234">
        <v>268.2</v>
      </c>
      <c r="Q209" s="235">
        <v>1</v>
      </c>
      <c r="R209" s="109" t="s">
        <v>3176</v>
      </c>
      <c r="S209" s="112" t="s">
        <v>3674</v>
      </c>
      <c r="T209" s="236"/>
      <c r="U209" s="237"/>
      <c r="V209" s="238"/>
    </row>
    <row r="210" spans="1:22" s="14" customFormat="1" ht="18" customHeight="1">
      <c r="A210" s="355">
        <v>196</v>
      </c>
      <c r="B210" s="356" t="s">
        <v>3178</v>
      </c>
      <c r="C210" s="357" t="s">
        <v>3180</v>
      </c>
      <c r="D210" s="358" t="s">
        <v>3179</v>
      </c>
      <c r="E210" s="359" t="s">
        <v>29</v>
      </c>
      <c r="F210" s="360" t="s">
        <v>3177</v>
      </c>
      <c r="G210" s="361" t="s">
        <v>2747</v>
      </c>
      <c r="H210" s="359" t="s">
        <v>3185</v>
      </c>
      <c r="I210" s="362"/>
      <c r="J210" s="362"/>
      <c r="K210" s="363"/>
      <c r="L210" s="364" t="s">
        <v>23</v>
      </c>
      <c r="M210" s="365" t="s">
        <v>93</v>
      </c>
      <c r="N210" s="366">
        <v>782</v>
      </c>
      <c r="O210" s="367" t="s">
        <v>49</v>
      </c>
      <c r="P210" s="368">
        <f>N210*20</f>
        <v>15640</v>
      </c>
      <c r="Q210" s="369">
        <v>2</v>
      </c>
      <c r="R210" s="362" t="s">
        <v>1901</v>
      </c>
      <c r="S210" s="359" t="s">
        <v>1020</v>
      </c>
      <c r="T210" s="370"/>
      <c r="U210" s="271"/>
      <c r="V210" s="371"/>
    </row>
    <row r="211" spans="1:22" ht="18" customHeight="1">
      <c r="A211" s="239">
        <v>197</v>
      </c>
      <c r="B211" s="253" t="s">
        <v>3333</v>
      </c>
      <c r="C211" s="199" t="s">
        <v>3182</v>
      </c>
      <c r="D211" s="9" t="s">
        <v>3183</v>
      </c>
      <c r="E211" s="112" t="s">
        <v>29</v>
      </c>
      <c r="F211" s="302" t="s">
        <v>3184</v>
      </c>
      <c r="G211" s="303" t="s">
        <v>34</v>
      </c>
      <c r="H211" s="304" t="s">
        <v>3190</v>
      </c>
      <c r="I211" s="109"/>
      <c r="J211" s="109"/>
      <c r="K211" s="257"/>
      <c r="L211" s="241" t="s">
        <v>23</v>
      </c>
      <c r="M211" s="205" t="s">
        <v>93</v>
      </c>
      <c r="N211" s="233">
        <v>83</v>
      </c>
      <c r="O211" s="111" t="s">
        <v>63</v>
      </c>
      <c r="P211" s="234">
        <f>N211*22</f>
        <v>1826</v>
      </c>
      <c r="Q211" s="235">
        <v>1</v>
      </c>
      <c r="R211" s="109" t="s">
        <v>3332</v>
      </c>
      <c r="S211" s="112" t="s">
        <v>1550</v>
      </c>
      <c r="T211" s="236"/>
      <c r="U211" s="237"/>
      <c r="V211" s="238"/>
    </row>
    <row r="212" spans="1:22" ht="30">
      <c r="A212" s="239">
        <v>198</v>
      </c>
      <c r="B212" s="253" t="s">
        <v>3188</v>
      </c>
      <c r="C212" s="199" t="s">
        <v>1533</v>
      </c>
      <c r="D212" s="9" t="s">
        <v>1532</v>
      </c>
      <c r="E212" s="112" t="s">
        <v>29</v>
      </c>
      <c r="F212" s="302" t="s">
        <v>3189</v>
      </c>
      <c r="G212" s="306">
        <v>45834</v>
      </c>
      <c r="H212" s="304" t="s">
        <v>3192</v>
      </c>
      <c r="I212" s="109" t="s">
        <v>3431</v>
      </c>
      <c r="J212" s="306">
        <v>45834</v>
      </c>
      <c r="K212" s="257"/>
      <c r="L212" s="241" t="s">
        <v>23</v>
      </c>
      <c r="M212" s="205" t="s">
        <v>93</v>
      </c>
      <c r="N212" s="233">
        <v>80</v>
      </c>
      <c r="O212" s="111" t="s">
        <v>49</v>
      </c>
      <c r="P212" s="234">
        <f>N212*21</f>
        <v>1680</v>
      </c>
      <c r="Q212" s="235">
        <v>1</v>
      </c>
      <c r="R212" s="109" t="s">
        <v>3191</v>
      </c>
      <c r="S212" s="112" t="s">
        <v>3740</v>
      </c>
      <c r="T212" s="236" t="s">
        <v>3374</v>
      </c>
      <c r="U212" s="237"/>
      <c r="V212" s="238" t="s">
        <v>792</v>
      </c>
    </row>
    <row r="213" spans="1:22" ht="18" customHeight="1">
      <c r="A213" s="239">
        <v>199</v>
      </c>
      <c r="B213" s="253" t="s">
        <v>110</v>
      </c>
      <c r="C213" s="199" t="s">
        <v>3196</v>
      </c>
      <c r="D213" s="9" t="s">
        <v>3195</v>
      </c>
      <c r="E213" s="112" t="s">
        <v>29</v>
      </c>
      <c r="F213" s="302" t="s">
        <v>3197</v>
      </c>
      <c r="G213" s="303" t="s">
        <v>34</v>
      </c>
      <c r="H213" s="304" t="s">
        <v>3198</v>
      </c>
      <c r="I213" s="109"/>
      <c r="J213" s="109"/>
      <c r="K213" s="257"/>
      <c r="L213" s="241" t="s">
        <v>23</v>
      </c>
      <c r="M213" s="205" t="s">
        <v>93</v>
      </c>
      <c r="N213" s="233">
        <v>1495</v>
      </c>
      <c r="O213" s="111" t="s">
        <v>49</v>
      </c>
      <c r="P213" s="234">
        <f>N213*19</f>
        <v>28405</v>
      </c>
      <c r="Q213" s="235"/>
      <c r="R213" s="109" t="s">
        <v>3199</v>
      </c>
      <c r="S213" s="112" t="s">
        <v>3740</v>
      </c>
      <c r="T213" s="236"/>
      <c r="U213" s="237"/>
      <c r="V213" s="238"/>
    </row>
    <row r="214" spans="1:22" ht="18" customHeight="1">
      <c r="A214" s="239">
        <v>200</v>
      </c>
      <c r="B214" s="253" t="s">
        <v>3200</v>
      </c>
      <c r="C214" s="199" t="s">
        <v>1327</v>
      </c>
      <c r="D214" s="9" t="s">
        <v>1328</v>
      </c>
      <c r="E214" s="112" t="s">
        <v>29</v>
      </c>
      <c r="F214" s="302" t="s">
        <v>3201</v>
      </c>
      <c r="G214" s="242">
        <v>45869</v>
      </c>
      <c r="H214" s="304" t="s">
        <v>3202</v>
      </c>
      <c r="I214" s="353" t="s">
        <v>3770</v>
      </c>
      <c r="J214" s="242">
        <v>45869</v>
      </c>
      <c r="K214" s="257"/>
      <c r="L214" s="241" t="s">
        <v>23</v>
      </c>
      <c r="M214" s="205" t="s">
        <v>93</v>
      </c>
      <c r="N214" s="233">
        <v>360</v>
      </c>
      <c r="O214" s="111" t="s">
        <v>49</v>
      </c>
      <c r="P214" s="234">
        <f>N214*20</f>
        <v>7200</v>
      </c>
      <c r="Q214" s="235">
        <v>1</v>
      </c>
      <c r="R214" s="109" t="s">
        <v>3203</v>
      </c>
      <c r="S214" s="112" t="s">
        <v>1275</v>
      </c>
      <c r="T214" s="236">
        <v>0</v>
      </c>
      <c r="U214" s="237"/>
      <c r="V214" s="238"/>
    </row>
    <row r="215" spans="1:22" ht="18" customHeight="1">
      <c r="A215" s="239">
        <v>201</v>
      </c>
      <c r="B215" s="253" t="s">
        <v>3204</v>
      </c>
      <c r="C215" s="199" t="s">
        <v>3204</v>
      </c>
      <c r="D215" s="9" t="s">
        <v>3205</v>
      </c>
      <c r="E215" s="112" t="s">
        <v>29</v>
      </c>
      <c r="F215" s="302" t="s">
        <v>3206</v>
      </c>
      <c r="G215" s="303" t="s">
        <v>34</v>
      </c>
      <c r="H215" s="304" t="s">
        <v>3207</v>
      </c>
      <c r="I215" s="109"/>
      <c r="J215" s="109"/>
      <c r="K215" s="257"/>
      <c r="L215" s="241" t="s">
        <v>23</v>
      </c>
      <c r="M215" s="205" t="s">
        <v>93</v>
      </c>
      <c r="N215" s="233">
        <v>16</v>
      </c>
      <c r="O215" s="111" t="s">
        <v>49</v>
      </c>
      <c r="P215" s="234">
        <f>19*N215</f>
        <v>304</v>
      </c>
      <c r="Q215" s="235">
        <v>1</v>
      </c>
      <c r="R215" s="109" t="s">
        <v>342</v>
      </c>
      <c r="S215" s="112" t="s">
        <v>3743</v>
      </c>
      <c r="T215" s="236"/>
      <c r="U215" s="237"/>
      <c r="V215" s="238"/>
    </row>
    <row r="216" spans="1:22" ht="18" customHeight="1">
      <c r="A216" s="239">
        <v>202</v>
      </c>
      <c r="B216" s="253" t="s">
        <v>3208</v>
      </c>
      <c r="C216" s="199" t="s">
        <v>3209</v>
      </c>
      <c r="D216" s="9" t="s">
        <v>3210</v>
      </c>
      <c r="E216" s="112" t="s">
        <v>29</v>
      </c>
      <c r="F216" s="302" t="s">
        <v>3211</v>
      </c>
      <c r="G216" s="303" t="s">
        <v>34</v>
      </c>
      <c r="H216" s="304" t="s">
        <v>3212</v>
      </c>
      <c r="I216" s="109"/>
      <c r="J216" s="109"/>
      <c r="K216" s="257"/>
      <c r="L216" s="241" t="s">
        <v>23</v>
      </c>
      <c r="M216" s="205" t="s">
        <v>93</v>
      </c>
      <c r="N216" s="233">
        <v>162</v>
      </c>
      <c r="O216" s="111" t="s">
        <v>49</v>
      </c>
      <c r="P216" s="234">
        <v>3240</v>
      </c>
      <c r="Q216" s="235">
        <v>1</v>
      </c>
      <c r="R216" s="109" t="s">
        <v>1769</v>
      </c>
      <c r="S216" s="112" t="s">
        <v>62</v>
      </c>
      <c r="T216" s="236"/>
      <c r="U216" s="237"/>
      <c r="V216" s="238"/>
    </row>
    <row r="217" spans="1:22" ht="18" customHeight="1">
      <c r="A217" s="239"/>
      <c r="B217" s="253" t="s">
        <v>3208</v>
      </c>
      <c r="C217" s="275" t="s">
        <v>3209</v>
      </c>
      <c r="D217" s="289" t="s">
        <v>3210</v>
      </c>
      <c r="E217" s="276" t="s">
        <v>29</v>
      </c>
      <c r="F217" s="277" t="s">
        <v>3211</v>
      </c>
      <c r="G217" s="350" t="s">
        <v>34</v>
      </c>
      <c r="H217" s="276" t="s">
        <v>3212</v>
      </c>
      <c r="I217" s="109"/>
      <c r="J217" s="109"/>
      <c r="K217" s="257"/>
      <c r="L217" s="241" t="s">
        <v>23</v>
      </c>
      <c r="M217" s="205" t="s">
        <v>93</v>
      </c>
      <c r="N217" s="233">
        <v>216</v>
      </c>
      <c r="O217" s="111" t="s">
        <v>63</v>
      </c>
      <c r="P217" s="234">
        <v>4212</v>
      </c>
      <c r="Q217" s="235">
        <v>1</v>
      </c>
      <c r="R217" s="109" t="s">
        <v>1769</v>
      </c>
      <c r="S217" s="112" t="s">
        <v>62</v>
      </c>
      <c r="T217" s="236"/>
      <c r="U217" s="237"/>
      <c r="V217" s="238"/>
    </row>
    <row r="218" spans="1:22" ht="18" customHeight="1">
      <c r="A218" s="239">
        <v>203</v>
      </c>
      <c r="B218" s="199" t="s">
        <v>3217</v>
      </c>
      <c r="C218" s="199" t="s">
        <v>3216</v>
      </c>
      <c r="D218" s="9" t="s">
        <v>3215</v>
      </c>
      <c r="E218" s="304" t="s">
        <v>29</v>
      </c>
      <c r="F218" s="302" t="s">
        <v>3213</v>
      </c>
      <c r="G218" s="303" t="s">
        <v>34</v>
      </c>
      <c r="H218" s="304" t="s">
        <v>3214</v>
      </c>
      <c r="I218" s="109"/>
      <c r="J218" s="109"/>
      <c r="K218" s="257"/>
      <c r="L218" s="241" t="s">
        <v>24</v>
      </c>
      <c r="M218" s="205" t="s">
        <v>7</v>
      </c>
      <c r="N218" s="233">
        <v>2</v>
      </c>
      <c r="O218" s="111" t="s">
        <v>2436</v>
      </c>
      <c r="P218" s="234">
        <f>10*N218</f>
        <v>20</v>
      </c>
      <c r="Q218" s="235">
        <v>1</v>
      </c>
      <c r="R218" s="109" t="s">
        <v>2793</v>
      </c>
      <c r="S218" s="112" t="s">
        <v>3732</v>
      </c>
      <c r="T218" s="236"/>
      <c r="U218" s="237"/>
      <c r="V218" s="238"/>
    </row>
    <row r="219" spans="1:22" ht="18" customHeight="1">
      <c r="A219" s="239">
        <v>204</v>
      </c>
      <c r="B219" s="199" t="s">
        <v>3218</v>
      </c>
      <c r="C219" s="199" t="s">
        <v>3219</v>
      </c>
      <c r="D219" s="9" t="s">
        <v>1273</v>
      </c>
      <c r="E219" s="304" t="s">
        <v>29</v>
      </c>
      <c r="F219" s="302" t="s">
        <v>3220</v>
      </c>
      <c r="G219" s="303" t="s">
        <v>34</v>
      </c>
      <c r="H219" s="304" t="s">
        <v>3221</v>
      </c>
      <c r="I219" s="109"/>
      <c r="J219" s="109"/>
      <c r="K219" s="257"/>
      <c r="L219" s="241" t="s">
        <v>23</v>
      </c>
      <c r="M219" s="205" t="s">
        <v>7</v>
      </c>
      <c r="N219" s="233">
        <v>13</v>
      </c>
      <c r="O219" s="111" t="s">
        <v>63</v>
      </c>
      <c r="P219" s="234">
        <f>(12*12.5)+18</f>
        <v>168</v>
      </c>
      <c r="Q219" s="235">
        <v>1</v>
      </c>
      <c r="R219" s="109" t="s">
        <v>1274</v>
      </c>
      <c r="S219" s="112" t="s">
        <v>1275</v>
      </c>
      <c r="T219" s="236"/>
      <c r="U219" s="237"/>
      <c r="V219" s="238"/>
    </row>
    <row r="220" spans="1:22" ht="18" customHeight="1">
      <c r="A220" s="239">
        <v>205</v>
      </c>
      <c r="B220" s="253" t="s">
        <v>3227</v>
      </c>
      <c r="C220" s="199"/>
      <c r="D220" s="9" t="s">
        <v>3228</v>
      </c>
      <c r="E220" s="304" t="s">
        <v>29</v>
      </c>
      <c r="F220" s="302" t="s">
        <v>3225</v>
      </c>
      <c r="G220" s="303" t="s">
        <v>34</v>
      </c>
      <c r="H220" s="112" t="s">
        <v>3226</v>
      </c>
      <c r="I220" s="109"/>
      <c r="J220" s="109"/>
      <c r="K220" s="257"/>
      <c r="L220" s="241" t="s">
        <v>23</v>
      </c>
      <c r="M220" s="205" t="s">
        <v>93</v>
      </c>
      <c r="N220" s="233"/>
      <c r="O220" s="111"/>
      <c r="P220" s="234"/>
      <c r="Q220" s="235"/>
      <c r="R220" s="109"/>
      <c r="S220" s="112"/>
      <c r="T220" s="236"/>
      <c r="U220" s="237"/>
      <c r="V220" s="238"/>
    </row>
    <row r="221" spans="1:22" ht="30">
      <c r="A221" s="239">
        <v>206</v>
      </c>
      <c r="B221" s="267" t="s">
        <v>3229</v>
      </c>
      <c r="C221" s="199" t="s">
        <v>3230</v>
      </c>
      <c r="D221" s="9" t="s">
        <v>3179</v>
      </c>
      <c r="E221" s="304" t="s">
        <v>29</v>
      </c>
      <c r="F221" s="302" t="s">
        <v>3231</v>
      </c>
      <c r="G221" s="306">
        <v>45825</v>
      </c>
      <c r="H221" s="112" t="s">
        <v>3304</v>
      </c>
      <c r="I221" s="109" t="s">
        <v>3506</v>
      </c>
      <c r="J221" s="242">
        <v>45841</v>
      </c>
      <c r="K221" s="258">
        <v>45841</v>
      </c>
      <c r="L221" s="241" t="s">
        <v>23</v>
      </c>
      <c r="M221" s="205" t="s">
        <v>7</v>
      </c>
      <c r="N221" s="233">
        <v>782</v>
      </c>
      <c r="O221" s="111" t="s">
        <v>49</v>
      </c>
      <c r="P221" s="234">
        <f>N221*20</f>
        <v>15640</v>
      </c>
      <c r="Q221" s="235">
        <v>2</v>
      </c>
      <c r="R221" s="109" t="s">
        <v>1901</v>
      </c>
      <c r="S221" s="112" t="s">
        <v>1020</v>
      </c>
      <c r="T221" s="236" t="s">
        <v>3403</v>
      </c>
      <c r="U221" s="237" t="s">
        <v>3511</v>
      </c>
      <c r="V221" s="238" t="s">
        <v>3275</v>
      </c>
    </row>
    <row r="222" spans="1:22" ht="30">
      <c r="A222" s="239">
        <v>207</v>
      </c>
      <c r="B222" s="267" t="s">
        <v>3233</v>
      </c>
      <c r="C222" s="199" t="s">
        <v>1533</v>
      </c>
      <c r="D222" s="9" t="s">
        <v>1532</v>
      </c>
      <c r="E222" s="304" t="s">
        <v>29</v>
      </c>
      <c r="F222" s="302" t="s">
        <v>3232</v>
      </c>
      <c r="G222" s="306">
        <v>45831</v>
      </c>
      <c r="H222" s="112" t="s">
        <v>3234</v>
      </c>
      <c r="I222" s="109" t="s">
        <v>3430</v>
      </c>
      <c r="J222" s="242">
        <v>45834</v>
      </c>
      <c r="K222" s="257"/>
      <c r="L222" s="241" t="s">
        <v>24</v>
      </c>
      <c r="M222" s="205" t="s">
        <v>7</v>
      </c>
      <c r="N222" s="233">
        <v>2</v>
      </c>
      <c r="O222" s="111" t="s">
        <v>450</v>
      </c>
      <c r="P222" s="234">
        <f>N222*40</f>
        <v>80</v>
      </c>
      <c r="Q222" s="235">
        <v>1</v>
      </c>
      <c r="R222" s="109" t="s">
        <v>3191</v>
      </c>
      <c r="S222" s="112" t="s">
        <v>3740</v>
      </c>
      <c r="T222" s="236" t="s">
        <v>3372</v>
      </c>
      <c r="U222" s="237" t="s">
        <v>3373</v>
      </c>
      <c r="V222" s="238" t="s">
        <v>806</v>
      </c>
    </row>
    <row r="223" spans="1:22" ht="18" customHeight="1">
      <c r="A223" s="239">
        <v>208</v>
      </c>
      <c r="B223" s="253" t="s">
        <v>3235</v>
      </c>
      <c r="C223" s="199" t="s">
        <v>3236</v>
      </c>
      <c r="D223" s="9" t="s">
        <v>3237</v>
      </c>
      <c r="E223" s="304" t="s">
        <v>29</v>
      </c>
      <c r="F223" s="302" t="s">
        <v>3238</v>
      </c>
      <c r="G223" s="303" t="s">
        <v>34</v>
      </c>
      <c r="H223" s="112" t="s">
        <v>3239</v>
      </c>
      <c r="I223" s="109"/>
      <c r="J223" s="109"/>
      <c r="K223" s="257"/>
      <c r="L223" s="241" t="s">
        <v>23</v>
      </c>
      <c r="M223" s="205" t="s">
        <v>93</v>
      </c>
      <c r="N223" s="233">
        <v>2</v>
      </c>
      <c r="O223" s="111"/>
      <c r="P223" s="234"/>
      <c r="Q223" s="235">
        <v>1</v>
      </c>
      <c r="R223" s="109" t="s">
        <v>3240</v>
      </c>
      <c r="S223" s="112" t="s">
        <v>9</v>
      </c>
      <c r="T223" s="236"/>
      <c r="U223" s="237"/>
      <c r="V223" s="238"/>
    </row>
    <row r="224" spans="1:22" ht="18" customHeight="1">
      <c r="A224" s="239">
        <v>209</v>
      </c>
      <c r="B224" s="253" t="s">
        <v>3241</v>
      </c>
      <c r="C224" s="199" t="s">
        <v>3242</v>
      </c>
      <c r="D224" s="9" t="s">
        <v>3243</v>
      </c>
      <c r="E224" s="304" t="s">
        <v>29</v>
      </c>
      <c r="F224" s="302" t="s">
        <v>3244</v>
      </c>
      <c r="G224" s="303" t="s">
        <v>34</v>
      </c>
      <c r="H224" s="112" t="s">
        <v>3245</v>
      </c>
      <c r="I224" s="109"/>
      <c r="J224" s="109"/>
      <c r="K224" s="257"/>
      <c r="L224" s="241" t="s">
        <v>23</v>
      </c>
      <c r="M224" s="205" t="s">
        <v>93</v>
      </c>
      <c r="N224" s="233">
        <v>348</v>
      </c>
      <c r="O224" s="111"/>
      <c r="P224" s="234"/>
      <c r="Q224" s="235">
        <v>1</v>
      </c>
      <c r="R224" s="109" t="s">
        <v>3264</v>
      </c>
      <c r="S224" s="112" t="s">
        <v>1550</v>
      </c>
      <c r="T224" s="236"/>
      <c r="U224" s="237"/>
      <c r="V224" s="238"/>
    </row>
    <row r="225" spans="1:22" ht="45">
      <c r="A225" s="239">
        <v>210</v>
      </c>
      <c r="B225" s="199" t="s">
        <v>3251</v>
      </c>
      <c r="C225" s="199" t="s">
        <v>3248</v>
      </c>
      <c r="D225" s="9" t="s">
        <v>3247</v>
      </c>
      <c r="E225" s="304" t="s">
        <v>29</v>
      </c>
      <c r="F225" s="302" t="s">
        <v>3246</v>
      </c>
      <c r="G225" s="306">
        <v>45821</v>
      </c>
      <c r="H225" s="112" t="s">
        <v>3249</v>
      </c>
      <c r="I225" s="109" t="s">
        <v>3358</v>
      </c>
      <c r="J225" s="242">
        <v>45826</v>
      </c>
      <c r="K225" s="257"/>
      <c r="L225" s="241" t="s">
        <v>23</v>
      </c>
      <c r="M225" s="205" t="s">
        <v>7</v>
      </c>
      <c r="N225" s="233">
        <v>45</v>
      </c>
      <c r="O225" s="111" t="s">
        <v>49</v>
      </c>
      <c r="P225" s="234">
        <f>N225*21</f>
        <v>945</v>
      </c>
      <c r="Q225" s="235">
        <v>1</v>
      </c>
      <c r="R225" s="109" t="s">
        <v>3250</v>
      </c>
      <c r="S225" s="112" t="s">
        <v>3743</v>
      </c>
      <c r="T225" s="236" t="s">
        <v>3359</v>
      </c>
      <c r="U225" s="237" t="s">
        <v>3312</v>
      </c>
      <c r="V225" s="238" t="s">
        <v>2736</v>
      </c>
    </row>
    <row r="226" spans="1:22" ht="24" customHeight="1">
      <c r="A226" s="239">
        <v>211</v>
      </c>
      <c r="B226" s="199" t="s">
        <v>3254</v>
      </c>
      <c r="C226" s="199" t="s">
        <v>3253</v>
      </c>
      <c r="D226" s="9" t="s">
        <v>3252</v>
      </c>
      <c r="E226" s="304" t="s">
        <v>29</v>
      </c>
      <c r="F226" s="302" t="s">
        <v>3255</v>
      </c>
      <c r="G226" s="306">
        <v>45839</v>
      </c>
      <c r="H226" s="112" t="s">
        <v>3256</v>
      </c>
      <c r="I226" s="109"/>
      <c r="J226" s="109"/>
      <c r="K226" s="257"/>
      <c r="L226" s="241" t="s">
        <v>23</v>
      </c>
      <c r="M226" s="205" t="s">
        <v>7</v>
      </c>
      <c r="N226" s="233">
        <v>1140</v>
      </c>
      <c r="O226" s="111" t="s">
        <v>63</v>
      </c>
      <c r="P226" s="234">
        <f>N226*16.3</f>
        <v>18582</v>
      </c>
      <c r="Q226" s="235">
        <v>1</v>
      </c>
      <c r="R226" s="109" t="s">
        <v>3257</v>
      </c>
      <c r="S226" s="112" t="s">
        <v>2778</v>
      </c>
      <c r="T226" s="492" t="s">
        <v>3467</v>
      </c>
      <c r="U226" s="486" t="s">
        <v>3468</v>
      </c>
      <c r="V226" s="490" t="s">
        <v>3275</v>
      </c>
    </row>
    <row r="227" spans="1:22" ht="24" customHeight="1">
      <c r="A227" s="239">
        <v>212</v>
      </c>
      <c r="B227" s="199" t="s">
        <v>3254</v>
      </c>
      <c r="C227" s="199" t="s">
        <v>3253</v>
      </c>
      <c r="D227" s="9" t="s">
        <v>3252</v>
      </c>
      <c r="E227" s="304" t="s">
        <v>29</v>
      </c>
      <c r="F227" s="302" t="s">
        <v>3255</v>
      </c>
      <c r="G227" s="306">
        <v>45839</v>
      </c>
      <c r="H227" s="112" t="s">
        <v>3256</v>
      </c>
      <c r="I227" s="109"/>
      <c r="J227" s="109"/>
      <c r="K227" s="257"/>
      <c r="L227" s="241" t="s">
        <v>24</v>
      </c>
      <c r="M227" s="205" t="s">
        <v>7</v>
      </c>
      <c r="N227" s="233">
        <v>4</v>
      </c>
      <c r="O227" s="111" t="s">
        <v>450</v>
      </c>
      <c r="P227" s="234">
        <f>N227*540</f>
        <v>2160</v>
      </c>
      <c r="Q227" s="235">
        <v>1</v>
      </c>
      <c r="R227" s="109" t="s">
        <v>3257</v>
      </c>
      <c r="S227" s="112" t="s">
        <v>2778</v>
      </c>
      <c r="T227" s="493"/>
      <c r="U227" s="487"/>
      <c r="V227" s="491"/>
    </row>
    <row r="228" spans="1:22" ht="18" customHeight="1">
      <c r="A228" s="239">
        <v>213</v>
      </c>
      <c r="B228" s="253" t="s">
        <v>3258</v>
      </c>
      <c r="C228" s="199" t="s">
        <v>3260</v>
      </c>
      <c r="D228" s="9" t="s">
        <v>3259</v>
      </c>
      <c r="E228" s="304" t="s">
        <v>29</v>
      </c>
      <c r="F228" s="302" t="s">
        <v>3261</v>
      </c>
      <c r="G228" s="372" t="s">
        <v>34</v>
      </c>
      <c r="H228" s="112" t="s">
        <v>3263</v>
      </c>
      <c r="I228" s="109"/>
      <c r="J228" s="109"/>
      <c r="K228" s="257"/>
      <c r="L228" s="241" t="s">
        <v>23</v>
      </c>
      <c r="M228" s="205" t="s">
        <v>93</v>
      </c>
      <c r="N228" s="233">
        <v>204</v>
      </c>
      <c r="O228" s="111" t="s">
        <v>63</v>
      </c>
      <c r="P228" s="234">
        <f>N228*24</f>
        <v>4896</v>
      </c>
      <c r="Q228" s="235">
        <v>1</v>
      </c>
      <c r="R228" s="109" t="s">
        <v>3262</v>
      </c>
      <c r="S228" s="112" t="s">
        <v>109</v>
      </c>
      <c r="T228" s="236"/>
      <c r="U228" s="237"/>
      <c r="V228" s="238"/>
    </row>
    <row r="229" spans="1:22" ht="18" customHeight="1">
      <c r="A229" s="239">
        <v>214</v>
      </c>
      <c r="B229" s="253" t="s">
        <v>3267</v>
      </c>
      <c r="C229" s="199" t="s">
        <v>3269</v>
      </c>
      <c r="D229" s="9" t="s">
        <v>3268</v>
      </c>
      <c r="E229" s="304" t="s">
        <v>29</v>
      </c>
      <c r="F229" s="302" t="s">
        <v>3266</v>
      </c>
      <c r="G229" s="242">
        <v>45848</v>
      </c>
      <c r="H229" s="112" t="s">
        <v>3270</v>
      </c>
      <c r="I229" s="109" t="s">
        <v>3587</v>
      </c>
      <c r="J229" s="242">
        <v>45848</v>
      </c>
      <c r="K229" s="257"/>
      <c r="L229" s="241" t="s">
        <v>23</v>
      </c>
      <c r="M229" s="205" t="s">
        <v>93</v>
      </c>
      <c r="N229" s="233">
        <v>532</v>
      </c>
      <c r="O229" s="262" t="s">
        <v>49</v>
      </c>
      <c r="P229" s="264">
        <f>N229*20</f>
        <v>10640</v>
      </c>
      <c r="Q229" s="259">
        <v>1</v>
      </c>
      <c r="R229" s="109" t="s">
        <v>3271</v>
      </c>
      <c r="S229" s="112" t="s">
        <v>70</v>
      </c>
      <c r="T229" s="236">
        <v>0</v>
      </c>
      <c r="U229" s="237"/>
      <c r="V229" s="238"/>
    </row>
    <row r="230" spans="1:22" ht="18" customHeight="1">
      <c r="A230" s="239">
        <v>215</v>
      </c>
      <c r="B230" s="253" t="s">
        <v>3272</v>
      </c>
      <c r="C230" s="199" t="s">
        <v>3398</v>
      </c>
      <c r="D230" s="9" t="s">
        <v>3399</v>
      </c>
      <c r="E230" s="304" t="s">
        <v>29</v>
      </c>
      <c r="F230" s="302" t="s">
        <v>3273</v>
      </c>
      <c r="G230" s="306">
        <v>45831</v>
      </c>
      <c r="H230" s="112" t="s">
        <v>3274</v>
      </c>
      <c r="I230" s="109" t="s">
        <v>3400</v>
      </c>
      <c r="J230" s="306">
        <v>45831</v>
      </c>
      <c r="K230" s="257"/>
      <c r="L230" s="241" t="s">
        <v>23</v>
      </c>
      <c r="M230" s="205" t="s">
        <v>93</v>
      </c>
      <c r="N230" s="233">
        <v>5295</v>
      </c>
      <c r="O230" s="111" t="s">
        <v>183</v>
      </c>
      <c r="P230" s="256">
        <v>107440</v>
      </c>
      <c r="Q230" s="254">
        <v>8</v>
      </c>
      <c r="R230" s="109" t="s">
        <v>3397</v>
      </c>
      <c r="S230" s="112" t="s">
        <v>3674</v>
      </c>
      <c r="T230" s="236">
        <v>0</v>
      </c>
      <c r="U230" s="237"/>
      <c r="V230" s="238"/>
    </row>
    <row r="231" spans="1:22" ht="18" customHeight="1">
      <c r="A231" s="239">
        <v>216</v>
      </c>
      <c r="B231" s="199" t="s">
        <v>3278</v>
      </c>
      <c r="C231" s="199" t="s">
        <v>3279</v>
      </c>
      <c r="D231" s="9" t="s">
        <v>3280</v>
      </c>
      <c r="E231" s="304" t="s">
        <v>29</v>
      </c>
      <c r="F231" s="302" t="s">
        <v>3281</v>
      </c>
      <c r="G231" s="303" t="s">
        <v>34</v>
      </c>
      <c r="H231" s="112" t="s">
        <v>3282</v>
      </c>
      <c r="I231" s="109"/>
      <c r="J231" s="109"/>
      <c r="K231" s="257"/>
      <c r="L231" s="241" t="s">
        <v>23</v>
      </c>
      <c r="M231" s="205" t="s">
        <v>7</v>
      </c>
      <c r="N231" s="233">
        <v>834</v>
      </c>
      <c r="O231" s="111" t="s">
        <v>222</v>
      </c>
      <c r="P231" s="234">
        <f>N231*21</f>
        <v>17514</v>
      </c>
      <c r="Q231" s="235"/>
      <c r="R231" s="109" t="s">
        <v>3283</v>
      </c>
      <c r="S231" s="112" t="s">
        <v>3646</v>
      </c>
      <c r="T231" s="236"/>
      <c r="U231" s="237"/>
      <c r="V231" s="238"/>
    </row>
    <row r="232" spans="1:22" ht="18" customHeight="1">
      <c r="A232" s="239"/>
      <c r="B232" s="199" t="s">
        <v>3278</v>
      </c>
      <c r="C232" s="199" t="s">
        <v>3279</v>
      </c>
      <c r="D232" s="9" t="s">
        <v>3280</v>
      </c>
      <c r="E232" s="304" t="s">
        <v>29</v>
      </c>
      <c r="F232" s="302" t="s">
        <v>3281</v>
      </c>
      <c r="G232" s="303" t="s">
        <v>34</v>
      </c>
      <c r="H232" s="112" t="s">
        <v>3282</v>
      </c>
      <c r="I232" s="109"/>
      <c r="J232" s="109"/>
      <c r="K232" s="257"/>
      <c r="L232" s="241" t="s">
        <v>23</v>
      </c>
      <c r="M232" s="205" t="s">
        <v>7</v>
      </c>
      <c r="N232" s="233">
        <v>216</v>
      </c>
      <c r="O232" s="111" t="s">
        <v>49</v>
      </c>
      <c r="P232" s="234">
        <f>N232*19</f>
        <v>4104</v>
      </c>
      <c r="Q232" s="235"/>
      <c r="R232" s="109" t="s">
        <v>3283</v>
      </c>
      <c r="S232" s="112" t="s">
        <v>3646</v>
      </c>
      <c r="T232" s="236"/>
      <c r="U232" s="237"/>
      <c r="V232" s="238"/>
    </row>
    <row r="233" spans="1:22" ht="18" customHeight="1">
      <c r="A233" s="239">
        <v>217</v>
      </c>
      <c r="B233" s="253" t="s">
        <v>3284</v>
      </c>
      <c r="C233" s="199" t="s">
        <v>3286</v>
      </c>
      <c r="D233" s="9" t="s">
        <v>3285</v>
      </c>
      <c r="E233" s="304" t="s">
        <v>29</v>
      </c>
      <c r="F233" s="302" t="s">
        <v>3287</v>
      </c>
      <c r="G233" s="303" t="s">
        <v>34</v>
      </c>
      <c r="H233" s="112" t="s">
        <v>3288</v>
      </c>
      <c r="I233" s="109"/>
      <c r="J233" s="109"/>
      <c r="K233" s="257"/>
      <c r="L233" s="241" t="s">
        <v>23</v>
      </c>
      <c r="M233" s="205" t="s">
        <v>93</v>
      </c>
      <c r="N233" s="233">
        <v>108</v>
      </c>
      <c r="O233" s="111" t="s">
        <v>63</v>
      </c>
      <c r="P233" s="234">
        <f>N233*15</f>
        <v>1620</v>
      </c>
      <c r="Q233" s="235">
        <v>1</v>
      </c>
      <c r="R233" s="109" t="s">
        <v>2624</v>
      </c>
      <c r="S233" s="112" t="s">
        <v>3685</v>
      </c>
      <c r="T233" s="236"/>
      <c r="U233" s="237"/>
      <c r="V233" s="238"/>
    </row>
    <row r="234" spans="1:22" ht="30">
      <c r="A234" s="239">
        <v>218</v>
      </c>
      <c r="B234" s="199" t="s">
        <v>3303</v>
      </c>
      <c r="C234" s="199" t="s">
        <v>3292</v>
      </c>
      <c r="D234" s="9" t="s">
        <v>3289</v>
      </c>
      <c r="E234" s="304" t="s">
        <v>29</v>
      </c>
      <c r="F234" s="302" t="s">
        <v>3290</v>
      </c>
      <c r="G234" s="306">
        <v>45819</v>
      </c>
      <c r="H234" s="112" t="s">
        <v>3291</v>
      </c>
      <c r="I234" s="109" t="s">
        <v>3302</v>
      </c>
      <c r="J234" s="242">
        <v>45819</v>
      </c>
      <c r="K234" s="257"/>
      <c r="L234" s="241" t="s">
        <v>23</v>
      </c>
      <c r="M234" s="205" t="s">
        <v>7</v>
      </c>
      <c r="N234" s="351">
        <v>48</v>
      </c>
      <c r="O234" s="111" t="s">
        <v>49</v>
      </c>
      <c r="P234" s="234">
        <f>N234*19</f>
        <v>912</v>
      </c>
      <c r="Q234" s="235">
        <v>1</v>
      </c>
      <c r="R234" s="109" t="s">
        <v>3293</v>
      </c>
      <c r="S234" s="112" t="s">
        <v>3646</v>
      </c>
      <c r="T234" s="236" t="s">
        <v>3298</v>
      </c>
      <c r="U234" s="237" t="s">
        <v>3299</v>
      </c>
      <c r="V234" s="238" t="s">
        <v>2091</v>
      </c>
    </row>
    <row r="235" spans="1:22" ht="30">
      <c r="A235" s="239">
        <v>219</v>
      </c>
      <c r="B235" s="199" t="s">
        <v>3306</v>
      </c>
      <c r="C235" s="199" t="s">
        <v>3472</v>
      </c>
      <c r="D235" s="9" t="s">
        <v>3471</v>
      </c>
      <c r="E235" s="304" t="s">
        <v>29</v>
      </c>
      <c r="F235" s="302" t="s">
        <v>3305</v>
      </c>
      <c r="G235" s="306">
        <v>45842</v>
      </c>
      <c r="H235" s="112" t="s">
        <v>3315</v>
      </c>
      <c r="I235" s="109" t="s">
        <v>3508</v>
      </c>
      <c r="J235" s="242">
        <v>45845</v>
      </c>
      <c r="K235" s="257"/>
      <c r="L235" s="241" t="s">
        <v>23</v>
      </c>
      <c r="M235" s="205" t="s">
        <v>7</v>
      </c>
      <c r="N235" s="233">
        <v>442</v>
      </c>
      <c r="O235" s="111" t="s">
        <v>49</v>
      </c>
      <c r="P235" s="234">
        <f>N235*22</f>
        <v>9724</v>
      </c>
      <c r="Q235" s="235">
        <v>1</v>
      </c>
      <c r="R235" s="109" t="s">
        <v>3473</v>
      </c>
      <c r="S235" s="112" t="s">
        <v>3650</v>
      </c>
      <c r="T235" s="236">
        <v>0</v>
      </c>
      <c r="U235" s="237" t="s">
        <v>3301</v>
      </c>
      <c r="V235" s="238" t="s">
        <v>2736</v>
      </c>
    </row>
    <row r="236" spans="1:22" ht="15.75">
      <c r="A236" s="239">
        <v>220</v>
      </c>
      <c r="B236" s="253" t="s">
        <v>3307</v>
      </c>
      <c r="C236" s="199" t="s">
        <v>3309</v>
      </c>
      <c r="D236" s="9" t="s">
        <v>3308</v>
      </c>
      <c r="E236" s="304" t="s">
        <v>29</v>
      </c>
      <c r="F236" s="302" t="s">
        <v>3310</v>
      </c>
      <c r="G236" s="303" t="s">
        <v>34</v>
      </c>
      <c r="H236" s="112" t="s">
        <v>3311</v>
      </c>
      <c r="I236" s="109"/>
      <c r="J236" s="109"/>
      <c r="K236" s="257"/>
      <c r="L236" s="241" t="s">
        <v>23</v>
      </c>
      <c r="M236" s="205" t="s">
        <v>93</v>
      </c>
      <c r="N236" s="233">
        <v>124</v>
      </c>
      <c r="O236" s="111" t="s">
        <v>49</v>
      </c>
      <c r="P236" s="234">
        <f>N236*20.6</f>
        <v>2554.4</v>
      </c>
      <c r="Q236" s="235">
        <v>1</v>
      </c>
      <c r="R236" s="109" t="s">
        <v>3630</v>
      </c>
      <c r="S236" s="112" t="s">
        <v>1513</v>
      </c>
      <c r="T236" s="236"/>
      <c r="U236" s="237"/>
      <c r="V236" s="238"/>
    </row>
    <row r="237" spans="1:22" ht="15.75">
      <c r="A237" s="239">
        <v>221</v>
      </c>
      <c r="B237" s="199" t="s">
        <v>3314</v>
      </c>
      <c r="C237" s="199" t="s">
        <v>31</v>
      </c>
      <c r="D237" s="9" t="s">
        <v>32</v>
      </c>
      <c r="E237" s="304" t="s">
        <v>29</v>
      </c>
      <c r="F237" s="302" t="s">
        <v>3313</v>
      </c>
      <c r="G237" s="306">
        <v>45846</v>
      </c>
      <c r="H237" s="112" t="s">
        <v>3317</v>
      </c>
      <c r="I237" s="109"/>
      <c r="J237" s="109"/>
      <c r="K237" s="257"/>
      <c r="L237" s="241" t="s">
        <v>23</v>
      </c>
      <c r="M237" s="205" t="s">
        <v>7</v>
      </c>
      <c r="N237" s="233">
        <v>117</v>
      </c>
      <c r="O237" s="262" t="s">
        <v>49</v>
      </c>
      <c r="P237" s="234">
        <f>N237*16.8</f>
        <v>1965.6000000000001</v>
      </c>
      <c r="Q237" s="235">
        <v>1</v>
      </c>
      <c r="R237" s="109" t="s">
        <v>3320</v>
      </c>
      <c r="S237" s="112" t="s">
        <v>78</v>
      </c>
      <c r="T237" s="480" t="s">
        <v>3512</v>
      </c>
      <c r="U237" s="486" t="s">
        <v>3515</v>
      </c>
      <c r="V237" s="484"/>
    </row>
    <row r="238" spans="1:22" ht="30">
      <c r="A238" s="239"/>
      <c r="B238" s="199" t="s">
        <v>3314</v>
      </c>
      <c r="C238" s="199" t="s">
        <v>31</v>
      </c>
      <c r="D238" s="9" t="s">
        <v>32</v>
      </c>
      <c r="E238" s="304" t="s">
        <v>29</v>
      </c>
      <c r="F238" s="302" t="s">
        <v>3313</v>
      </c>
      <c r="G238" s="306">
        <v>45846</v>
      </c>
      <c r="H238" s="112" t="s">
        <v>3317</v>
      </c>
      <c r="I238" s="109"/>
      <c r="J238" s="109"/>
      <c r="K238" s="257"/>
      <c r="L238" s="241" t="s">
        <v>24</v>
      </c>
      <c r="M238" s="205" t="s">
        <v>7</v>
      </c>
      <c r="N238" s="233">
        <v>11</v>
      </c>
      <c r="O238" s="111" t="s">
        <v>3316</v>
      </c>
      <c r="P238" s="234">
        <f>120*N238</f>
        <v>1320</v>
      </c>
      <c r="Q238" s="235">
        <v>0</v>
      </c>
      <c r="R238" s="109" t="s">
        <v>3320</v>
      </c>
      <c r="S238" s="112" t="s">
        <v>78</v>
      </c>
      <c r="T238" s="481"/>
      <c r="U238" s="487"/>
      <c r="V238" s="485"/>
    </row>
    <row r="239" spans="1:22" ht="45">
      <c r="A239" s="239">
        <v>222</v>
      </c>
      <c r="B239" s="199" t="s">
        <v>3314</v>
      </c>
      <c r="C239" s="199" t="s">
        <v>31</v>
      </c>
      <c r="D239" s="9" t="s">
        <v>32</v>
      </c>
      <c r="E239" s="304" t="s">
        <v>29</v>
      </c>
      <c r="F239" s="302" t="s">
        <v>3321</v>
      </c>
      <c r="G239" s="306">
        <v>45846</v>
      </c>
      <c r="H239" s="112" t="s">
        <v>3318</v>
      </c>
      <c r="I239" s="109"/>
      <c r="J239" s="109"/>
      <c r="K239" s="257"/>
      <c r="L239" s="241" t="s">
        <v>24</v>
      </c>
      <c r="M239" s="205" t="s">
        <v>7</v>
      </c>
      <c r="N239" s="233">
        <v>8</v>
      </c>
      <c r="O239" s="111" t="s">
        <v>3316</v>
      </c>
      <c r="P239" s="234">
        <f>N239*20</f>
        <v>160</v>
      </c>
      <c r="Q239" s="235">
        <v>1</v>
      </c>
      <c r="R239" s="109" t="s">
        <v>3319</v>
      </c>
      <c r="S239" s="112" t="s">
        <v>78</v>
      </c>
      <c r="T239" s="236" t="s">
        <v>3513</v>
      </c>
      <c r="U239" s="237" t="s">
        <v>3514</v>
      </c>
      <c r="V239" s="238"/>
    </row>
    <row r="240" spans="1:22" ht="30">
      <c r="A240" s="239">
        <v>223</v>
      </c>
      <c r="B240" s="199" t="s">
        <v>3323</v>
      </c>
      <c r="C240" s="199" t="s">
        <v>1327</v>
      </c>
      <c r="D240" s="9" t="s">
        <v>1328</v>
      </c>
      <c r="E240" s="304" t="s">
        <v>29</v>
      </c>
      <c r="F240" s="302" t="s">
        <v>3322</v>
      </c>
      <c r="G240" s="306">
        <v>45869</v>
      </c>
      <c r="H240" s="112" t="s">
        <v>3325</v>
      </c>
      <c r="I240" s="109"/>
      <c r="J240" s="109"/>
      <c r="K240" s="257"/>
      <c r="L240" s="241" t="s">
        <v>23</v>
      </c>
      <c r="M240" s="205" t="s">
        <v>7</v>
      </c>
      <c r="N240" s="233">
        <v>748</v>
      </c>
      <c r="O240" s="111" t="s">
        <v>49</v>
      </c>
      <c r="P240" s="234">
        <f>N240*23</f>
        <v>17204</v>
      </c>
      <c r="Q240" s="235">
        <v>2</v>
      </c>
      <c r="R240" s="109" t="s">
        <v>3324</v>
      </c>
      <c r="S240" s="112" t="s">
        <v>152</v>
      </c>
      <c r="T240" s="236" t="s">
        <v>3768</v>
      </c>
      <c r="U240" s="237" t="s">
        <v>3767</v>
      </c>
      <c r="V240" s="238" t="s">
        <v>1351</v>
      </c>
    </row>
    <row r="241" spans="1:22" ht="30">
      <c r="A241" s="239">
        <v>224</v>
      </c>
      <c r="B241" s="199" t="s">
        <v>531</v>
      </c>
      <c r="C241" s="199" t="s">
        <v>3328</v>
      </c>
      <c r="D241" s="9" t="s">
        <v>3329</v>
      </c>
      <c r="E241" s="304" t="s">
        <v>29</v>
      </c>
      <c r="F241" s="302" t="s">
        <v>3327</v>
      </c>
      <c r="G241" s="306">
        <v>45826</v>
      </c>
      <c r="H241" s="112" t="s">
        <v>3326</v>
      </c>
      <c r="I241" s="109" t="s">
        <v>3497</v>
      </c>
      <c r="J241" s="242">
        <v>45840</v>
      </c>
      <c r="K241" s="257"/>
      <c r="L241" s="241" t="s">
        <v>23</v>
      </c>
      <c r="M241" s="205" t="s">
        <v>7</v>
      </c>
      <c r="N241" s="233">
        <v>2200</v>
      </c>
      <c r="O241" s="111" t="s">
        <v>63</v>
      </c>
      <c r="P241" s="234">
        <f>N241*16</f>
        <v>35200</v>
      </c>
      <c r="Q241" s="235">
        <v>4</v>
      </c>
      <c r="R241" s="109" t="s">
        <v>3330</v>
      </c>
      <c r="S241" s="112" t="s">
        <v>3685</v>
      </c>
      <c r="T241" s="236" t="s">
        <v>3466</v>
      </c>
      <c r="U241" s="237" t="s">
        <v>3360</v>
      </c>
      <c r="V241" s="238" t="s">
        <v>2736</v>
      </c>
    </row>
    <row r="242" spans="1:22" ht="18" customHeight="1">
      <c r="A242" s="239">
        <v>225</v>
      </c>
      <c r="B242" s="199" t="s">
        <v>3334</v>
      </c>
      <c r="C242" s="199" t="s">
        <v>3336</v>
      </c>
      <c r="D242" s="9" t="s">
        <v>3335</v>
      </c>
      <c r="E242" s="304" t="s">
        <v>29</v>
      </c>
      <c r="F242" s="302" t="s">
        <v>3337</v>
      </c>
      <c r="G242" s="303" t="s">
        <v>34</v>
      </c>
      <c r="H242" s="112" t="s">
        <v>3338</v>
      </c>
      <c r="I242" s="109"/>
      <c r="J242" s="109"/>
      <c r="K242" s="257"/>
      <c r="L242" s="241" t="s">
        <v>23</v>
      </c>
      <c r="M242" s="205" t="s">
        <v>7</v>
      </c>
      <c r="N242" s="233">
        <v>84</v>
      </c>
      <c r="O242" s="111" t="s">
        <v>49</v>
      </c>
      <c r="P242" s="234">
        <f>N242*22</f>
        <v>1848</v>
      </c>
      <c r="Q242" s="235">
        <v>1</v>
      </c>
      <c r="R242" s="109" t="s">
        <v>3339</v>
      </c>
      <c r="S242" s="112" t="s">
        <v>216</v>
      </c>
      <c r="T242" s="236"/>
      <c r="U242" s="237"/>
      <c r="V242" s="238"/>
    </row>
    <row r="243" spans="1:22" ht="18" customHeight="1">
      <c r="A243" s="239">
        <v>226</v>
      </c>
      <c r="B243" s="253" t="s">
        <v>3340</v>
      </c>
      <c r="C243" s="199" t="s">
        <v>1382</v>
      </c>
      <c r="D243" s="9" t="s">
        <v>1381</v>
      </c>
      <c r="E243" s="304" t="s">
        <v>29</v>
      </c>
      <c r="F243" s="302" t="s">
        <v>3341</v>
      </c>
      <c r="G243" s="303" t="s">
        <v>34</v>
      </c>
      <c r="H243" s="112" t="s">
        <v>3367</v>
      </c>
      <c r="I243" s="109"/>
      <c r="J243" s="109"/>
      <c r="K243" s="257"/>
      <c r="L243" s="241" t="s">
        <v>23</v>
      </c>
      <c r="M243" s="205" t="s">
        <v>93</v>
      </c>
      <c r="N243" s="233">
        <v>515</v>
      </c>
      <c r="O243" s="262" t="s">
        <v>49</v>
      </c>
      <c r="P243" s="234">
        <f>N243*20</f>
        <v>10300</v>
      </c>
      <c r="Q243" s="259">
        <v>2</v>
      </c>
      <c r="R243" s="109" t="s">
        <v>1384</v>
      </c>
      <c r="S243" s="112" t="s">
        <v>3343</v>
      </c>
      <c r="T243" s="236"/>
      <c r="U243" s="237"/>
      <c r="V243" s="238"/>
    </row>
    <row r="244" spans="1:22" ht="30">
      <c r="A244" s="239">
        <v>227</v>
      </c>
      <c r="B244" s="199" t="s">
        <v>3346</v>
      </c>
      <c r="C244" s="199" t="s">
        <v>3344</v>
      </c>
      <c r="D244" s="9" t="s">
        <v>3345</v>
      </c>
      <c r="E244" s="304" t="s">
        <v>29</v>
      </c>
      <c r="F244" s="302" t="s">
        <v>3347</v>
      </c>
      <c r="G244" s="306">
        <v>45827</v>
      </c>
      <c r="H244" s="112" t="s">
        <v>3348</v>
      </c>
      <c r="I244" s="109"/>
      <c r="J244" s="109"/>
      <c r="K244" s="257"/>
      <c r="L244" s="241" t="s">
        <v>23</v>
      </c>
      <c r="M244" s="205" t="s">
        <v>7</v>
      </c>
      <c r="N244" s="233">
        <v>1720</v>
      </c>
      <c r="O244" s="111" t="s">
        <v>1310</v>
      </c>
      <c r="P244" s="234">
        <f>N244*12</f>
        <v>20640</v>
      </c>
      <c r="Q244" s="235">
        <v>3</v>
      </c>
      <c r="R244" s="109" t="s">
        <v>3349</v>
      </c>
      <c r="S244" s="112" t="s">
        <v>3720</v>
      </c>
      <c r="T244" s="236" t="s">
        <v>3370</v>
      </c>
      <c r="U244" s="237" t="s">
        <v>3350</v>
      </c>
      <c r="V244" s="238" t="s">
        <v>1043</v>
      </c>
    </row>
    <row r="245" spans="1:22" ht="30">
      <c r="A245" s="239">
        <v>228</v>
      </c>
      <c r="B245" s="199" t="s">
        <v>3401</v>
      </c>
      <c r="C245" s="199" t="s">
        <v>2790</v>
      </c>
      <c r="D245" s="9" t="s">
        <v>2789</v>
      </c>
      <c r="E245" s="304" t="s">
        <v>29</v>
      </c>
      <c r="F245" s="302" t="s">
        <v>3353</v>
      </c>
      <c r="G245" s="306">
        <v>45838</v>
      </c>
      <c r="H245" s="112" t="s">
        <v>3342</v>
      </c>
      <c r="I245" s="109"/>
      <c r="J245" s="109"/>
      <c r="K245" s="257"/>
      <c r="L245" s="241" t="s">
        <v>23</v>
      </c>
      <c r="M245" s="205" t="s">
        <v>7</v>
      </c>
      <c r="N245" s="233">
        <v>365</v>
      </c>
      <c r="O245" s="111" t="s">
        <v>49</v>
      </c>
      <c r="P245" s="234">
        <f>N245*24.2</f>
        <v>8833</v>
      </c>
      <c r="Q245" s="235">
        <v>1</v>
      </c>
      <c r="R245" s="109" t="s">
        <v>3357</v>
      </c>
      <c r="S245" s="112" t="s">
        <v>159</v>
      </c>
      <c r="T245" s="236" t="s">
        <v>3450</v>
      </c>
      <c r="U245" s="237" t="s">
        <v>3451</v>
      </c>
      <c r="V245" s="238" t="s">
        <v>2091</v>
      </c>
    </row>
    <row r="246" spans="1:22" ht="15.75">
      <c r="A246" s="239">
        <v>229</v>
      </c>
      <c r="B246" s="253" t="s">
        <v>3355</v>
      </c>
      <c r="C246" s="199" t="s">
        <v>1795</v>
      </c>
      <c r="D246" s="9" t="s">
        <v>1796</v>
      </c>
      <c r="E246" s="304" t="s">
        <v>29</v>
      </c>
      <c r="F246" s="302" t="s">
        <v>3356</v>
      </c>
      <c r="G246" s="242">
        <v>45866</v>
      </c>
      <c r="H246" s="112" t="s">
        <v>3381</v>
      </c>
      <c r="I246" s="109" t="s">
        <v>3711</v>
      </c>
      <c r="J246" s="242">
        <v>45866</v>
      </c>
      <c r="K246" s="257"/>
      <c r="L246" s="241" t="s">
        <v>23</v>
      </c>
      <c r="M246" s="205" t="s">
        <v>93</v>
      </c>
      <c r="N246" s="233">
        <v>1397</v>
      </c>
      <c r="O246" s="111" t="s">
        <v>49</v>
      </c>
      <c r="P246" s="234">
        <f>N246*18.7</f>
        <v>26123.899999999998</v>
      </c>
      <c r="Q246" s="235">
        <v>3</v>
      </c>
      <c r="R246" s="109" t="s">
        <v>1722</v>
      </c>
      <c r="S246" s="112" t="s">
        <v>3743</v>
      </c>
      <c r="T246" s="236">
        <v>0</v>
      </c>
      <c r="U246" s="237"/>
      <c r="V246" s="238" t="s">
        <v>2863</v>
      </c>
    </row>
    <row r="247" spans="1:22" ht="18" customHeight="1">
      <c r="A247" s="239">
        <v>230</v>
      </c>
      <c r="B247" s="253" t="s">
        <v>3364</v>
      </c>
      <c r="C247" s="199" t="s">
        <v>1327</v>
      </c>
      <c r="D247" s="9" t="s">
        <v>1328</v>
      </c>
      <c r="E247" s="304" t="s">
        <v>29</v>
      </c>
      <c r="F247" s="302" t="s">
        <v>3362</v>
      </c>
      <c r="G247" s="242">
        <v>45869</v>
      </c>
      <c r="H247" s="112" t="s">
        <v>3361</v>
      </c>
      <c r="I247" s="109" t="s">
        <v>3769</v>
      </c>
      <c r="J247" s="242">
        <v>45869</v>
      </c>
      <c r="K247" s="257"/>
      <c r="L247" s="241" t="s">
        <v>23</v>
      </c>
      <c r="M247" s="205" t="s">
        <v>93</v>
      </c>
      <c r="N247" s="233">
        <v>7</v>
      </c>
      <c r="O247" s="262" t="s">
        <v>63</v>
      </c>
      <c r="P247" s="264">
        <f>N247*22</f>
        <v>154</v>
      </c>
      <c r="Q247" s="235">
        <v>1</v>
      </c>
      <c r="R247" s="109" t="s">
        <v>3365</v>
      </c>
      <c r="S247" s="112" t="s">
        <v>3743</v>
      </c>
      <c r="T247" s="236">
        <v>0</v>
      </c>
      <c r="U247" s="237"/>
      <c r="V247" s="238"/>
    </row>
    <row r="248" spans="1:22" ht="18" customHeight="1">
      <c r="A248" s="239">
        <v>231</v>
      </c>
      <c r="B248" s="253" t="s">
        <v>3368</v>
      </c>
      <c r="C248" s="199" t="s">
        <v>1327</v>
      </c>
      <c r="D248" s="9" t="s">
        <v>1328</v>
      </c>
      <c r="E248" s="304" t="s">
        <v>29</v>
      </c>
      <c r="F248" s="302" t="s">
        <v>3366</v>
      </c>
      <c r="G248" s="303" t="s">
        <v>34</v>
      </c>
      <c r="H248" s="112" t="s">
        <v>3363</v>
      </c>
      <c r="I248" s="109"/>
      <c r="J248" s="109"/>
      <c r="K248" s="257"/>
      <c r="L248" s="241" t="s">
        <v>23</v>
      </c>
      <c r="M248" s="205" t="s">
        <v>93</v>
      </c>
      <c r="N248" s="233">
        <v>45</v>
      </c>
      <c r="O248" s="111" t="s">
        <v>49</v>
      </c>
      <c r="P248" s="234">
        <f>N248*22</f>
        <v>990</v>
      </c>
      <c r="Q248" s="235">
        <v>1</v>
      </c>
      <c r="R248" s="109" t="s">
        <v>3369</v>
      </c>
      <c r="S248" s="112" t="s">
        <v>109</v>
      </c>
      <c r="T248" s="236"/>
      <c r="U248" s="237"/>
      <c r="V248" s="238"/>
    </row>
    <row r="249" spans="1:22" ht="18" customHeight="1">
      <c r="A249" s="239">
        <v>232</v>
      </c>
      <c r="B249" s="199" t="s">
        <v>3375</v>
      </c>
      <c r="C249" s="199" t="s">
        <v>3377</v>
      </c>
      <c r="D249" s="9" t="s">
        <v>3376</v>
      </c>
      <c r="E249" s="304" t="s">
        <v>29</v>
      </c>
      <c r="F249" s="302" t="s">
        <v>3378</v>
      </c>
      <c r="G249" s="303" t="s">
        <v>34</v>
      </c>
      <c r="H249" s="112" t="s">
        <v>3354</v>
      </c>
      <c r="I249" s="109"/>
      <c r="J249" s="109"/>
      <c r="K249" s="257"/>
      <c r="L249" s="241" t="s">
        <v>23</v>
      </c>
      <c r="M249" s="205" t="s">
        <v>7</v>
      </c>
      <c r="N249" s="233">
        <v>22</v>
      </c>
      <c r="O249" s="255" t="s">
        <v>63</v>
      </c>
      <c r="P249" s="256">
        <f>N249*18</f>
        <v>396</v>
      </c>
      <c r="Q249" s="235">
        <v>1</v>
      </c>
      <c r="R249" s="373" t="s">
        <v>3379</v>
      </c>
      <c r="S249" s="112" t="s">
        <v>1093</v>
      </c>
      <c r="T249" s="236"/>
      <c r="U249" s="237"/>
      <c r="V249" s="238"/>
    </row>
    <row r="250" spans="1:22" ht="15.75">
      <c r="A250" s="239">
        <v>233</v>
      </c>
      <c r="B250" s="253" t="s">
        <v>3382</v>
      </c>
      <c r="C250" s="199" t="s">
        <v>3383</v>
      </c>
      <c r="D250" s="9" t="s">
        <v>3384</v>
      </c>
      <c r="E250" s="304" t="s">
        <v>29</v>
      </c>
      <c r="F250" s="302" t="s">
        <v>3385</v>
      </c>
      <c r="G250" s="242">
        <v>45874</v>
      </c>
      <c r="H250" s="112" t="s">
        <v>3386</v>
      </c>
      <c r="I250" s="353" t="s">
        <v>3781</v>
      </c>
      <c r="J250" s="242">
        <v>45874</v>
      </c>
      <c r="K250" s="257"/>
      <c r="L250" s="241" t="s">
        <v>23</v>
      </c>
      <c r="M250" s="205" t="s">
        <v>93</v>
      </c>
      <c r="N250" s="233">
        <v>3410</v>
      </c>
      <c r="O250" s="111" t="s">
        <v>183</v>
      </c>
      <c r="P250" s="234">
        <v>74800</v>
      </c>
      <c r="Q250" s="235">
        <v>6</v>
      </c>
      <c r="R250" s="109" t="s">
        <v>3701</v>
      </c>
      <c r="S250" s="112" t="s">
        <v>1550</v>
      </c>
      <c r="T250" s="390" t="s">
        <v>3782</v>
      </c>
      <c r="U250" s="237"/>
      <c r="V250" s="238"/>
    </row>
    <row r="251" spans="1:22" ht="18" customHeight="1">
      <c r="A251" s="239">
        <v>234</v>
      </c>
      <c r="B251" s="253" t="s">
        <v>3387</v>
      </c>
      <c r="C251" s="199" t="s">
        <v>3389</v>
      </c>
      <c r="D251" s="9" t="s">
        <v>3388</v>
      </c>
      <c r="E251" s="304" t="s">
        <v>29</v>
      </c>
      <c r="F251" s="302" t="s">
        <v>3390</v>
      </c>
      <c r="G251" s="303" t="s">
        <v>34</v>
      </c>
      <c r="H251" s="112" t="s">
        <v>3391</v>
      </c>
      <c r="I251" s="109"/>
      <c r="J251" s="109"/>
      <c r="K251" s="257"/>
      <c r="L251" s="241" t="s">
        <v>23</v>
      </c>
      <c r="M251" s="205" t="s">
        <v>93</v>
      </c>
      <c r="N251" s="348">
        <v>1667</v>
      </c>
      <c r="O251" s="111" t="s">
        <v>49</v>
      </c>
      <c r="P251" s="234">
        <v>33340</v>
      </c>
      <c r="Q251" s="235">
        <v>2</v>
      </c>
      <c r="R251" s="109"/>
      <c r="S251" s="112"/>
      <c r="T251" s="236"/>
      <c r="U251" s="237"/>
      <c r="V251" s="238"/>
    </row>
    <row r="252" spans="1:22" ht="18" customHeight="1">
      <c r="A252" s="239">
        <v>235</v>
      </c>
      <c r="B252" s="253" t="s">
        <v>3392</v>
      </c>
      <c r="C252" s="199" t="s">
        <v>3393</v>
      </c>
      <c r="D252" s="9" t="s">
        <v>3394</v>
      </c>
      <c r="E252" s="304" t="s">
        <v>29</v>
      </c>
      <c r="F252" s="302" t="s">
        <v>3395</v>
      </c>
      <c r="G252" s="303" t="s">
        <v>34</v>
      </c>
      <c r="H252" s="112" t="s">
        <v>3396</v>
      </c>
      <c r="I252" s="109" t="s">
        <v>3702</v>
      </c>
      <c r="J252" s="242">
        <v>45861</v>
      </c>
      <c r="K252" s="257"/>
      <c r="L252" s="241" t="s">
        <v>23</v>
      </c>
      <c r="M252" s="205" t="s">
        <v>93</v>
      </c>
      <c r="N252" s="233">
        <v>646</v>
      </c>
      <c r="O252" s="111" t="s">
        <v>124</v>
      </c>
      <c r="P252" s="234">
        <v>11628</v>
      </c>
      <c r="Q252" s="235">
        <v>1</v>
      </c>
      <c r="R252" s="109" t="s">
        <v>2514</v>
      </c>
      <c r="S252" s="112" t="s">
        <v>9</v>
      </c>
      <c r="T252" s="236"/>
      <c r="U252" s="237"/>
      <c r="V252" s="238"/>
    </row>
    <row r="253" spans="1:22" ht="18" customHeight="1">
      <c r="A253" s="239">
        <v>236</v>
      </c>
      <c r="B253" s="253" t="s">
        <v>3405</v>
      </c>
      <c r="C253" s="199" t="s">
        <v>3407</v>
      </c>
      <c r="D253" s="9" t="s">
        <v>3406</v>
      </c>
      <c r="E253" s="304" t="s">
        <v>29</v>
      </c>
      <c r="F253" s="302" t="s">
        <v>3408</v>
      </c>
      <c r="G253" s="303" t="s">
        <v>34</v>
      </c>
      <c r="H253" s="112" t="s">
        <v>3409</v>
      </c>
      <c r="I253" s="109"/>
      <c r="J253" s="109"/>
      <c r="K253" s="257"/>
      <c r="L253" s="241" t="s">
        <v>23</v>
      </c>
      <c r="M253" s="205" t="s">
        <v>93</v>
      </c>
      <c r="N253" s="233">
        <v>35</v>
      </c>
      <c r="O253" s="111" t="s">
        <v>49</v>
      </c>
      <c r="P253" s="234">
        <f>19*N253</f>
        <v>665</v>
      </c>
      <c r="Q253" s="235">
        <v>1</v>
      </c>
      <c r="R253" s="109" t="s">
        <v>3410</v>
      </c>
      <c r="S253" s="112" t="s">
        <v>3751</v>
      </c>
      <c r="T253" s="236"/>
      <c r="U253" s="237"/>
      <c r="V253" s="238"/>
    </row>
    <row r="254" spans="1:22" ht="18" customHeight="1">
      <c r="A254" s="239">
        <v>237</v>
      </c>
      <c r="B254" s="253" t="s">
        <v>3411</v>
      </c>
      <c r="C254" s="199" t="s">
        <v>3413</v>
      </c>
      <c r="D254" s="9" t="s">
        <v>3412</v>
      </c>
      <c r="E254" s="304" t="s">
        <v>29</v>
      </c>
      <c r="F254" s="302" t="s">
        <v>3414</v>
      </c>
      <c r="G254" s="306">
        <v>45859</v>
      </c>
      <c r="H254" s="112" t="s">
        <v>3415</v>
      </c>
      <c r="I254" s="109" t="s">
        <v>3670</v>
      </c>
      <c r="J254" s="306">
        <v>45859</v>
      </c>
      <c r="K254" s="257"/>
      <c r="L254" s="241" t="s">
        <v>23</v>
      </c>
      <c r="M254" s="205" t="s">
        <v>93</v>
      </c>
      <c r="N254" s="233">
        <v>84</v>
      </c>
      <c r="O254" s="111" t="s">
        <v>49</v>
      </c>
      <c r="P254" s="234">
        <f>N254*20</f>
        <v>1680</v>
      </c>
      <c r="Q254" s="235">
        <v>1</v>
      </c>
      <c r="R254" s="109" t="s">
        <v>790</v>
      </c>
      <c r="S254" s="112" t="s">
        <v>100</v>
      </c>
      <c r="T254" s="236"/>
      <c r="U254" s="237"/>
      <c r="V254" s="238"/>
    </row>
    <row r="255" spans="1:22" ht="18" customHeight="1">
      <c r="A255" s="239">
        <v>238</v>
      </c>
      <c r="B255" s="253" t="s">
        <v>3418</v>
      </c>
      <c r="C255" s="199" t="s">
        <v>3417</v>
      </c>
      <c r="D255" s="9" t="s">
        <v>3416</v>
      </c>
      <c r="E255" s="304" t="s">
        <v>29</v>
      </c>
      <c r="F255" s="302" t="s">
        <v>3419</v>
      </c>
      <c r="G255" s="303" t="s">
        <v>34</v>
      </c>
      <c r="H255" s="112" t="s">
        <v>3420</v>
      </c>
      <c r="I255" s="109"/>
      <c r="J255" s="109"/>
      <c r="K255" s="257"/>
      <c r="L255" s="241" t="s">
        <v>23</v>
      </c>
      <c r="M255" s="205" t="s">
        <v>93</v>
      </c>
      <c r="N255" s="233">
        <v>260</v>
      </c>
      <c r="O255" s="111"/>
      <c r="P255" s="234"/>
      <c r="Q255" s="235">
        <v>1</v>
      </c>
      <c r="R255" s="109" t="s">
        <v>3516</v>
      </c>
      <c r="S255" s="112" t="s">
        <v>204</v>
      </c>
      <c r="T255" s="236"/>
      <c r="U255" s="237"/>
      <c r="V255" s="238"/>
    </row>
    <row r="256" spans="1:22" ht="18" customHeight="1">
      <c r="A256" s="239">
        <v>239</v>
      </c>
      <c r="B256" s="253" t="s">
        <v>3422</v>
      </c>
      <c r="C256" s="199" t="s">
        <v>3423</v>
      </c>
      <c r="D256" s="9" t="s">
        <v>3424</v>
      </c>
      <c r="E256" s="304" t="s">
        <v>29</v>
      </c>
      <c r="F256" s="302" t="s">
        <v>3421</v>
      </c>
      <c r="G256" s="306">
        <v>45854</v>
      </c>
      <c r="H256" s="112" t="s">
        <v>3425</v>
      </c>
      <c r="I256" s="109" t="s">
        <v>3623</v>
      </c>
      <c r="J256" s="306">
        <v>45854</v>
      </c>
      <c r="K256" s="257"/>
      <c r="L256" s="241" t="s">
        <v>23</v>
      </c>
      <c r="M256" s="205" t="s">
        <v>93</v>
      </c>
      <c r="N256" s="233">
        <v>810</v>
      </c>
      <c r="O256" s="111" t="s">
        <v>49</v>
      </c>
      <c r="P256" s="234">
        <f>N256*19.5</f>
        <v>15795</v>
      </c>
      <c r="Q256" s="235">
        <v>2</v>
      </c>
      <c r="R256" s="109" t="s">
        <v>3426</v>
      </c>
      <c r="S256" s="112" t="s">
        <v>3646</v>
      </c>
      <c r="T256" s="236">
        <v>0</v>
      </c>
      <c r="U256" s="237"/>
      <c r="V256" s="238" t="s">
        <v>3428</v>
      </c>
    </row>
    <row r="257" spans="1:22" ht="18" customHeight="1">
      <c r="A257" s="239">
        <v>240</v>
      </c>
      <c r="B257" s="253" t="s">
        <v>3433</v>
      </c>
      <c r="C257" s="199" t="s">
        <v>3435</v>
      </c>
      <c r="D257" s="9" t="s">
        <v>3434</v>
      </c>
      <c r="E257" s="304" t="s">
        <v>29</v>
      </c>
      <c r="F257" s="302" t="s">
        <v>3432</v>
      </c>
      <c r="G257" s="303" t="s">
        <v>34</v>
      </c>
      <c r="H257" s="473" t="s">
        <v>3438</v>
      </c>
      <c r="I257" s="109"/>
      <c r="J257" s="109"/>
      <c r="K257" s="257"/>
      <c r="L257" s="241" t="s">
        <v>23</v>
      </c>
      <c r="M257" s="205" t="s">
        <v>93</v>
      </c>
      <c r="N257" s="233">
        <v>135</v>
      </c>
      <c r="O257" s="111" t="s">
        <v>49</v>
      </c>
      <c r="P257" s="234">
        <f>N257*18</f>
        <v>2430</v>
      </c>
      <c r="Q257" s="235">
        <v>1</v>
      </c>
      <c r="R257" s="109" t="s">
        <v>3441</v>
      </c>
      <c r="S257" s="112" t="s">
        <v>232</v>
      </c>
      <c r="T257" s="236"/>
      <c r="U257" s="237"/>
      <c r="V257" s="238"/>
    </row>
    <row r="258" spans="1:22" ht="18" customHeight="1">
      <c r="A258" s="239">
        <v>241</v>
      </c>
      <c r="B258" s="253" t="s">
        <v>3439</v>
      </c>
      <c r="C258" s="199" t="s">
        <v>3435</v>
      </c>
      <c r="D258" s="9" t="s">
        <v>3434</v>
      </c>
      <c r="E258" s="304" t="s">
        <v>29</v>
      </c>
      <c r="F258" s="302" t="s">
        <v>3436</v>
      </c>
      <c r="G258" s="303" t="s">
        <v>34</v>
      </c>
      <c r="H258" s="479"/>
      <c r="I258" s="109"/>
      <c r="J258" s="109"/>
      <c r="K258" s="257"/>
      <c r="L258" s="241" t="s">
        <v>23</v>
      </c>
      <c r="M258" s="205" t="s">
        <v>93</v>
      </c>
      <c r="N258" s="233">
        <v>1</v>
      </c>
      <c r="O258" s="111" t="s">
        <v>49</v>
      </c>
      <c r="P258" s="234">
        <v>24</v>
      </c>
      <c r="Q258" s="235">
        <v>1</v>
      </c>
      <c r="R258" s="109" t="s">
        <v>3441</v>
      </c>
      <c r="S258" s="112" t="s">
        <v>232</v>
      </c>
      <c r="T258" s="236"/>
      <c r="U258" s="237"/>
      <c r="V258" s="238"/>
    </row>
    <row r="259" spans="1:22" ht="18" customHeight="1">
      <c r="A259" s="239">
        <v>242</v>
      </c>
      <c r="B259" s="253" t="s">
        <v>3440</v>
      </c>
      <c r="C259" s="199" t="s">
        <v>3435</v>
      </c>
      <c r="D259" s="9" t="s">
        <v>3434</v>
      </c>
      <c r="E259" s="304" t="s">
        <v>29</v>
      </c>
      <c r="F259" s="302" t="s">
        <v>3437</v>
      </c>
      <c r="G259" s="303" t="s">
        <v>34</v>
      </c>
      <c r="H259" s="474"/>
      <c r="I259" s="109"/>
      <c r="J259" s="109"/>
      <c r="K259" s="257"/>
      <c r="L259" s="241" t="s">
        <v>23</v>
      </c>
      <c r="M259" s="205" t="s">
        <v>93</v>
      </c>
      <c r="N259" s="233">
        <v>2</v>
      </c>
      <c r="O259" s="111" t="s">
        <v>49</v>
      </c>
      <c r="P259" s="234">
        <f>N259*19</f>
        <v>38</v>
      </c>
      <c r="Q259" s="235">
        <v>1</v>
      </c>
      <c r="R259" s="109" t="s">
        <v>3441</v>
      </c>
      <c r="S259" s="112" t="s">
        <v>232</v>
      </c>
      <c r="T259" s="236"/>
      <c r="U259" s="237"/>
      <c r="V259" s="238"/>
    </row>
    <row r="260" spans="1:22" ht="18" customHeight="1">
      <c r="A260" s="239">
        <v>243</v>
      </c>
      <c r="B260" s="388" t="s">
        <v>3443</v>
      </c>
      <c r="C260" s="199" t="s">
        <v>3445</v>
      </c>
      <c r="D260" s="9" t="s">
        <v>3444</v>
      </c>
      <c r="E260" s="304" t="s">
        <v>29</v>
      </c>
      <c r="F260" s="302" t="s">
        <v>3442</v>
      </c>
      <c r="G260" s="303" t="s">
        <v>34</v>
      </c>
      <c r="H260" s="112" t="s">
        <v>3712</v>
      </c>
      <c r="I260" s="109"/>
      <c r="J260" s="109"/>
      <c r="K260" s="257"/>
      <c r="L260" s="241" t="s">
        <v>93</v>
      </c>
      <c r="M260" s="205" t="s">
        <v>93</v>
      </c>
      <c r="N260" s="233">
        <v>742</v>
      </c>
      <c r="O260" s="111" t="s">
        <v>3446</v>
      </c>
      <c r="P260" s="234">
        <f>N260*5.5</f>
        <v>4081</v>
      </c>
      <c r="Q260" s="235">
        <v>1</v>
      </c>
      <c r="R260" s="109" t="s">
        <v>3447</v>
      </c>
      <c r="S260" s="112" t="s">
        <v>2450</v>
      </c>
      <c r="T260" s="236"/>
      <c r="U260" s="237"/>
      <c r="V260" s="238"/>
    </row>
    <row r="261" spans="1:22" ht="30">
      <c r="A261" s="239">
        <v>244</v>
      </c>
      <c r="B261" s="199" t="s">
        <v>3452</v>
      </c>
      <c r="C261" s="199" t="s">
        <v>3453</v>
      </c>
      <c r="D261" s="9" t="s">
        <v>3454</v>
      </c>
      <c r="E261" s="304" t="s">
        <v>29</v>
      </c>
      <c r="F261" s="302" t="s">
        <v>3455</v>
      </c>
      <c r="G261" s="303" t="s">
        <v>34</v>
      </c>
      <c r="H261" s="112" t="s">
        <v>3456</v>
      </c>
      <c r="I261" s="109"/>
      <c r="J261" s="109"/>
      <c r="K261" s="257"/>
      <c r="L261" s="241" t="s">
        <v>23</v>
      </c>
      <c r="M261" s="205" t="s">
        <v>7</v>
      </c>
      <c r="N261" s="233">
        <v>658</v>
      </c>
      <c r="O261" s="111" t="s">
        <v>49</v>
      </c>
      <c r="P261" s="234">
        <f>N261*22</f>
        <v>14476</v>
      </c>
      <c r="Q261" s="235">
        <v>1</v>
      </c>
      <c r="R261" s="109" t="s">
        <v>3457</v>
      </c>
      <c r="S261" s="112" t="s">
        <v>3743</v>
      </c>
      <c r="T261" s="236" t="s">
        <v>3458</v>
      </c>
      <c r="U261" s="237" t="s">
        <v>3459</v>
      </c>
      <c r="V261" s="238"/>
    </row>
    <row r="262" spans="1:22" ht="18" customHeight="1">
      <c r="A262" s="239">
        <v>245</v>
      </c>
      <c r="B262" s="253" t="s">
        <v>3460</v>
      </c>
      <c r="C262" s="199" t="s">
        <v>3461</v>
      </c>
      <c r="D262" s="9" t="s">
        <v>3462</v>
      </c>
      <c r="E262" s="304" t="s">
        <v>29</v>
      </c>
      <c r="F262" s="302" t="s">
        <v>3463</v>
      </c>
      <c r="G262" s="303" t="s">
        <v>34</v>
      </c>
      <c r="H262" s="112" t="s">
        <v>3464</v>
      </c>
      <c r="I262" s="109"/>
      <c r="J262" s="109"/>
      <c r="K262" s="257"/>
      <c r="L262" s="241" t="s">
        <v>23</v>
      </c>
      <c r="M262" s="205" t="s">
        <v>93</v>
      </c>
      <c r="N262" s="233">
        <v>40</v>
      </c>
      <c r="O262" s="111" t="s">
        <v>49</v>
      </c>
      <c r="P262" s="234">
        <f>N262*18.6</f>
        <v>744</v>
      </c>
      <c r="Q262" s="235">
        <v>1</v>
      </c>
      <c r="R262" s="109" t="s">
        <v>3465</v>
      </c>
      <c r="S262" s="112" t="s">
        <v>196</v>
      </c>
      <c r="T262" s="236"/>
      <c r="U262" s="237"/>
      <c r="V262" s="238"/>
    </row>
    <row r="263" spans="1:22" ht="18" customHeight="1">
      <c r="A263" s="239">
        <v>246</v>
      </c>
      <c r="B263" s="253" t="s">
        <v>3474</v>
      </c>
      <c r="C263" s="199" t="s">
        <v>3476</v>
      </c>
      <c r="D263" s="9" t="s">
        <v>3475</v>
      </c>
      <c r="E263" s="304" t="s">
        <v>29</v>
      </c>
      <c r="F263" s="302" t="s">
        <v>3470</v>
      </c>
      <c r="G263" s="303" t="s">
        <v>34</v>
      </c>
      <c r="H263" s="112" t="s">
        <v>3479</v>
      </c>
      <c r="I263" s="109"/>
      <c r="J263" s="109"/>
      <c r="K263" s="257"/>
      <c r="L263" s="241" t="s">
        <v>23</v>
      </c>
      <c r="M263" s="205" t="s">
        <v>93</v>
      </c>
      <c r="N263" s="233">
        <v>400</v>
      </c>
      <c r="O263" s="111" t="s">
        <v>49</v>
      </c>
      <c r="P263" s="234">
        <f>N263*20</f>
        <v>8000</v>
      </c>
      <c r="Q263" s="235">
        <v>1</v>
      </c>
      <c r="R263" s="109" t="s">
        <v>3477</v>
      </c>
      <c r="S263" s="112" t="s">
        <v>3478</v>
      </c>
      <c r="T263" s="236"/>
      <c r="U263" s="237"/>
      <c r="V263" s="238"/>
    </row>
    <row r="264" spans="1:22" ht="18" customHeight="1">
      <c r="A264" s="239">
        <v>247</v>
      </c>
      <c r="B264" s="253" t="s">
        <v>3481</v>
      </c>
      <c r="C264" s="199" t="s">
        <v>3482</v>
      </c>
      <c r="D264" s="9" t="s">
        <v>3483</v>
      </c>
      <c r="E264" s="304" t="s">
        <v>29</v>
      </c>
      <c r="F264" s="302" t="s">
        <v>3484</v>
      </c>
      <c r="G264" s="242">
        <v>45862</v>
      </c>
      <c r="H264" s="112" t="s">
        <v>3485</v>
      </c>
      <c r="I264" s="109" t="s">
        <v>3703</v>
      </c>
      <c r="J264" s="242">
        <v>45862</v>
      </c>
      <c r="K264" s="257"/>
      <c r="L264" s="241" t="s">
        <v>23</v>
      </c>
      <c r="M264" s="205" t="s">
        <v>93</v>
      </c>
      <c r="N264" s="233">
        <v>6408</v>
      </c>
      <c r="O264" s="111" t="s">
        <v>49</v>
      </c>
      <c r="P264" s="234">
        <f>N264*17</f>
        <v>108936</v>
      </c>
      <c r="Q264" s="259">
        <v>10</v>
      </c>
      <c r="R264" s="109" t="s">
        <v>3486</v>
      </c>
      <c r="S264" s="112" t="s">
        <v>316</v>
      </c>
      <c r="T264" s="236"/>
      <c r="U264" s="237"/>
      <c r="V264" s="238"/>
    </row>
    <row r="265" spans="1:22" ht="18" customHeight="1">
      <c r="A265" s="239">
        <v>248</v>
      </c>
      <c r="B265" s="253" t="s">
        <v>3487</v>
      </c>
      <c r="C265" s="199" t="s">
        <v>1031</v>
      </c>
      <c r="D265" s="9" t="s">
        <v>1032</v>
      </c>
      <c r="E265" s="304" t="s">
        <v>29</v>
      </c>
      <c r="F265" s="302" t="s">
        <v>3488</v>
      </c>
      <c r="G265" s="303" t="s">
        <v>34</v>
      </c>
      <c r="H265" s="112" t="s">
        <v>3489</v>
      </c>
      <c r="I265" s="109"/>
      <c r="J265" s="109"/>
      <c r="K265" s="257"/>
      <c r="L265" s="241" t="s">
        <v>23</v>
      </c>
      <c r="M265" s="205" t="s">
        <v>93</v>
      </c>
      <c r="N265" s="233">
        <v>120</v>
      </c>
      <c r="O265" s="111" t="s">
        <v>63</v>
      </c>
      <c r="P265" s="234">
        <f>N265*21</f>
        <v>2520</v>
      </c>
      <c r="Q265" s="235">
        <v>1</v>
      </c>
      <c r="R265" s="109" t="s">
        <v>2064</v>
      </c>
      <c r="S265" s="112" t="s">
        <v>22</v>
      </c>
      <c r="T265" s="236"/>
      <c r="U265" s="237"/>
      <c r="V265" s="238"/>
    </row>
    <row r="266" spans="1:22" ht="18" customHeight="1">
      <c r="A266" s="239">
        <v>249</v>
      </c>
      <c r="B266" s="253" t="s">
        <v>3492</v>
      </c>
      <c r="C266" s="199" t="s">
        <v>3493</v>
      </c>
      <c r="D266" s="9" t="s">
        <v>3494</v>
      </c>
      <c r="E266" s="304" t="s">
        <v>29</v>
      </c>
      <c r="F266" s="302" t="s">
        <v>3491</v>
      </c>
      <c r="G266" s="303" t="s">
        <v>34</v>
      </c>
      <c r="H266" s="112" t="s">
        <v>3495</v>
      </c>
      <c r="I266" s="109"/>
      <c r="J266" s="109"/>
      <c r="K266" s="257"/>
      <c r="L266" s="241" t="s">
        <v>23</v>
      </c>
      <c r="M266" s="205" t="s">
        <v>93</v>
      </c>
      <c r="N266" s="233">
        <v>438</v>
      </c>
      <c r="O266" s="111" t="s">
        <v>49</v>
      </c>
      <c r="P266" s="234">
        <f>N266*20</f>
        <v>8760</v>
      </c>
      <c r="Q266" s="235">
        <v>1</v>
      </c>
      <c r="R266" s="109" t="s">
        <v>3496</v>
      </c>
      <c r="S266" s="112" t="s">
        <v>3646</v>
      </c>
      <c r="T266" s="236"/>
      <c r="U266" s="237"/>
      <c r="V266" s="238"/>
    </row>
    <row r="267" spans="1:22" ht="30">
      <c r="A267" s="239">
        <v>250</v>
      </c>
      <c r="B267" s="199" t="s">
        <v>3498</v>
      </c>
      <c r="C267" s="199" t="s">
        <v>3500</v>
      </c>
      <c r="D267" s="9" t="s">
        <v>3499</v>
      </c>
      <c r="E267" s="304" t="s">
        <v>29</v>
      </c>
      <c r="F267" s="302" t="s">
        <v>3501</v>
      </c>
      <c r="G267" s="306">
        <v>45840</v>
      </c>
      <c r="H267" s="112" t="s">
        <v>3503</v>
      </c>
      <c r="I267" s="109"/>
      <c r="J267" s="109"/>
      <c r="K267" s="257"/>
      <c r="L267" s="241" t="s">
        <v>23</v>
      </c>
      <c r="M267" s="205" t="s">
        <v>7</v>
      </c>
      <c r="N267" s="233">
        <v>774</v>
      </c>
      <c r="O267" s="111" t="s">
        <v>49</v>
      </c>
      <c r="P267" s="234">
        <f>N267*27</f>
        <v>20898</v>
      </c>
      <c r="Q267" s="254">
        <v>3</v>
      </c>
      <c r="R267" s="109" t="s">
        <v>3502</v>
      </c>
      <c r="S267" s="112" t="s">
        <v>1550</v>
      </c>
      <c r="T267" s="236" t="s">
        <v>3504</v>
      </c>
      <c r="U267" s="237" t="s">
        <v>3505</v>
      </c>
      <c r="V267" s="238" t="s">
        <v>1043</v>
      </c>
    </row>
    <row r="268" spans="1:22" ht="18" customHeight="1">
      <c r="A268" s="239">
        <v>251</v>
      </c>
      <c r="B268" s="253" t="s">
        <v>3517</v>
      </c>
      <c r="C268" s="199" t="s">
        <v>3519</v>
      </c>
      <c r="D268" s="9" t="s">
        <v>3518</v>
      </c>
      <c r="E268" s="304" t="s">
        <v>29</v>
      </c>
      <c r="F268" s="302" t="s">
        <v>3520</v>
      </c>
      <c r="G268" s="303" t="s">
        <v>34</v>
      </c>
      <c r="H268" s="112" t="s">
        <v>3522</v>
      </c>
      <c r="I268" s="109"/>
      <c r="J268" s="109"/>
      <c r="K268" s="257"/>
      <c r="L268" s="241" t="s">
        <v>23</v>
      </c>
      <c r="M268" s="205" t="s">
        <v>93</v>
      </c>
      <c r="N268" s="233">
        <v>1</v>
      </c>
      <c r="O268" s="111" t="s">
        <v>49</v>
      </c>
      <c r="P268" s="234">
        <v>19.5</v>
      </c>
      <c r="Q268" s="235">
        <v>1</v>
      </c>
      <c r="R268" s="109" t="s">
        <v>3523</v>
      </c>
      <c r="S268" s="112" t="s">
        <v>3685</v>
      </c>
      <c r="T268" s="236"/>
      <c r="U268" s="237"/>
      <c r="V268" s="238"/>
    </row>
    <row r="269" spans="1:22" ht="18" customHeight="1">
      <c r="A269" s="239">
        <v>252</v>
      </c>
      <c r="B269" s="374" t="s">
        <v>3411</v>
      </c>
      <c r="C269" s="374" t="s">
        <v>3524</v>
      </c>
      <c r="D269" s="375" t="s">
        <v>3412</v>
      </c>
      <c r="E269" s="376" t="s">
        <v>29</v>
      </c>
      <c r="F269" s="377" t="s">
        <v>3525</v>
      </c>
      <c r="G269" s="378" t="s">
        <v>34</v>
      </c>
      <c r="H269" s="376" t="s">
        <v>3652</v>
      </c>
      <c r="I269" s="379"/>
      <c r="J269" s="379"/>
      <c r="K269" s="380"/>
      <c r="L269" s="381" t="s">
        <v>23</v>
      </c>
      <c r="M269" s="382" t="s">
        <v>93</v>
      </c>
      <c r="N269" s="383">
        <v>84</v>
      </c>
      <c r="O269" s="384" t="s">
        <v>49</v>
      </c>
      <c r="P269" s="385">
        <f>N269*20</f>
        <v>1680</v>
      </c>
      <c r="Q269" s="386">
        <v>1</v>
      </c>
      <c r="R269" s="379" t="s">
        <v>3526</v>
      </c>
      <c r="S269" s="376" t="s">
        <v>100</v>
      </c>
      <c r="T269" s="387" t="s">
        <v>3653</v>
      </c>
      <c r="U269" s="237"/>
      <c r="V269" s="238"/>
    </row>
    <row r="270" spans="1:22" ht="18" customHeight="1">
      <c r="A270" s="239">
        <v>253</v>
      </c>
      <c r="B270" s="199" t="s">
        <v>3527</v>
      </c>
      <c r="C270" s="199" t="s">
        <v>3528</v>
      </c>
      <c r="D270" s="9" t="s">
        <v>3529</v>
      </c>
      <c r="E270" s="304" t="s">
        <v>29</v>
      </c>
      <c r="F270" s="302" t="s">
        <v>3530</v>
      </c>
      <c r="G270" s="303" t="s">
        <v>34</v>
      </c>
      <c r="H270" s="112" t="s">
        <v>3521</v>
      </c>
      <c r="I270" s="109"/>
      <c r="J270" s="109"/>
      <c r="K270" s="257"/>
      <c r="L270" s="241" t="s">
        <v>23</v>
      </c>
      <c r="M270" s="205" t="s">
        <v>7</v>
      </c>
      <c r="N270" s="233">
        <v>192</v>
      </c>
      <c r="O270" s="255" t="s">
        <v>63</v>
      </c>
      <c r="P270" s="256">
        <f>N270*16</f>
        <v>3072</v>
      </c>
      <c r="Q270" s="235">
        <v>1</v>
      </c>
      <c r="R270" s="109" t="s">
        <v>3531</v>
      </c>
      <c r="S270" s="112" t="s">
        <v>3647</v>
      </c>
      <c r="T270" s="236"/>
      <c r="U270" s="237"/>
      <c r="V270" s="238"/>
    </row>
    <row r="271" spans="1:22" ht="18" customHeight="1">
      <c r="A271" s="239">
        <v>254</v>
      </c>
      <c r="B271" s="253" t="s">
        <v>3532</v>
      </c>
      <c r="C271" s="199" t="s">
        <v>1865</v>
      </c>
      <c r="D271" s="9" t="s">
        <v>1864</v>
      </c>
      <c r="E271" s="304" t="s">
        <v>29</v>
      </c>
      <c r="F271" s="302" t="s">
        <v>3533</v>
      </c>
      <c r="G271" s="303" t="s">
        <v>34</v>
      </c>
      <c r="H271" s="112" t="s">
        <v>3534</v>
      </c>
      <c r="I271" s="109"/>
      <c r="J271" s="109"/>
      <c r="K271" s="257"/>
      <c r="L271" s="241" t="s">
        <v>23</v>
      </c>
      <c r="M271" s="205" t="s">
        <v>93</v>
      </c>
      <c r="N271" s="233">
        <v>460</v>
      </c>
      <c r="O271" s="111" t="s">
        <v>49</v>
      </c>
      <c r="P271" s="234">
        <f>N271*20</f>
        <v>9200</v>
      </c>
      <c r="Q271" s="235">
        <v>1</v>
      </c>
      <c r="R271" s="109" t="s">
        <v>3535</v>
      </c>
      <c r="S271" s="112" t="s">
        <v>3780</v>
      </c>
      <c r="T271" s="236"/>
      <c r="U271" s="237"/>
      <c r="V271" s="238"/>
    </row>
    <row r="272" spans="1:22" ht="18" customHeight="1">
      <c r="A272" s="239">
        <v>255</v>
      </c>
      <c r="B272" s="253" t="s">
        <v>3536</v>
      </c>
      <c r="C272" s="199" t="s">
        <v>3537</v>
      </c>
      <c r="D272" s="9" t="s">
        <v>3538</v>
      </c>
      <c r="E272" s="304" t="s">
        <v>29</v>
      </c>
      <c r="F272" s="302" t="s">
        <v>3539</v>
      </c>
      <c r="G272" s="303" t="s">
        <v>34</v>
      </c>
      <c r="H272" s="112" t="s">
        <v>3540</v>
      </c>
      <c r="I272" s="109"/>
      <c r="J272" s="109"/>
      <c r="K272" s="257"/>
      <c r="L272" s="241" t="s">
        <v>23</v>
      </c>
      <c r="M272" s="205" t="s">
        <v>93</v>
      </c>
      <c r="N272" s="233">
        <v>54</v>
      </c>
      <c r="O272" s="111" t="s">
        <v>49</v>
      </c>
      <c r="P272" s="234">
        <f>N272*19.5</f>
        <v>1053</v>
      </c>
      <c r="Q272" s="235">
        <v>1</v>
      </c>
      <c r="R272" s="109" t="s">
        <v>3541</v>
      </c>
      <c r="S272" s="112" t="s">
        <v>488</v>
      </c>
      <c r="T272" s="236"/>
      <c r="U272" s="237"/>
      <c r="V272" s="238"/>
    </row>
    <row r="273" spans="1:22" ht="18" customHeight="1">
      <c r="A273" s="239">
        <v>256</v>
      </c>
      <c r="B273" s="253" t="s">
        <v>3542</v>
      </c>
      <c r="C273" s="199" t="s">
        <v>3544</v>
      </c>
      <c r="D273" s="9" t="s">
        <v>3543</v>
      </c>
      <c r="E273" s="304" t="s">
        <v>29</v>
      </c>
      <c r="F273" s="302" t="s">
        <v>3545</v>
      </c>
      <c r="G273" s="303" t="s">
        <v>34</v>
      </c>
      <c r="H273" s="112" t="s">
        <v>3546</v>
      </c>
      <c r="I273" s="109"/>
      <c r="J273" s="109"/>
      <c r="K273" s="257"/>
      <c r="L273" s="241" t="s">
        <v>23</v>
      </c>
      <c r="M273" s="205" t="s">
        <v>93</v>
      </c>
      <c r="N273" s="351">
        <v>1044</v>
      </c>
      <c r="O273" s="111" t="s">
        <v>1035</v>
      </c>
      <c r="P273" s="234">
        <f>N273*13</f>
        <v>13572</v>
      </c>
      <c r="Q273" s="235">
        <v>2</v>
      </c>
      <c r="R273" s="109" t="s">
        <v>3547</v>
      </c>
      <c r="S273" s="112" t="s">
        <v>70</v>
      </c>
      <c r="T273" s="236"/>
      <c r="U273" s="237"/>
      <c r="V273" s="238"/>
    </row>
    <row r="274" spans="1:22" ht="18" customHeight="1">
      <c r="A274" s="239">
        <v>257</v>
      </c>
      <c r="B274" s="253" t="s">
        <v>3548</v>
      </c>
      <c r="C274" s="199" t="s">
        <v>3551</v>
      </c>
      <c r="D274" s="9" t="s">
        <v>3552</v>
      </c>
      <c r="E274" s="304" t="s">
        <v>29</v>
      </c>
      <c r="F274" s="302" t="s">
        <v>3549</v>
      </c>
      <c r="G274" s="303" t="s">
        <v>34</v>
      </c>
      <c r="H274" s="112" t="s">
        <v>3550</v>
      </c>
      <c r="I274" s="109"/>
      <c r="J274" s="109"/>
      <c r="K274" s="257"/>
      <c r="L274" s="241" t="s">
        <v>23</v>
      </c>
      <c r="M274" s="205" t="s">
        <v>93</v>
      </c>
      <c r="N274" s="233">
        <v>95</v>
      </c>
      <c r="O274" s="262" t="s">
        <v>63</v>
      </c>
      <c r="P274" s="264">
        <f>N274*16</f>
        <v>1520</v>
      </c>
      <c r="Q274" s="235">
        <v>1</v>
      </c>
      <c r="R274" s="109" t="s">
        <v>3553</v>
      </c>
      <c r="S274" s="112" t="s">
        <v>3554</v>
      </c>
      <c r="T274" s="236"/>
      <c r="U274" s="237"/>
      <c r="V274" s="238"/>
    </row>
    <row r="275" spans="1:22" ht="18" customHeight="1">
      <c r="A275" s="239">
        <v>258</v>
      </c>
      <c r="B275" s="253" t="s">
        <v>3555</v>
      </c>
      <c r="C275" s="199" t="s">
        <v>3557</v>
      </c>
      <c r="D275" s="9" t="s">
        <v>3556</v>
      </c>
      <c r="E275" s="304" t="s">
        <v>29</v>
      </c>
      <c r="F275" s="302" t="s">
        <v>3558</v>
      </c>
      <c r="G275" s="303" t="s">
        <v>34</v>
      </c>
      <c r="H275" s="112" t="s">
        <v>3559</v>
      </c>
      <c r="I275" s="109"/>
      <c r="J275" s="109"/>
      <c r="K275" s="257"/>
      <c r="L275" s="241" t="s">
        <v>23</v>
      </c>
      <c r="M275" s="205" t="s">
        <v>93</v>
      </c>
      <c r="N275" s="233">
        <v>60</v>
      </c>
      <c r="O275" s="255" t="s">
        <v>49</v>
      </c>
      <c r="P275" s="256">
        <f>N275*16.5</f>
        <v>990</v>
      </c>
      <c r="Q275" s="235">
        <v>1</v>
      </c>
      <c r="R275" s="109" t="s">
        <v>3560</v>
      </c>
      <c r="S275" s="112" t="s">
        <v>3674</v>
      </c>
      <c r="T275" s="236"/>
      <c r="U275" s="237"/>
      <c r="V275" s="238"/>
    </row>
    <row r="276" spans="1:22" ht="18" customHeight="1">
      <c r="A276" s="239">
        <v>259</v>
      </c>
      <c r="B276" s="253" t="s">
        <v>3561</v>
      </c>
      <c r="C276" s="199" t="s">
        <v>3562</v>
      </c>
      <c r="D276" s="9" t="s">
        <v>3563</v>
      </c>
      <c r="E276" s="304" t="s">
        <v>29</v>
      </c>
      <c r="F276" s="302" t="s">
        <v>3564</v>
      </c>
      <c r="G276" s="303" t="s">
        <v>34</v>
      </c>
      <c r="H276" s="112" t="s">
        <v>3565</v>
      </c>
      <c r="I276" s="109"/>
      <c r="J276" s="109"/>
      <c r="K276" s="257"/>
      <c r="L276" s="241" t="s">
        <v>23</v>
      </c>
      <c r="M276" s="205" t="s">
        <v>93</v>
      </c>
      <c r="N276" s="233">
        <v>6</v>
      </c>
      <c r="O276" s="262" t="s">
        <v>49</v>
      </c>
      <c r="P276" s="264">
        <f>N276*19.5</f>
        <v>117</v>
      </c>
      <c r="Q276" s="235">
        <v>1</v>
      </c>
      <c r="R276" s="109" t="s">
        <v>2566</v>
      </c>
      <c r="S276" s="112" t="s">
        <v>169</v>
      </c>
      <c r="T276" s="236"/>
      <c r="U276" s="237"/>
      <c r="V276" s="238"/>
    </row>
    <row r="277" spans="1:22" ht="30">
      <c r="A277" s="239">
        <v>260</v>
      </c>
      <c r="B277" s="352" t="s">
        <v>3566</v>
      </c>
      <c r="C277" s="199" t="s">
        <v>3567</v>
      </c>
      <c r="D277" s="9" t="s">
        <v>3568</v>
      </c>
      <c r="E277" s="304" t="s">
        <v>29</v>
      </c>
      <c r="F277" s="302" t="s">
        <v>3569</v>
      </c>
      <c r="G277" s="306">
        <v>45853</v>
      </c>
      <c r="H277" s="112" t="s">
        <v>3594</v>
      </c>
      <c r="I277" s="109" t="s">
        <v>3611</v>
      </c>
      <c r="J277" s="306">
        <v>45853</v>
      </c>
      <c r="K277" s="257"/>
      <c r="L277" s="241" t="s">
        <v>23</v>
      </c>
      <c r="M277" s="205" t="s">
        <v>7</v>
      </c>
      <c r="N277" s="233">
        <v>230</v>
      </c>
      <c r="O277" s="111" t="s">
        <v>1035</v>
      </c>
      <c r="P277" s="234">
        <f>31*N277</f>
        <v>7130</v>
      </c>
      <c r="Q277" s="235">
        <v>1</v>
      </c>
      <c r="R277" s="109" t="s">
        <v>1637</v>
      </c>
      <c r="S277" s="112" t="s">
        <v>1550</v>
      </c>
      <c r="T277" s="236" t="s">
        <v>3609</v>
      </c>
      <c r="U277" s="237" t="s">
        <v>3610</v>
      </c>
      <c r="V277" s="238"/>
    </row>
    <row r="278" spans="1:22" ht="18" customHeight="1">
      <c r="A278" s="239">
        <v>261</v>
      </c>
      <c r="B278" s="199" t="s">
        <v>3570</v>
      </c>
      <c r="C278" s="199" t="s">
        <v>3571</v>
      </c>
      <c r="D278" s="9" t="s">
        <v>3572</v>
      </c>
      <c r="E278" s="304" t="s">
        <v>29</v>
      </c>
      <c r="F278" s="302" t="s">
        <v>3573</v>
      </c>
      <c r="G278" s="303" t="s">
        <v>34</v>
      </c>
      <c r="H278" s="112" t="s">
        <v>3574</v>
      </c>
      <c r="I278" s="109"/>
      <c r="J278" s="109"/>
      <c r="K278" s="257"/>
      <c r="L278" s="241" t="s">
        <v>23</v>
      </c>
      <c r="M278" s="205" t="s">
        <v>7</v>
      </c>
      <c r="N278" s="233">
        <v>90</v>
      </c>
      <c r="O278" s="111" t="s">
        <v>49</v>
      </c>
      <c r="P278" s="234">
        <f>N278*21</f>
        <v>1890</v>
      </c>
      <c r="Q278" s="235">
        <v>1</v>
      </c>
      <c r="R278" s="109" t="s">
        <v>3575</v>
      </c>
      <c r="S278" s="112" t="s">
        <v>196</v>
      </c>
      <c r="T278" s="236"/>
      <c r="U278" s="237"/>
      <c r="V278" s="238"/>
    </row>
    <row r="279" spans="1:22" ht="18" customHeight="1">
      <c r="A279" s="239">
        <v>262</v>
      </c>
      <c r="B279" s="199" t="s">
        <v>3576</v>
      </c>
      <c r="C279" s="199" t="s">
        <v>3577</v>
      </c>
      <c r="D279" s="9" t="s">
        <v>3578</v>
      </c>
      <c r="E279" s="304" t="s">
        <v>29</v>
      </c>
      <c r="F279" s="302" t="s">
        <v>3579</v>
      </c>
      <c r="G279" s="303" t="s">
        <v>34</v>
      </c>
      <c r="H279" s="112" t="s">
        <v>3580</v>
      </c>
      <c r="I279" s="109"/>
      <c r="J279" s="109"/>
      <c r="K279" s="257"/>
      <c r="L279" s="241" t="s">
        <v>23</v>
      </c>
      <c r="M279" s="205" t="s">
        <v>7</v>
      </c>
      <c r="N279" s="233">
        <v>840</v>
      </c>
      <c r="O279" s="111" t="s">
        <v>63</v>
      </c>
      <c r="P279" s="234">
        <f>N279*19</f>
        <v>15960</v>
      </c>
      <c r="Q279" s="235">
        <v>2</v>
      </c>
      <c r="R279" s="109" t="s">
        <v>3581</v>
      </c>
      <c r="S279" s="112" t="s">
        <v>188</v>
      </c>
      <c r="T279" s="236"/>
      <c r="U279" s="237"/>
      <c r="V279" s="238"/>
    </row>
    <row r="280" spans="1:22" ht="18" customHeight="1">
      <c r="A280" s="239">
        <v>263</v>
      </c>
      <c r="B280" s="253" t="s">
        <v>3582</v>
      </c>
      <c r="C280" s="199" t="s">
        <v>3583</v>
      </c>
      <c r="D280" s="9" t="s">
        <v>3584</v>
      </c>
      <c r="E280" s="304" t="s">
        <v>29</v>
      </c>
      <c r="F280" s="302" t="s">
        <v>3585</v>
      </c>
      <c r="G280" s="303" t="s">
        <v>34</v>
      </c>
      <c r="H280" s="112" t="s">
        <v>3586</v>
      </c>
      <c r="I280" s="109"/>
      <c r="J280" s="109"/>
      <c r="K280" s="257"/>
      <c r="L280" s="241" t="s">
        <v>23</v>
      </c>
      <c r="M280" s="205" t="s">
        <v>93</v>
      </c>
      <c r="N280" s="233">
        <v>390</v>
      </c>
      <c r="O280" s="111" t="s">
        <v>63</v>
      </c>
      <c r="P280" s="234">
        <f>N280*20</f>
        <v>7800</v>
      </c>
      <c r="Q280" s="235">
        <v>1</v>
      </c>
      <c r="R280" s="109" t="s">
        <v>3631</v>
      </c>
      <c r="S280" s="112" t="s">
        <v>477</v>
      </c>
      <c r="T280" s="236"/>
      <c r="U280" s="237"/>
      <c r="V280" s="238"/>
    </row>
    <row r="281" spans="1:22" ht="30">
      <c r="A281" s="239">
        <v>264</v>
      </c>
      <c r="B281" s="199" t="s">
        <v>3588</v>
      </c>
      <c r="C281" s="199" t="s">
        <v>1327</v>
      </c>
      <c r="D281" s="9" t="s">
        <v>1328</v>
      </c>
      <c r="E281" s="304" t="s">
        <v>29</v>
      </c>
      <c r="F281" s="302" t="s">
        <v>3589</v>
      </c>
      <c r="G281" s="306">
        <v>45852</v>
      </c>
      <c r="H281" s="112" t="s">
        <v>3591</v>
      </c>
      <c r="I281" s="109" t="s">
        <v>3612</v>
      </c>
      <c r="J281" s="306">
        <v>45853</v>
      </c>
      <c r="K281" s="257"/>
      <c r="L281" s="241" t="s">
        <v>23</v>
      </c>
      <c r="M281" s="205" t="s">
        <v>7</v>
      </c>
      <c r="N281" s="233">
        <v>264</v>
      </c>
      <c r="O281" s="111" t="s">
        <v>49</v>
      </c>
      <c r="P281" s="234">
        <f>N281*17</f>
        <v>4488</v>
      </c>
      <c r="Q281" s="235">
        <v>1</v>
      </c>
      <c r="R281" s="109" t="s">
        <v>3590</v>
      </c>
      <c r="S281" s="112" t="s">
        <v>3633</v>
      </c>
      <c r="T281" s="236" t="s">
        <v>3593</v>
      </c>
      <c r="U281" s="237" t="s">
        <v>3592</v>
      </c>
      <c r="V281" s="238" t="s">
        <v>2091</v>
      </c>
    </row>
    <row r="282" spans="1:22" ht="18" customHeight="1">
      <c r="A282" s="239">
        <v>265</v>
      </c>
      <c r="B282" s="253" t="s">
        <v>3595</v>
      </c>
      <c r="C282" s="199" t="s">
        <v>3597</v>
      </c>
      <c r="D282" s="9" t="s">
        <v>3596</v>
      </c>
      <c r="E282" s="304" t="s">
        <v>29</v>
      </c>
      <c r="F282" s="302" t="s">
        <v>3598</v>
      </c>
      <c r="G282" s="303" t="s">
        <v>34</v>
      </c>
      <c r="H282" s="112" t="s">
        <v>3599</v>
      </c>
      <c r="I282" s="109"/>
      <c r="J282" s="109"/>
      <c r="K282" s="257"/>
      <c r="L282" s="241" t="s">
        <v>23</v>
      </c>
      <c r="M282" s="205" t="s">
        <v>93</v>
      </c>
      <c r="N282" s="233">
        <v>440</v>
      </c>
      <c r="O282" s="111" t="s">
        <v>43</v>
      </c>
      <c r="P282" s="234">
        <f>N282*26</f>
        <v>11440</v>
      </c>
      <c r="Q282" s="235">
        <v>1</v>
      </c>
      <c r="R282" s="109" t="s">
        <v>3600</v>
      </c>
      <c r="S282" s="112" t="s">
        <v>3649</v>
      </c>
      <c r="T282" s="236"/>
      <c r="U282" s="237"/>
      <c r="V282" s="238"/>
    </row>
    <row r="283" spans="1:22" ht="18" customHeight="1">
      <c r="A283" s="239">
        <v>266</v>
      </c>
      <c r="B283" s="253" t="s">
        <v>3601</v>
      </c>
      <c r="C283" s="199" t="s">
        <v>3597</v>
      </c>
      <c r="D283" s="9" t="s">
        <v>3596</v>
      </c>
      <c r="E283" s="304" t="s">
        <v>29</v>
      </c>
      <c r="F283" s="302" t="s">
        <v>3602</v>
      </c>
      <c r="G283" s="303" t="s">
        <v>34</v>
      </c>
      <c r="H283" s="112" t="s">
        <v>3603</v>
      </c>
      <c r="I283" s="109"/>
      <c r="J283" s="109"/>
      <c r="K283" s="257"/>
      <c r="L283" s="241" t="s">
        <v>23</v>
      </c>
      <c r="M283" s="205" t="s">
        <v>93</v>
      </c>
      <c r="N283" s="233">
        <v>723</v>
      </c>
      <c r="O283" s="111" t="s">
        <v>49</v>
      </c>
      <c r="P283" s="234">
        <f>N283*17.5</f>
        <v>12652.5</v>
      </c>
      <c r="Q283" s="235">
        <v>2</v>
      </c>
      <c r="R283" s="109" t="s">
        <v>3604</v>
      </c>
      <c r="S283" s="112" t="s">
        <v>3651</v>
      </c>
      <c r="T283" s="236"/>
      <c r="U283" s="237"/>
      <c r="V283" s="238"/>
    </row>
    <row r="284" spans="1:22" ht="30">
      <c r="A284" s="239">
        <v>267</v>
      </c>
      <c r="B284" s="199" t="s">
        <v>3605</v>
      </c>
      <c r="C284" s="199" t="s">
        <v>227</v>
      </c>
      <c r="D284" s="9" t="s">
        <v>228</v>
      </c>
      <c r="E284" s="304" t="s">
        <v>29</v>
      </c>
      <c r="F284" s="302" t="s">
        <v>3606</v>
      </c>
      <c r="G284" s="306">
        <v>45855</v>
      </c>
      <c r="H284" s="112" t="s">
        <v>3607</v>
      </c>
      <c r="I284" s="109" t="s">
        <v>3632</v>
      </c>
      <c r="J284" s="242">
        <v>45856</v>
      </c>
      <c r="K284" s="257"/>
      <c r="L284" s="241" t="s">
        <v>23</v>
      </c>
      <c r="M284" s="205" t="s">
        <v>7</v>
      </c>
      <c r="N284" s="233">
        <v>90</v>
      </c>
      <c r="O284" s="111" t="s">
        <v>49</v>
      </c>
      <c r="P284" s="234">
        <f>N284*20</f>
        <v>1800</v>
      </c>
      <c r="Q284" s="235">
        <v>1</v>
      </c>
      <c r="R284" s="109" t="s">
        <v>3608</v>
      </c>
      <c r="S284" s="112" t="s">
        <v>3650</v>
      </c>
      <c r="T284" s="236" t="s">
        <v>3624</v>
      </c>
      <c r="U284" s="237" t="s">
        <v>3625</v>
      </c>
      <c r="V284" s="238" t="s">
        <v>2736</v>
      </c>
    </row>
    <row r="285" spans="1:22" ht="30">
      <c r="A285" s="239">
        <v>268</v>
      </c>
      <c r="B285" s="199" t="s">
        <v>3617</v>
      </c>
      <c r="C285" s="199" t="s">
        <v>3619</v>
      </c>
      <c r="D285" s="9" t="s">
        <v>3618</v>
      </c>
      <c r="E285" s="304" t="s">
        <v>29</v>
      </c>
      <c r="F285" s="302" t="s">
        <v>3620</v>
      </c>
      <c r="G285" s="306">
        <v>45859</v>
      </c>
      <c r="H285" s="112" t="s">
        <v>3621</v>
      </c>
      <c r="I285" s="109"/>
      <c r="J285" s="109"/>
      <c r="K285" s="257"/>
      <c r="L285" s="241" t="s">
        <v>23</v>
      </c>
      <c r="M285" s="205" t="s">
        <v>7</v>
      </c>
      <c r="N285" s="233">
        <v>145</v>
      </c>
      <c r="O285" s="111" t="s">
        <v>49</v>
      </c>
      <c r="P285" s="234">
        <f>N285*23</f>
        <v>3335</v>
      </c>
      <c r="Q285" s="235">
        <v>1</v>
      </c>
      <c r="R285" s="109" t="s">
        <v>3622</v>
      </c>
      <c r="S285" s="112" t="s">
        <v>3649</v>
      </c>
      <c r="T285" s="236" t="s">
        <v>3668</v>
      </c>
      <c r="U285" s="237" t="s">
        <v>3669</v>
      </c>
      <c r="V285" s="238" t="s">
        <v>2091</v>
      </c>
    </row>
    <row r="286" spans="1:22" ht="18" customHeight="1">
      <c r="A286" s="239">
        <v>269</v>
      </c>
      <c r="B286" s="199" t="s">
        <v>3626</v>
      </c>
      <c r="C286" s="199" t="s">
        <v>1327</v>
      </c>
      <c r="D286" s="9" t="s">
        <v>1328</v>
      </c>
      <c r="E286" s="304" t="s">
        <v>29</v>
      </c>
      <c r="F286" s="302" t="s">
        <v>3627</v>
      </c>
      <c r="G286" s="303" t="s">
        <v>34</v>
      </c>
      <c r="H286" s="112" t="s">
        <v>3628</v>
      </c>
      <c r="I286" s="109"/>
      <c r="J286" s="109"/>
      <c r="K286" s="257"/>
      <c r="L286" s="241" t="s">
        <v>23</v>
      </c>
      <c r="M286" s="205" t="s">
        <v>7</v>
      </c>
      <c r="N286" s="233">
        <v>80</v>
      </c>
      <c r="O286" s="111" t="s">
        <v>49</v>
      </c>
      <c r="P286" s="234">
        <f>N286*19.4</f>
        <v>1552</v>
      </c>
      <c r="Q286" s="235">
        <v>1</v>
      </c>
      <c r="R286" s="109" t="s">
        <v>3629</v>
      </c>
      <c r="S286" s="112" t="s">
        <v>3648</v>
      </c>
      <c r="T286" s="236"/>
      <c r="U286" s="237"/>
      <c r="V286" s="238"/>
    </row>
    <row r="287" spans="1:22" ht="18" customHeight="1">
      <c r="A287" s="239">
        <v>270</v>
      </c>
      <c r="B287" s="347" t="s">
        <v>3634</v>
      </c>
      <c r="C287" s="199" t="s">
        <v>2598</v>
      </c>
      <c r="D287" s="9" t="s">
        <v>3635</v>
      </c>
      <c r="E287" s="304" t="s">
        <v>29</v>
      </c>
      <c r="F287" s="302" t="s">
        <v>3636</v>
      </c>
      <c r="G287" s="303" t="s">
        <v>34</v>
      </c>
      <c r="H287" s="112" t="s">
        <v>3637</v>
      </c>
      <c r="I287" s="109"/>
      <c r="J287" s="109"/>
      <c r="K287" s="257"/>
      <c r="L287" s="241" t="s">
        <v>23</v>
      </c>
      <c r="M287" s="205" t="s">
        <v>7</v>
      </c>
      <c r="N287" s="233">
        <v>82</v>
      </c>
      <c r="O287" s="255" t="s">
        <v>63</v>
      </c>
      <c r="P287" s="256">
        <f>N287*18</f>
        <v>1476</v>
      </c>
      <c r="Q287" s="235">
        <v>1</v>
      </c>
      <c r="R287" s="109" t="s">
        <v>3638</v>
      </c>
      <c r="S287" s="112" t="s">
        <v>3647</v>
      </c>
      <c r="T287" s="236"/>
      <c r="U287" s="237"/>
      <c r="V287" s="238"/>
    </row>
    <row r="288" spans="1:22" ht="18" customHeight="1">
      <c r="A288" s="239">
        <v>271</v>
      </c>
      <c r="B288" s="253" t="s">
        <v>3640</v>
      </c>
      <c r="C288" s="199" t="s">
        <v>3641</v>
      </c>
      <c r="D288" s="9" t="s">
        <v>3642</v>
      </c>
      <c r="E288" s="304" t="s">
        <v>29</v>
      </c>
      <c r="F288" s="302" t="s">
        <v>3643</v>
      </c>
      <c r="G288" s="303" t="s">
        <v>34</v>
      </c>
      <c r="H288" s="112" t="s">
        <v>3644</v>
      </c>
      <c r="I288" s="109"/>
      <c r="J288" s="109"/>
      <c r="K288" s="257"/>
      <c r="L288" s="241" t="s">
        <v>23</v>
      </c>
      <c r="M288" s="205" t="s">
        <v>93</v>
      </c>
      <c r="N288" s="348">
        <v>40</v>
      </c>
      <c r="O288" s="111" t="s">
        <v>49</v>
      </c>
      <c r="P288" s="234">
        <f>N288*22.5</f>
        <v>900</v>
      </c>
      <c r="Q288" s="235">
        <v>1</v>
      </c>
      <c r="R288" s="109" t="s">
        <v>3645</v>
      </c>
      <c r="S288" s="112" t="s">
        <v>3646</v>
      </c>
      <c r="T288" s="236"/>
      <c r="U288" s="237"/>
      <c r="V288" s="238"/>
    </row>
    <row r="289" spans="1:22" ht="18" customHeight="1">
      <c r="A289" s="239">
        <v>272</v>
      </c>
      <c r="B289" s="253" t="s">
        <v>3654</v>
      </c>
      <c r="C289" s="199" t="s">
        <v>3656</v>
      </c>
      <c r="D289" s="9" t="s">
        <v>3655</v>
      </c>
      <c r="E289" s="304" t="s">
        <v>29</v>
      </c>
      <c r="F289" s="302" t="s">
        <v>3657</v>
      </c>
      <c r="G289" s="303" t="s">
        <v>34</v>
      </c>
      <c r="H289" s="112" t="s">
        <v>3652</v>
      </c>
      <c r="I289" s="109"/>
      <c r="J289" s="109"/>
      <c r="K289" s="257"/>
      <c r="L289" s="241" t="s">
        <v>23</v>
      </c>
      <c r="M289" s="205" t="s">
        <v>93</v>
      </c>
      <c r="N289" s="233">
        <v>13</v>
      </c>
      <c r="O289" s="111" t="s">
        <v>49</v>
      </c>
      <c r="P289" s="234">
        <f>N289*19</f>
        <v>247</v>
      </c>
      <c r="Q289" s="235">
        <v>1</v>
      </c>
      <c r="R289" s="109" t="s">
        <v>3658</v>
      </c>
      <c r="S289" s="112" t="s">
        <v>3646</v>
      </c>
      <c r="T289" s="236"/>
      <c r="U289" s="237"/>
      <c r="V289" s="238"/>
    </row>
    <row r="290" spans="1:22" ht="18" customHeight="1">
      <c r="A290" s="239">
        <v>273</v>
      </c>
      <c r="B290" s="199" t="s">
        <v>3659</v>
      </c>
      <c r="C290" s="199" t="s">
        <v>3661</v>
      </c>
      <c r="D290" s="9" t="s">
        <v>3660</v>
      </c>
      <c r="E290" s="304" t="s">
        <v>29</v>
      </c>
      <c r="F290" s="302" t="s">
        <v>3662</v>
      </c>
      <c r="G290" s="306">
        <v>45860</v>
      </c>
      <c r="H290" s="112" t="s">
        <v>3663</v>
      </c>
      <c r="I290" s="109"/>
      <c r="J290" s="109"/>
      <c r="K290" s="257"/>
      <c r="L290" s="241" t="s">
        <v>23</v>
      </c>
      <c r="M290" s="205" t="s">
        <v>7</v>
      </c>
      <c r="N290" s="233">
        <v>4</v>
      </c>
      <c r="O290" s="111" t="s">
        <v>450</v>
      </c>
      <c r="P290" s="234">
        <f>N290*30</f>
        <v>120</v>
      </c>
      <c r="Q290" s="235">
        <v>1</v>
      </c>
      <c r="R290" s="109" t="s">
        <v>3664</v>
      </c>
      <c r="S290" s="112" t="s">
        <v>3633</v>
      </c>
      <c r="T290" s="236" t="s">
        <v>3686</v>
      </c>
      <c r="U290" s="237" t="s">
        <v>3687</v>
      </c>
      <c r="V290" s="238"/>
    </row>
    <row r="291" spans="1:22" ht="18" customHeight="1">
      <c r="A291" s="239">
        <v>274</v>
      </c>
      <c r="B291" s="352" t="s">
        <v>3527</v>
      </c>
      <c r="C291" s="199" t="s">
        <v>3665</v>
      </c>
      <c r="D291" s="9" t="s">
        <v>3529</v>
      </c>
      <c r="E291" s="304" t="s">
        <v>29</v>
      </c>
      <c r="F291" s="302" t="s">
        <v>3666</v>
      </c>
      <c r="G291" s="303" t="s">
        <v>34</v>
      </c>
      <c r="H291" s="112" t="s">
        <v>3667</v>
      </c>
      <c r="I291" s="109"/>
      <c r="J291" s="109"/>
      <c r="K291" s="257"/>
      <c r="L291" s="241" t="s">
        <v>23</v>
      </c>
      <c r="M291" s="205" t="s">
        <v>7</v>
      </c>
      <c r="N291" s="233">
        <v>192</v>
      </c>
      <c r="O291" s="111" t="s">
        <v>63</v>
      </c>
      <c r="P291" s="234">
        <f>N291*16</f>
        <v>3072</v>
      </c>
      <c r="Q291" s="235">
        <v>1</v>
      </c>
      <c r="R291" s="109" t="s">
        <v>3531</v>
      </c>
      <c r="S291" s="112" t="s">
        <v>3647</v>
      </c>
      <c r="T291" s="236"/>
      <c r="U291" s="237"/>
      <c r="V291" s="238"/>
    </row>
    <row r="292" spans="1:22" ht="18" customHeight="1">
      <c r="A292" s="239">
        <v>275</v>
      </c>
      <c r="B292" s="253" t="s">
        <v>3671</v>
      </c>
      <c r="C292" s="199" t="s">
        <v>1327</v>
      </c>
      <c r="D292" s="9" t="s">
        <v>1328</v>
      </c>
      <c r="E292" s="304" t="s">
        <v>29</v>
      </c>
      <c r="F292" s="302" t="s">
        <v>3672</v>
      </c>
      <c r="G292" s="303" t="s">
        <v>34</v>
      </c>
      <c r="H292" s="112" t="s">
        <v>3673</v>
      </c>
      <c r="I292" s="109"/>
      <c r="J292" s="109"/>
      <c r="K292" s="257"/>
      <c r="L292" s="241" t="s">
        <v>23</v>
      </c>
      <c r="M292" s="205" t="s">
        <v>93</v>
      </c>
      <c r="N292" s="233">
        <v>412</v>
      </c>
      <c r="O292" s="111" t="s">
        <v>49</v>
      </c>
      <c r="P292" s="234">
        <f>N292*19</f>
        <v>7828</v>
      </c>
      <c r="Q292" s="235">
        <v>1</v>
      </c>
      <c r="R292" s="109" t="s">
        <v>290</v>
      </c>
      <c r="S292" s="112" t="s">
        <v>3674</v>
      </c>
      <c r="T292" s="236"/>
      <c r="U292" s="237"/>
      <c r="V292" s="238"/>
    </row>
    <row r="293" spans="1:22" ht="18" customHeight="1">
      <c r="A293" s="239">
        <v>276</v>
      </c>
      <c r="B293" s="389" t="s">
        <v>3675</v>
      </c>
      <c r="C293" s="199" t="s">
        <v>3676</v>
      </c>
      <c r="D293" s="9" t="s">
        <v>3677</v>
      </c>
      <c r="E293" s="304" t="s">
        <v>29</v>
      </c>
      <c r="F293" s="302" t="s">
        <v>3678</v>
      </c>
      <c r="G293" s="303" t="s">
        <v>34</v>
      </c>
      <c r="H293" s="112" t="s">
        <v>3679</v>
      </c>
      <c r="I293" s="109"/>
      <c r="J293" s="109"/>
      <c r="K293" s="257"/>
      <c r="L293" s="241" t="s">
        <v>23</v>
      </c>
      <c r="M293" s="205" t="s">
        <v>7</v>
      </c>
      <c r="N293" s="233">
        <v>44</v>
      </c>
      <c r="O293" s="111" t="s">
        <v>63</v>
      </c>
      <c r="P293" s="234">
        <f>N293*19</f>
        <v>836</v>
      </c>
      <c r="Q293" s="235">
        <v>1</v>
      </c>
      <c r="R293" s="109" t="s">
        <v>203</v>
      </c>
      <c r="S293" s="112" t="s">
        <v>3680</v>
      </c>
      <c r="T293" s="236"/>
      <c r="U293" s="237"/>
      <c r="V293" s="238"/>
    </row>
    <row r="294" spans="1:22" ht="18" customHeight="1">
      <c r="A294" s="239">
        <v>277</v>
      </c>
      <c r="B294" s="253" t="s">
        <v>3681</v>
      </c>
      <c r="C294" s="199" t="s">
        <v>3597</v>
      </c>
      <c r="D294" s="9" t="s">
        <v>3596</v>
      </c>
      <c r="E294" s="304" t="s">
        <v>29</v>
      </c>
      <c r="F294" s="302" t="s">
        <v>3682</v>
      </c>
      <c r="G294" s="303" t="s">
        <v>34</v>
      </c>
      <c r="H294" s="112" t="s">
        <v>3683</v>
      </c>
      <c r="I294" s="109"/>
      <c r="J294" s="109"/>
      <c r="K294" s="257"/>
      <c r="L294" s="241" t="s">
        <v>23</v>
      </c>
      <c r="M294" s="205" t="s">
        <v>93</v>
      </c>
      <c r="N294" s="233">
        <v>182</v>
      </c>
      <c r="O294" s="111" t="s">
        <v>63</v>
      </c>
      <c r="P294" s="234">
        <f>N294*19</f>
        <v>3458</v>
      </c>
      <c r="Q294" s="235">
        <v>1</v>
      </c>
      <c r="R294" s="109" t="s">
        <v>3684</v>
      </c>
      <c r="S294" s="112" t="s">
        <v>3685</v>
      </c>
      <c r="T294" s="236"/>
      <c r="U294" s="237"/>
      <c r="V294" s="238"/>
    </row>
    <row r="295" spans="1:22" ht="18" customHeight="1">
      <c r="A295" s="239">
        <v>278</v>
      </c>
      <c r="B295" s="253" t="s">
        <v>3688</v>
      </c>
      <c r="C295" s="199" t="s">
        <v>3689</v>
      </c>
      <c r="D295" s="9" t="s">
        <v>3690</v>
      </c>
      <c r="E295" s="304" t="s">
        <v>29</v>
      </c>
      <c r="F295" s="302" t="s">
        <v>3691</v>
      </c>
      <c r="G295" s="303" t="s">
        <v>34</v>
      </c>
      <c r="H295" s="112" t="s">
        <v>3692</v>
      </c>
      <c r="I295" s="109"/>
      <c r="J295" s="109"/>
      <c r="K295" s="257"/>
      <c r="L295" s="241" t="s">
        <v>23</v>
      </c>
      <c r="M295" s="205" t="s">
        <v>93</v>
      </c>
      <c r="N295" s="233">
        <v>22</v>
      </c>
      <c r="O295" s="111" t="s">
        <v>49</v>
      </c>
      <c r="P295" s="234">
        <f>N295*18</f>
        <v>396</v>
      </c>
      <c r="Q295" s="235">
        <v>1</v>
      </c>
      <c r="R295" s="109" t="s">
        <v>3693</v>
      </c>
      <c r="S295" s="112" t="s">
        <v>3694</v>
      </c>
      <c r="T295" s="236"/>
      <c r="U295" s="237"/>
      <c r="V295" s="238"/>
    </row>
    <row r="296" spans="1:22" ht="18" customHeight="1">
      <c r="A296" s="239">
        <v>279</v>
      </c>
      <c r="B296" s="199" t="s">
        <v>3695</v>
      </c>
      <c r="C296" s="199" t="s">
        <v>3696</v>
      </c>
      <c r="D296" s="9" t="s">
        <v>3697</v>
      </c>
      <c r="E296" s="304" t="s">
        <v>29</v>
      </c>
      <c r="F296" s="302" t="s">
        <v>3698</v>
      </c>
      <c r="G296" s="303" t="s">
        <v>34</v>
      </c>
      <c r="H296" s="112" t="s">
        <v>3699</v>
      </c>
      <c r="I296" s="109"/>
      <c r="J296" s="109"/>
      <c r="K296" s="257"/>
      <c r="L296" s="241" t="s">
        <v>23</v>
      </c>
      <c r="M296" s="205" t="s">
        <v>7</v>
      </c>
      <c r="N296" s="233">
        <v>84</v>
      </c>
      <c r="O296" s="111" t="s">
        <v>63</v>
      </c>
      <c r="P296" s="234">
        <f>N296*18</f>
        <v>1512</v>
      </c>
      <c r="Q296" s="235">
        <v>1</v>
      </c>
      <c r="R296" s="109" t="s">
        <v>3700</v>
      </c>
      <c r="S296" s="112" t="s">
        <v>3650</v>
      </c>
      <c r="T296" s="236"/>
      <c r="U296" s="237"/>
      <c r="V296" s="238"/>
    </row>
    <row r="297" spans="1:22" ht="30">
      <c r="A297" s="239">
        <v>280</v>
      </c>
      <c r="B297" s="199" t="s">
        <v>3704</v>
      </c>
      <c r="C297" s="199" t="s">
        <v>3705</v>
      </c>
      <c r="D297" s="9" t="s">
        <v>3706</v>
      </c>
      <c r="E297" s="304" t="s">
        <v>29</v>
      </c>
      <c r="F297" s="302" t="s">
        <v>3707</v>
      </c>
      <c r="G297" s="306">
        <v>45866</v>
      </c>
      <c r="H297" s="112" t="s">
        <v>3708</v>
      </c>
      <c r="I297" s="109"/>
      <c r="J297" s="109"/>
      <c r="K297" s="257"/>
      <c r="L297" s="241" t="s">
        <v>23</v>
      </c>
      <c r="M297" s="205" t="s">
        <v>7</v>
      </c>
      <c r="N297" s="233">
        <v>24</v>
      </c>
      <c r="O297" s="111" t="s">
        <v>49</v>
      </c>
      <c r="P297" s="234">
        <f>N297*19.4</f>
        <v>465.59999999999997</v>
      </c>
      <c r="Q297" s="235">
        <v>1</v>
      </c>
      <c r="R297" s="109" t="s">
        <v>1311</v>
      </c>
      <c r="S297" s="112" t="s">
        <v>3709</v>
      </c>
      <c r="T297" s="236" t="s">
        <v>3298</v>
      </c>
      <c r="U297" s="237" t="s">
        <v>3299</v>
      </c>
      <c r="V297" s="238" t="s">
        <v>2091</v>
      </c>
    </row>
    <row r="298" spans="1:22" ht="18" customHeight="1">
      <c r="A298" s="239">
        <v>281</v>
      </c>
      <c r="B298" s="253" t="s">
        <v>3714</v>
      </c>
      <c r="C298" s="199" t="s">
        <v>3717</v>
      </c>
      <c r="D298" s="74" t="s">
        <v>3716</v>
      </c>
      <c r="E298" s="304" t="s">
        <v>29</v>
      </c>
      <c r="F298" s="302" t="s">
        <v>3715</v>
      </c>
      <c r="G298" s="231" t="s">
        <v>34</v>
      </c>
      <c r="H298" s="112" t="s">
        <v>3718</v>
      </c>
      <c r="I298" s="109"/>
      <c r="J298" s="109"/>
      <c r="K298" s="257"/>
      <c r="L298" s="241" t="s">
        <v>23</v>
      </c>
      <c r="M298" s="205" t="s">
        <v>93</v>
      </c>
      <c r="N298" s="233">
        <v>87</v>
      </c>
      <c r="O298" s="111" t="s">
        <v>49</v>
      </c>
      <c r="P298" s="234">
        <f>19*N298</f>
        <v>1653</v>
      </c>
      <c r="Q298" s="235">
        <v>1</v>
      </c>
      <c r="R298" s="109" t="s">
        <v>3719</v>
      </c>
      <c r="S298" s="112" t="s">
        <v>3720</v>
      </c>
      <c r="T298" s="236"/>
      <c r="U298" s="237"/>
      <c r="V298" s="238"/>
    </row>
    <row r="299" spans="1:22" ht="18" customHeight="1">
      <c r="A299" s="239">
        <v>282</v>
      </c>
      <c r="B299" s="253" t="s">
        <v>3721</v>
      </c>
      <c r="C299" s="199" t="s">
        <v>3723</v>
      </c>
      <c r="D299" s="9" t="s">
        <v>3722</v>
      </c>
      <c r="E299" s="304" t="s">
        <v>29</v>
      </c>
      <c r="F299" s="302" t="s">
        <v>3724</v>
      </c>
      <c r="G299" s="231" t="s">
        <v>34</v>
      </c>
      <c r="H299" s="112" t="s">
        <v>3725</v>
      </c>
      <c r="I299" s="109"/>
      <c r="J299" s="109"/>
      <c r="K299" s="257"/>
      <c r="L299" s="241" t="s">
        <v>23</v>
      </c>
      <c r="M299" s="205" t="s">
        <v>93</v>
      </c>
      <c r="N299" s="233">
        <v>144</v>
      </c>
      <c r="O299" s="111" t="s">
        <v>49</v>
      </c>
      <c r="P299" s="234">
        <f>N299*21</f>
        <v>3024</v>
      </c>
      <c r="Q299" s="235">
        <v>1</v>
      </c>
      <c r="R299" s="109" t="s">
        <v>1013</v>
      </c>
      <c r="S299" s="112" t="s">
        <v>3685</v>
      </c>
      <c r="T299" s="236"/>
      <c r="U299" s="237"/>
      <c r="V299" s="238"/>
    </row>
    <row r="300" spans="1:22" ht="18" customHeight="1">
      <c r="A300" s="239">
        <v>283</v>
      </c>
      <c r="B300" s="253" t="s">
        <v>3726</v>
      </c>
      <c r="C300" s="199" t="s">
        <v>3728</v>
      </c>
      <c r="D300" s="9" t="s">
        <v>3727</v>
      </c>
      <c r="E300" s="304" t="s">
        <v>29</v>
      </c>
      <c r="F300" s="302" t="s">
        <v>3729</v>
      </c>
      <c r="G300" s="231" t="s">
        <v>34</v>
      </c>
      <c r="H300" s="112" t="s">
        <v>3730</v>
      </c>
      <c r="I300" s="109"/>
      <c r="J300" s="109"/>
      <c r="K300" s="257"/>
      <c r="L300" s="241" t="s">
        <v>23</v>
      </c>
      <c r="M300" s="205" t="s">
        <v>93</v>
      </c>
      <c r="N300" s="233">
        <v>1</v>
      </c>
      <c r="O300" s="111" t="s">
        <v>49</v>
      </c>
      <c r="P300" s="234">
        <v>19.8</v>
      </c>
      <c r="Q300" s="235">
        <v>1</v>
      </c>
      <c r="R300" s="109" t="s">
        <v>3731</v>
      </c>
      <c r="S300" s="112" t="s">
        <v>3732</v>
      </c>
      <c r="T300" s="236"/>
      <c r="U300" s="237"/>
      <c r="V300" s="238"/>
    </row>
    <row r="301" spans="1:22" ht="18" customHeight="1">
      <c r="A301" s="239">
        <v>284</v>
      </c>
      <c r="B301" s="199" t="s">
        <v>3741</v>
      </c>
      <c r="C301" s="199" t="s">
        <v>3745</v>
      </c>
      <c r="D301" s="9" t="s">
        <v>3744</v>
      </c>
      <c r="E301" s="304" t="s">
        <v>29</v>
      </c>
      <c r="F301" s="302" t="s">
        <v>3736</v>
      </c>
      <c r="G301" s="231" t="s">
        <v>34</v>
      </c>
      <c r="H301" s="112" t="s">
        <v>3738</v>
      </c>
      <c r="I301" s="109"/>
      <c r="J301" s="109"/>
      <c r="K301" s="257"/>
      <c r="L301" s="241" t="s">
        <v>23</v>
      </c>
      <c r="M301" s="205" t="s">
        <v>7</v>
      </c>
      <c r="N301" s="233">
        <v>48</v>
      </c>
      <c r="O301" s="111" t="s">
        <v>49</v>
      </c>
      <c r="P301" s="234">
        <f>N301*22</f>
        <v>1056</v>
      </c>
      <c r="Q301" s="235">
        <v>1</v>
      </c>
      <c r="R301" s="109" t="s">
        <v>3742</v>
      </c>
      <c r="S301" s="112" t="s">
        <v>3743</v>
      </c>
      <c r="T301" s="236"/>
      <c r="U301" s="237"/>
      <c r="V301" s="238"/>
    </row>
    <row r="302" spans="1:22" ht="18" customHeight="1">
      <c r="A302" s="239">
        <v>285</v>
      </c>
      <c r="B302" s="199" t="s">
        <v>3733</v>
      </c>
      <c r="C302" s="206" t="s">
        <v>3735</v>
      </c>
      <c r="D302" s="9" t="s">
        <v>3734</v>
      </c>
      <c r="E302" s="304" t="s">
        <v>29</v>
      </c>
      <c r="F302" s="302" t="s">
        <v>3737</v>
      </c>
      <c r="G302" s="231" t="s">
        <v>34</v>
      </c>
      <c r="H302" s="112" t="s">
        <v>3739</v>
      </c>
      <c r="I302" s="109"/>
      <c r="J302" s="109"/>
      <c r="K302" s="257"/>
      <c r="L302" s="241" t="s">
        <v>23</v>
      </c>
      <c r="M302" s="205" t="s">
        <v>7</v>
      </c>
      <c r="N302" s="233">
        <v>250</v>
      </c>
      <c r="O302" s="111" t="s">
        <v>1310</v>
      </c>
      <c r="P302" s="234">
        <f>N302*12</f>
        <v>3000</v>
      </c>
      <c r="Q302" s="235">
        <v>1</v>
      </c>
      <c r="R302" s="109" t="s">
        <v>912</v>
      </c>
      <c r="S302" s="112" t="s">
        <v>3740</v>
      </c>
      <c r="T302" s="236"/>
      <c r="U302" s="237"/>
      <c r="V302" s="238"/>
    </row>
    <row r="303" spans="1:22" ht="18" customHeight="1">
      <c r="A303" s="239">
        <v>286</v>
      </c>
      <c r="B303" s="199" t="s">
        <v>3746</v>
      </c>
      <c r="C303" s="199" t="s">
        <v>3748</v>
      </c>
      <c r="D303" s="9" t="s">
        <v>3747</v>
      </c>
      <c r="E303" s="304" t="s">
        <v>29</v>
      </c>
      <c r="F303" s="302" t="s">
        <v>3749</v>
      </c>
      <c r="G303" s="231" t="s">
        <v>34</v>
      </c>
      <c r="H303" s="112" t="s">
        <v>3790</v>
      </c>
      <c r="I303" s="109"/>
      <c r="J303" s="109"/>
      <c r="K303" s="257"/>
      <c r="L303" s="241" t="s">
        <v>23</v>
      </c>
      <c r="M303" s="205" t="s">
        <v>7</v>
      </c>
      <c r="N303" s="233">
        <v>416</v>
      </c>
      <c r="O303" s="262" t="s">
        <v>49</v>
      </c>
      <c r="P303" s="264">
        <f>N303*18</f>
        <v>7488</v>
      </c>
      <c r="Q303" s="235">
        <v>1</v>
      </c>
      <c r="R303" s="109" t="s">
        <v>3750</v>
      </c>
      <c r="S303" s="112" t="s">
        <v>3751</v>
      </c>
      <c r="T303" s="236"/>
      <c r="U303" s="237"/>
      <c r="V303" s="238"/>
    </row>
    <row r="304" spans="1:22" ht="18" customHeight="1">
      <c r="A304" s="239">
        <v>287</v>
      </c>
      <c r="B304" s="253" t="s">
        <v>3752</v>
      </c>
      <c r="C304" s="199" t="s">
        <v>3754</v>
      </c>
      <c r="D304" s="9" t="s">
        <v>3753</v>
      </c>
      <c r="E304" s="304" t="s">
        <v>29</v>
      </c>
      <c r="F304" s="302" t="s">
        <v>3755</v>
      </c>
      <c r="G304" s="231" t="s">
        <v>34</v>
      </c>
      <c r="H304" s="112" t="s">
        <v>3756</v>
      </c>
      <c r="I304" s="109"/>
      <c r="J304" s="109"/>
      <c r="K304" s="257"/>
      <c r="L304" s="241" t="s">
        <v>23</v>
      </c>
      <c r="M304" s="205" t="s">
        <v>93</v>
      </c>
      <c r="N304" s="233">
        <v>133</v>
      </c>
      <c r="O304" s="111" t="s">
        <v>49</v>
      </c>
      <c r="P304" s="234">
        <f>N304*27</f>
        <v>3591</v>
      </c>
      <c r="Q304" s="235">
        <v>1</v>
      </c>
      <c r="R304" s="109" t="s">
        <v>3757</v>
      </c>
      <c r="S304" s="112" t="s">
        <v>3758</v>
      </c>
      <c r="T304" s="236"/>
      <c r="U304" s="237"/>
      <c r="V304" s="238"/>
    </row>
    <row r="305" spans="1:22" ht="30">
      <c r="A305" s="239">
        <v>288</v>
      </c>
      <c r="B305" s="199" t="s">
        <v>3759</v>
      </c>
      <c r="C305" s="199" t="s">
        <v>3761</v>
      </c>
      <c r="D305" s="9" t="s">
        <v>3760</v>
      </c>
      <c r="E305" s="304" t="s">
        <v>29</v>
      </c>
      <c r="F305" s="302" t="s">
        <v>3762</v>
      </c>
      <c r="G305" s="242">
        <v>45869</v>
      </c>
      <c r="H305" s="112" t="s">
        <v>3764</v>
      </c>
      <c r="I305" s="109"/>
      <c r="J305" s="109"/>
      <c r="K305" s="257"/>
      <c r="L305" s="241" t="s">
        <v>23</v>
      </c>
      <c r="M305" s="205" t="s">
        <v>7</v>
      </c>
      <c r="N305" s="233">
        <v>1008</v>
      </c>
      <c r="O305" s="111" t="s">
        <v>49</v>
      </c>
      <c r="P305" s="234">
        <v>22680</v>
      </c>
      <c r="Q305" s="235">
        <v>2</v>
      </c>
      <c r="R305" s="109" t="s">
        <v>414</v>
      </c>
      <c r="S305" s="112" t="s">
        <v>3765</v>
      </c>
      <c r="T305" s="236" t="s">
        <v>3766</v>
      </c>
      <c r="U305" s="237" t="s">
        <v>3767</v>
      </c>
      <c r="V305" s="238" t="s">
        <v>1351</v>
      </c>
    </row>
    <row r="306" spans="1:22" ht="18" customHeight="1">
      <c r="A306" s="239">
        <v>289</v>
      </c>
      <c r="B306" s="253" t="s">
        <v>3771</v>
      </c>
      <c r="C306" s="199" t="s">
        <v>1940</v>
      </c>
      <c r="D306" s="9" t="s">
        <v>2223</v>
      </c>
      <c r="E306" s="304" t="s">
        <v>29</v>
      </c>
      <c r="F306" s="302" t="s">
        <v>3772</v>
      </c>
      <c r="G306" s="231" t="s">
        <v>34</v>
      </c>
      <c r="H306" s="112" t="s">
        <v>3756</v>
      </c>
      <c r="I306" s="109"/>
      <c r="J306" s="109"/>
      <c r="K306" s="257"/>
      <c r="L306" s="241" t="s">
        <v>23</v>
      </c>
      <c r="M306" s="205" t="s">
        <v>93</v>
      </c>
      <c r="N306" s="233">
        <v>205</v>
      </c>
      <c r="O306" s="111" t="s">
        <v>49</v>
      </c>
      <c r="P306" s="234">
        <f>22*N306</f>
        <v>4510</v>
      </c>
      <c r="Q306" s="235">
        <v>1</v>
      </c>
      <c r="R306" s="109" t="s">
        <v>3773</v>
      </c>
      <c r="S306" s="112" t="s">
        <v>3774</v>
      </c>
      <c r="T306" s="236"/>
      <c r="U306" s="237"/>
      <c r="V306" s="238"/>
    </row>
    <row r="307" spans="1:22" ht="18" customHeight="1">
      <c r="A307" s="239">
        <v>290</v>
      </c>
      <c r="B307" s="199" t="s">
        <v>3775</v>
      </c>
      <c r="C307" s="199" t="s">
        <v>3776</v>
      </c>
      <c r="D307" s="9" t="s">
        <v>3777</v>
      </c>
      <c r="E307" s="304" t="s">
        <v>29</v>
      </c>
      <c r="F307" s="302" t="s">
        <v>3778</v>
      </c>
      <c r="G307" s="231" t="s">
        <v>34</v>
      </c>
      <c r="H307" s="112" t="s">
        <v>3779</v>
      </c>
      <c r="I307" s="109"/>
      <c r="J307" s="109"/>
      <c r="K307" s="257"/>
      <c r="L307" s="241" t="s">
        <v>23</v>
      </c>
      <c r="M307" s="205" t="s">
        <v>7</v>
      </c>
      <c r="N307" s="233">
        <v>56</v>
      </c>
      <c r="O307" s="111" t="s">
        <v>49</v>
      </c>
      <c r="P307" s="234">
        <f>N307*22</f>
        <v>1232</v>
      </c>
      <c r="Q307" s="235">
        <v>1</v>
      </c>
      <c r="R307" s="109" t="s">
        <v>1692</v>
      </c>
      <c r="S307" s="112" t="s">
        <v>3780</v>
      </c>
      <c r="T307" s="236"/>
      <c r="U307" s="237"/>
      <c r="V307" s="238"/>
    </row>
    <row r="308" spans="1:22" ht="18" customHeight="1">
      <c r="A308" s="239">
        <v>291</v>
      </c>
      <c r="B308" s="253" t="s">
        <v>3783</v>
      </c>
      <c r="C308" s="199" t="s">
        <v>3785</v>
      </c>
      <c r="D308" s="9" t="s">
        <v>3784</v>
      </c>
      <c r="E308" s="304" t="s">
        <v>29</v>
      </c>
      <c r="F308" s="302" t="s">
        <v>3786</v>
      </c>
      <c r="G308" s="231" t="s">
        <v>34</v>
      </c>
      <c r="H308" s="112" t="s">
        <v>3787</v>
      </c>
      <c r="I308" s="109"/>
      <c r="J308" s="109"/>
      <c r="K308" s="257"/>
      <c r="L308" s="241" t="s">
        <v>23</v>
      </c>
      <c r="M308" s="205" t="s">
        <v>93</v>
      </c>
      <c r="N308" s="233">
        <v>4270</v>
      </c>
      <c r="O308" s="111" t="s">
        <v>49</v>
      </c>
      <c r="P308" s="234">
        <f>N308*19.5</f>
        <v>83265</v>
      </c>
      <c r="Q308" s="254">
        <v>7</v>
      </c>
      <c r="R308" s="109" t="s">
        <v>3788</v>
      </c>
      <c r="S308" s="112" t="s">
        <v>3789</v>
      </c>
      <c r="T308" s="236"/>
      <c r="U308" s="237"/>
      <c r="V308" s="238"/>
    </row>
    <row r="309" spans="1:22" ht="18" customHeight="1">
      <c r="A309" s="239">
        <v>292</v>
      </c>
      <c r="B309" s="253" t="s">
        <v>3791</v>
      </c>
      <c r="C309" s="199" t="s">
        <v>3793</v>
      </c>
      <c r="D309" s="9" t="s">
        <v>3792</v>
      </c>
      <c r="E309" s="304" t="s">
        <v>29</v>
      </c>
      <c r="F309" s="302" t="s">
        <v>3794</v>
      </c>
      <c r="G309" s="231" t="s">
        <v>34</v>
      </c>
      <c r="H309" s="112" t="s">
        <v>3795</v>
      </c>
      <c r="I309" s="109"/>
      <c r="J309" s="109"/>
      <c r="K309" s="257"/>
      <c r="L309" s="241" t="s">
        <v>23</v>
      </c>
      <c r="M309" s="205" t="s">
        <v>93</v>
      </c>
      <c r="N309" s="233">
        <v>88</v>
      </c>
      <c r="O309" s="111" t="s">
        <v>63</v>
      </c>
      <c r="P309" s="234">
        <f>N309*19</f>
        <v>1672</v>
      </c>
      <c r="Q309" s="235">
        <v>1</v>
      </c>
      <c r="R309" s="109" t="s">
        <v>1205</v>
      </c>
      <c r="S309" s="112" t="s">
        <v>3732</v>
      </c>
      <c r="T309" s="236"/>
      <c r="U309" s="237"/>
      <c r="V309" s="238"/>
    </row>
    <row r="310" spans="1:22" ht="18" customHeight="1">
      <c r="A310" s="239">
        <v>293</v>
      </c>
      <c r="B310" s="199"/>
      <c r="C310" s="199"/>
      <c r="D310" s="199"/>
      <c r="E310" s="112"/>
      <c r="F310" s="230"/>
      <c r="G310" s="242"/>
      <c r="H310" s="112"/>
      <c r="I310" s="109"/>
      <c r="J310" s="109"/>
      <c r="K310" s="257"/>
      <c r="L310" s="241"/>
      <c r="M310" s="205"/>
      <c r="N310" s="233"/>
      <c r="O310" s="111"/>
      <c r="P310" s="234"/>
      <c r="Q310" s="235"/>
      <c r="R310" s="109"/>
      <c r="S310" s="112"/>
      <c r="T310" s="236"/>
      <c r="U310" s="237"/>
      <c r="V310" s="238"/>
    </row>
    <row r="311" spans="1:22" ht="18" customHeight="1">
      <c r="A311" s="239">
        <v>294</v>
      </c>
      <c r="B311" s="199"/>
      <c r="C311" s="199"/>
      <c r="D311" s="199"/>
      <c r="E311" s="112"/>
      <c r="F311" s="230"/>
      <c r="G311" s="242"/>
      <c r="H311" s="112"/>
      <c r="I311" s="109"/>
      <c r="J311" s="109"/>
      <c r="K311" s="257"/>
      <c r="L311" s="241"/>
      <c r="M311" s="205"/>
      <c r="N311" s="233"/>
      <c r="O311" s="111"/>
      <c r="P311" s="234"/>
      <c r="Q311" s="235"/>
      <c r="R311" s="109"/>
      <c r="S311" s="112"/>
      <c r="T311" s="236"/>
      <c r="U311" s="237"/>
      <c r="V311" s="238"/>
    </row>
    <row r="312" spans="1:22" ht="18" customHeight="1">
      <c r="A312" s="239">
        <v>295</v>
      </c>
      <c r="B312" s="199"/>
      <c r="C312" s="199"/>
      <c r="D312" s="199"/>
      <c r="E312" s="112"/>
      <c r="F312" s="230"/>
      <c r="G312" s="242"/>
      <c r="H312" s="112"/>
      <c r="I312" s="109"/>
      <c r="J312" s="109"/>
      <c r="K312" s="257"/>
      <c r="L312" s="241"/>
      <c r="M312" s="205"/>
      <c r="N312" s="233"/>
      <c r="O312" s="111"/>
      <c r="P312" s="234"/>
      <c r="Q312" s="235"/>
      <c r="R312" s="109"/>
      <c r="S312" s="112"/>
      <c r="T312" s="236"/>
      <c r="U312" s="237"/>
      <c r="V312" s="238"/>
    </row>
  </sheetData>
  <autoFilter ref="A4:V312" xr:uid="{6431EFF3-61F7-484B-9E2D-95D03886711F}"/>
  <mergeCells count="101">
    <mergeCell ref="T162:T163"/>
    <mergeCell ref="V162:V163"/>
    <mergeCell ref="U162:U163"/>
    <mergeCell ref="V150:V151"/>
    <mergeCell ref="U150:U151"/>
    <mergeCell ref="T150:T151"/>
    <mergeCell ref="J20:J21"/>
    <mergeCell ref="I20:I21"/>
    <mergeCell ref="V33:V34"/>
    <mergeCell ref="U33:U34"/>
    <mergeCell ref="T33:T34"/>
    <mergeCell ref="V102:V103"/>
    <mergeCell ref="U102:U103"/>
    <mergeCell ref="T102:T103"/>
    <mergeCell ref="S102:S103"/>
    <mergeCell ref="R102:R103"/>
    <mergeCell ref="T121:T122"/>
    <mergeCell ref="U121:U122"/>
    <mergeCell ref="K145:K146"/>
    <mergeCell ref="K150:K151"/>
    <mergeCell ref="J150:J151"/>
    <mergeCell ref="I150:I151"/>
    <mergeCell ref="T145:T146"/>
    <mergeCell ref="Q102:Q103"/>
    <mergeCell ref="K6:K7"/>
    <mergeCell ref="B6:B7"/>
    <mergeCell ref="C6:C7"/>
    <mergeCell ref="D6:D7"/>
    <mergeCell ref="E6:E7"/>
    <mergeCell ref="G20:G21"/>
    <mergeCell ref="G43:G44"/>
    <mergeCell ref="F43:F44"/>
    <mergeCell ref="H43:H44"/>
    <mergeCell ref="F22:F23"/>
    <mergeCell ref="G102:G103"/>
    <mergeCell ref="F102:F103"/>
    <mergeCell ref="E102:E103"/>
    <mergeCell ref="C102:C103"/>
    <mergeCell ref="B102:B103"/>
    <mergeCell ref="D102:D103"/>
    <mergeCell ref="V6:V7"/>
    <mergeCell ref="H6:H7"/>
    <mergeCell ref="G6:G7"/>
    <mergeCell ref="T22:T23"/>
    <mergeCell ref="U9:U10"/>
    <mergeCell ref="U11:U12"/>
    <mergeCell ref="G22:G23"/>
    <mergeCell ref="H20:H23"/>
    <mergeCell ref="V22:V23"/>
    <mergeCell ref="U22:U23"/>
    <mergeCell ref="V20:V21"/>
    <mergeCell ref="U20:U21"/>
    <mergeCell ref="J6:J7"/>
    <mergeCell ref="I6:I7"/>
    <mergeCell ref="T20:T21"/>
    <mergeCell ref="K20:K21"/>
    <mergeCell ref="U6:U7"/>
    <mergeCell ref="F6:F7"/>
    <mergeCell ref="T6:T7"/>
    <mergeCell ref="G176:G177"/>
    <mergeCell ref="J145:J146"/>
    <mergeCell ref="I145:I146"/>
    <mergeCell ref="B145:B146"/>
    <mergeCell ref="H145:H146"/>
    <mergeCell ref="G145:G146"/>
    <mergeCell ref="F145:F146"/>
    <mergeCell ref="E145:E146"/>
    <mergeCell ref="D145:D146"/>
    <mergeCell ref="C145:C146"/>
    <mergeCell ref="H150:H151"/>
    <mergeCell ref="G150:G151"/>
    <mergeCell ref="F150:F151"/>
    <mergeCell ref="F176:F177"/>
    <mergeCell ref="E176:E177"/>
    <mergeCell ref="D176:D177"/>
    <mergeCell ref="B176:B177"/>
    <mergeCell ref="C176:C177"/>
    <mergeCell ref="K176:K177"/>
    <mergeCell ref="J176:J177"/>
    <mergeCell ref="I176:I177"/>
    <mergeCell ref="H176:H177"/>
    <mergeCell ref="H102:H103"/>
    <mergeCell ref="Q176:Q177"/>
    <mergeCell ref="V176:V177"/>
    <mergeCell ref="U176:U177"/>
    <mergeCell ref="T176:T177"/>
    <mergeCell ref="S176:S177"/>
    <mergeCell ref="R176:R177"/>
    <mergeCell ref="T226:T227"/>
    <mergeCell ref="V226:V227"/>
    <mergeCell ref="U226:U227"/>
    <mergeCell ref="H257:H259"/>
    <mergeCell ref="T182:T183"/>
    <mergeCell ref="U182:U183"/>
    <mergeCell ref="V182:V183"/>
    <mergeCell ref="V204:V205"/>
    <mergeCell ref="U204:U205"/>
    <mergeCell ref="V237:V238"/>
    <mergeCell ref="T237:T238"/>
    <mergeCell ref="U237:U238"/>
    <mergeCell ref="T204:T205"/>
  </mergeCells>
  <phoneticPr fontId="7" type="noConversion"/>
  <conditionalFormatting sqref="A6:A250 B203:V204 B205:S205 B227:S227 B238:S238 C257:K257 A257:B259 L257:V259 C258:G259 I258:K259 E298:K298 N298:V298 A301:D301 N301 A302:B302 D302">
    <cfRule type="containsBlanks" dxfId="47" priority="185">
      <formula>LEN(TRIM(A6))=0</formula>
    </cfRule>
  </conditionalFormatting>
  <conditionalFormatting sqref="A303:D307">
    <cfRule type="containsBlanks" dxfId="46" priority="14">
      <formula>LEN(TRIM(A303))=0</formula>
    </cfRule>
  </conditionalFormatting>
  <conditionalFormatting sqref="A5:K5">
    <cfRule type="containsBlanks" dxfId="45" priority="200">
      <formula>LEN(TRIM(A5))=0</formula>
    </cfRule>
  </conditionalFormatting>
  <conditionalFormatting sqref="A260:V297">
    <cfRule type="containsBlanks" dxfId="44" priority="5">
      <formula>LEN(TRIM(A260))=0</formula>
    </cfRule>
  </conditionalFormatting>
  <conditionalFormatting sqref="A308:V312">
    <cfRule type="containsBlanks" dxfId="43" priority="1">
      <formula>LEN(TRIM(A308))=0</formula>
    </cfRule>
  </conditionalFormatting>
  <conditionalFormatting sqref="B200:B201">
    <cfRule type="containsBlanks" dxfId="42" priority="42" stopIfTrue="1">
      <formula>LEN(TRIM(B200))=0</formula>
    </cfRule>
  </conditionalFormatting>
  <conditionalFormatting sqref="B15:G20 B21:F21 B22:G22 B23:E23">
    <cfRule type="containsBlanks" dxfId="41" priority="113">
      <formula>LEN(TRIM(B15))=0</formula>
    </cfRule>
  </conditionalFormatting>
  <conditionalFormatting sqref="B6:K6">
    <cfRule type="containsBlanks" dxfId="40" priority="148">
      <formula>LEN(TRIM(B6))=0</formula>
    </cfRule>
  </conditionalFormatting>
  <conditionalFormatting sqref="B32:K38 B39:F39 H39:I39 B40:K42">
    <cfRule type="containsBlanks" dxfId="39" priority="81">
      <formula>LEN(TRIM(B32))=0</formula>
    </cfRule>
  </conditionalFormatting>
  <conditionalFormatting sqref="B45:K99">
    <cfRule type="containsBlanks" dxfId="38" priority="60">
      <formula>LEN(TRIM(B45))=0</formula>
    </cfRule>
  </conditionalFormatting>
  <conditionalFormatting sqref="B14:M14">
    <cfRule type="containsBlanks" dxfId="37" priority="143">
      <formula>LEN(TRIM(B14))=0</formula>
    </cfRule>
  </conditionalFormatting>
  <conditionalFormatting sqref="B24:M31">
    <cfRule type="containsBlanks" dxfId="36" priority="99">
      <formula>LEN(TRIM(B24))=0</formula>
    </cfRule>
  </conditionalFormatting>
  <conditionalFormatting sqref="B191:S191">
    <cfRule type="containsBlanks" dxfId="35" priority="6">
      <formula>LEN(TRIM(B191))=0</formula>
    </cfRule>
  </conditionalFormatting>
  <conditionalFormatting sqref="B9:T13">
    <cfRule type="containsBlanks" dxfId="34" priority="87">
      <formula>LEN(TRIM(B9))=0</formula>
    </cfRule>
  </conditionalFormatting>
  <conditionalFormatting sqref="B8:V8">
    <cfRule type="containsBlanks" dxfId="33" priority="74">
      <formula>LEN(TRIM(B8))=0</formula>
    </cfRule>
  </conditionalFormatting>
  <conditionalFormatting sqref="B104:V119">
    <cfRule type="containsBlanks" dxfId="32" priority="20">
      <formula>LEN(TRIM(B104))=0</formula>
    </cfRule>
  </conditionalFormatting>
  <conditionalFormatting sqref="B126:V144 S148:S151 S184:V185 B186:V190 T191:V192 B239:V250">
    <cfRule type="containsBlanks" dxfId="31" priority="22">
      <formula>LEN(TRIM(B126))=0</formula>
    </cfRule>
  </conditionalFormatting>
  <conditionalFormatting sqref="B164:V176 A251:V256">
    <cfRule type="containsBlanks" dxfId="30" priority="17">
      <formula>LEN(TRIM(A164))=0</formula>
    </cfRule>
  </conditionalFormatting>
  <conditionalFormatting sqref="B206:V226">
    <cfRule type="containsBlanks" dxfId="29" priority="25">
      <formula>LEN(TRIM(B206))=0</formula>
    </cfRule>
  </conditionalFormatting>
  <conditionalFormatting sqref="C43:K43 B43:B44 C44:E44 I44:K44">
    <cfRule type="containsBlanks" dxfId="28" priority="98">
      <formula>LEN(TRIM(B43))=0</formula>
    </cfRule>
  </conditionalFormatting>
  <conditionalFormatting sqref="C200:V200 C201:F201">
    <cfRule type="containsBlanks" dxfId="27" priority="38">
      <formula>LEN(TRIM(C200))=0</formula>
    </cfRule>
  </conditionalFormatting>
  <conditionalFormatting sqref="E301:K305">
    <cfRule type="containsBlanks" dxfId="26" priority="12">
      <formula>LEN(TRIM(E301))=0</formula>
    </cfRule>
  </conditionalFormatting>
  <conditionalFormatting sqref="E306:V307">
    <cfRule type="containsBlanks" dxfId="25" priority="8">
      <formula>LEN(TRIM(E306))=0</formula>
    </cfRule>
  </conditionalFormatting>
  <conditionalFormatting sqref="G201:V202 B202:F202">
    <cfRule type="containsBlanks" dxfId="24" priority="37">
      <formula>LEN(TRIM(B201))=0</formula>
    </cfRule>
  </conditionalFormatting>
  <conditionalFormatting sqref="H124:H125">
    <cfRule type="containsBlanks" dxfId="23" priority="72">
      <formula>LEN(TRIM(H124))=0</formula>
    </cfRule>
  </conditionalFormatting>
  <conditionalFormatting sqref="H15:L15">
    <cfRule type="containsBlanks" dxfId="22" priority="132">
      <formula>LEN(TRIM(H15))=0</formula>
    </cfRule>
  </conditionalFormatting>
  <conditionalFormatting sqref="H16:M20">
    <cfRule type="containsBlanks" dxfId="21" priority="90">
      <formula>LEN(TRIM(H16))=0</formula>
    </cfRule>
  </conditionalFormatting>
  <conditionalFormatting sqref="I103:P103 B120:G125 I122:S122 V122 I123:V125">
    <cfRule type="containsBlanks" dxfId="20" priority="78">
      <formula>LEN(TRIM(B103))=0</formula>
    </cfRule>
  </conditionalFormatting>
  <conditionalFormatting sqref="I120:V121">
    <cfRule type="containsBlanks" dxfId="19" priority="31">
      <formula>LEN(TRIM(I120))=0</formula>
    </cfRule>
  </conditionalFormatting>
  <conditionalFormatting sqref="K193:N193">
    <cfRule type="containsBlanks" dxfId="18" priority="45">
      <formula>LEN(TRIM(K193))=0</formula>
    </cfRule>
  </conditionalFormatting>
  <conditionalFormatting sqref="K39:V39 L40:V99">
    <cfRule type="containsBlanks" dxfId="17" priority="19">
      <formula>LEN(TRIM(K39))=0</formula>
    </cfRule>
  </conditionalFormatting>
  <conditionalFormatting sqref="L15:L17">
    <cfRule type="containsBlanks" dxfId="16" priority="141">
      <formula>LEN(TRIM(L15))=0</formula>
    </cfRule>
  </conditionalFormatting>
  <conditionalFormatting sqref="L20:L26">
    <cfRule type="containsBlanks" dxfId="15" priority="136">
      <formula>LEN(TRIM(L20))=0</formula>
    </cfRule>
  </conditionalFormatting>
  <conditionalFormatting sqref="L17:M19">
    <cfRule type="containsBlanks" dxfId="14" priority="139">
      <formula>LEN(TRIM(L17))=0</formula>
    </cfRule>
  </conditionalFormatting>
  <conditionalFormatting sqref="L32:M47">
    <cfRule type="containsBlanks" dxfId="13" priority="83">
      <formula>LEN(TRIM(L32))=0</formula>
    </cfRule>
  </conditionalFormatting>
  <conditionalFormatting sqref="L52:M52">
    <cfRule type="containsBlanks" dxfId="12" priority="86">
      <formula>LEN(TRIM(L52))=0</formula>
    </cfRule>
  </conditionalFormatting>
  <conditionalFormatting sqref="L56:M58">
    <cfRule type="containsBlanks" dxfId="11" priority="84">
      <formula>LEN(TRIM(L56))=0</formula>
    </cfRule>
  </conditionalFormatting>
  <conditionalFormatting sqref="L298:M305">
    <cfRule type="containsBlanks" dxfId="10" priority="11">
      <formula>LEN(TRIM(L298))=0</formula>
    </cfRule>
  </conditionalFormatting>
  <conditionalFormatting sqref="L146:R146 U146:V146 B147:V147 B148:R150 T148:V150 B151:E151 L151:R151 B163:S163 L177:P177 B178:V182 B183:S183 L184:R184 B184:K185 L185:M185 B192:M192 B193:H193 P193:V193">
    <cfRule type="containsBlanks" dxfId="9" priority="64">
      <formula>LEN(TRIM(B146))=0</formula>
    </cfRule>
  </conditionalFormatting>
  <conditionalFormatting sqref="L20:S23 B152:V162">
    <cfRule type="containsBlanks" dxfId="8" priority="7">
      <formula>LEN(TRIM(B20))=0</formula>
    </cfRule>
  </conditionalFormatting>
  <conditionalFormatting sqref="L5:V6 L7:S7 U9 V9:V14 U11 U13 L14:V16 T17:V17 L18:V19 T20:V20 T22:V22 I22:M23 L24:V33 L34:S34">
    <cfRule type="containsBlanks" dxfId="7" priority="201">
      <formula>LEN(TRIM(I5))=0</formula>
    </cfRule>
  </conditionalFormatting>
  <conditionalFormatting sqref="L35:V38 B100:V102 B145:R145 T145:V145 S145:S146 B194:V199 B228:V237 C298 A298:B299 C299:N299 A300:N300">
    <cfRule type="containsBlanks" dxfId="6" priority="32">
      <formula>LEN(TRIM(A35))=0</formula>
    </cfRule>
  </conditionalFormatting>
  <conditionalFormatting sqref="N185:R185">
    <cfRule type="containsBlanks" dxfId="5" priority="41" stopIfTrue="1">
      <formula>LEN(TRIM(N185))=0</formula>
    </cfRule>
  </conditionalFormatting>
  <conditionalFormatting sqref="N17:S17">
    <cfRule type="containsBlanks" dxfId="4" priority="75" stopIfTrue="1">
      <formula>LEN(TRIM(N17))=0</formula>
    </cfRule>
  </conditionalFormatting>
  <conditionalFormatting sqref="N192:S192">
    <cfRule type="containsBlanks" dxfId="3" priority="48" stopIfTrue="1">
      <formula>LEN(TRIM(N192))=0</formula>
    </cfRule>
  </conditionalFormatting>
  <conditionalFormatting sqref="N302:V305">
    <cfRule type="containsBlanks" dxfId="2" priority="13">
      <formula>LEN(TRIM(N302))=0</formula>
    </cfRule>
  </conditionalFormatting>
  <conditionalFormatting sqref="O193">
    <cfRule type="containsBlanks" dxfId="1" priority="47" stopIfTrue="1">
      <formula>LEN(TRIM(O193))=0</formula>
    </cfRule>
  </conditionalFormatting>
  <conditionalFormatting sqref="O299:V301">
    <cfRule type="containsBlanks" dxfId="0" priority="28">
      <formula>LEN(TRIM(O299))=0</formula>
    </cfRule>
  </conditionalFormatting>
  <dataValidations count="2">
    <dataValidation type="list" allowBlank="1" showInputMessage="1" showErrorMessage="1" sqref="M5:M189 M191:M312" xr:uid="{46A8A73A-A97B-5343-9B3F-B7B6799107F6}">
      <formula1>"-, ANTE, ECO-PV, REM/ERION, RAEMPV,"</formula1>
    </dataValidation>
    <dataValidation type="list" allowBlank="1" showInputMessage="1" showErrorMessage="1" sqref="L5:L312" xr:uid="{CE5CA1B7-FFF1-C646-9A88-83BF4F340F93}">
      <formula1>"MOD, ANTE, ECOPV, REM, RMPV, DIV,"</formula1>
    </dataValidation>
  </dataValidations>
  <hyperlinks>
    <hyperlink ref="D5" r:id="rId1" xr:uid="{A451D8C1-5906-7446-B411-575AA233512B}"/>
    <hyperlink ref="D6" r:id="rId2" xr:uid="{128BC7DB-5C5C-684C-874A-A224D1503E66}"/>
    <hyperlink ref="D8" r:id="rId3" xr:uid="{0E3175FE-04D2-614C-BAA5-E79537630397}"/>
    <hyperlink ref="D9" r:id="rId4" xr:uid="{77F1EFCA-ADCF-FA48-A9E2-08E5B8ED9DC3}"/>
    <hyperlink ref="D10" r:id="rId5" xr:uid="{9B101907-16B1-C745-A170-EC2F55FD4F9A}"/>
    <hyperlink ref="D11" r:id="rId6" xr:uid="{5D275D0B-64CB-994E-A1C9-F1202A2341B2}"/>
    <hyperlink ref="D12" r:id="rId7" xr:uid="{53478064-45D4-104C-A227-E6A71FA1233E}"/>
    <hyperlink ref="D13" r:id="rId8" xr:uid="{4C4AD050-AA4F-D243-A47E-BFE6DA87C2D4}"/>
    <hyperlink ref="D14" r:id="rId9" xr:uid="{EFC808A6-85D4-704E-B0DA-5A0D93ADA39E}"/>
    <hyperlink ref="D15" r:id="rId10" xr:uid="{FC7F1385-6710-854C-98F8-AA527A75F4BC}"/>
    <hyperlink ref="D16" r:id="rId11" xr:uid="{6BE555D8-0AD6-994C-A5D0-F011CAF1CC58}"/>
    <hyperlink ref="D18" r:id="rId12" xr:uid="{E98AB0D7-4276-EB4F-9507-7A15FD76A120}"/>
    <hyperlink ref="D19" r:id="rId13" xr:uid="{D54AB8D1-6513-4540-B488-B321B4740A63}"/>
    <hyperlink ref="D20" r:id="rId14" xr:uid="{24498796-35A0-904E-B6BD-3059C101034E}"/>
    <hyperlink ref="D21" r:id="rId15" xr:uid="{702E87DC-0A9A-7C46-B02A-6423D545F184}"/>
    <hyperlink ref="D24" r:id="rId16" xr:uid="{EC7B8938-45EB-A74F-AF4F-807681480244}"/>
    <hyperlink ref="D25" r:id="rId17" xr:uid="{B2CAD4F6-E8EC-7D45-8DD8-6FBFA6A465B4}"/>
    <hyperlink ref="D26" r:id="rId18" xr:uid="{A86C9AEF-F9D3-3846-8CD0-319F3619BADD}"/>
    <hyperlink ref="D27" r:id="rId19" xr:uid="{183CAFC1-8D8D-D04E-B274-3F70B94635CA}"/>
    <hyperlink ref="D28" r:id="rId20" xr:uid="{4045FC8E-2DEE-1D44-BB97-ECB5DE21BB01}"/>
    <hyperlink ref="D32" r:id="rId21" xr:uid="{595B60DE-0907-994F-BC16-56C2DE728EA7}"/>
    <hyperlink ref="D33" r:id="rId22" xr:uid="{88A5D98A-818F-4C4F-A682-1A702790C262}"/>
    <hyperlink ref="D35" r:id="rId23" xr:uid="{BB4CA1B1-9FB0-C048-8C78-25AC50A30EFB}"/>
    <hyperlink ref="D36" r:id="rId24" xr:uid="{903F3F00-BA7D-ED4C-9384-867A165BECE5}"/>
    <hyperlink ref="D37" r:id="rId25" xr:uid="{FF74FA75-7B6F-CC4E-9C46-D6FC2580F47E}"/>
    <hyperlink ref="D38" r:id="rId26" xr:uid="{6BDAE658-3F1B-CF4B-87BF-05B67F46D4D4}"/>
    <hyperlink ref="D39" r:id="rId27" xr:uid="{1FD55ABC-708E-4041-9B8A-EA6A69190D1D}"/>
    <hyperlink ref="D40" r:id="rId28" xr:uid="{FA86BD06-488C-4D49-8658-656FCA5C4D59}"/>
    <hyperlink ref="D41" r:id="rId29" xr:uid="{791944A3-C499-3D4F-9C7D-B54B112A3816}"/>
    <hyperlink ref="D42" r:id="rId30" xr:uid="{080388B8-52DA-5F44-B2F5-292CF292E25D}"/>
    <hyperlink ref="D22" r:id="rId31" xr:uid="{FD0738FD-E547-714B-96AB-8AE444D7051F}"/>
    <hyperlink ref="D23" r:id="rId32" xr:uid="{2AAE16E0-0E27-C541-B07F-7E669A2D0593}"/>
    <hyperlink ref="D43" r:id="rId33" xr:uid="{A59B11F0-1ECD-B940-B650-1F2741D37AEE}"/>
    <hyperlink ref="D44" r:id="rId34" xr:uid="{5B2A1697-41C3-5C4B-8F25-945D4B87F75A}"/>
    <hyperlink ref="D45" r:id="rId35" xr:uid="{387CB8B1-A8C2-C249-8561-736D8226F61A}"/>
    <hyperlink ref="D46" r:id="rId36" xr:uid="{C1E5B989-0E24-0D45-8612-BA2CF5E22B16}"/>
    <hyperlink ref="D47" r:id="rId37" xr:uid="{7B1706D0-5E1C-3346-8D6F-B9AA28C1058D}"/>
    <hyperlink ref="D48" r:id="rId38" xr:uid="{6436D5D0-A5C2-5442-8279-8EA709420045}"/>
    <hyperlink ref="D49" r:id="rId39" xr:uid="{6C4A438D-55D0-7F47-A284-2DB34474EB3C}"/>
    <hyperlink ref="D50" r:id="rId40" xr:uid="{4BDBB695-DBBD-B245-A292-FD759FAFE6AD}"/>
    <hyperlink ref="D51" r:id="rId41" xr:uid="{486E7953-EABC-5B49-98C0-F98D86D474E8}"/>
    <hyperlink ref="D52" r:id="rId42" xr:uid="{D78FFD04-1A88-BE42-AE7C-760FDED8D0AE}"/>
    <hyperlink ref="D53" r:id="rId43" xr:uid="{ED1260DF-F764-EF44-9033-9097C9470B4A}"/>
    <hyperlink ref="D54" r:id="rId44" xr:uid="{FC7CF018-8B33-2048-840D-03AC1FBA2A1F}"/>
    <hyperlink ref="D55" r:id="rId45" xr:uid="{D87089A0-FCED-DE43-85B1-C264270E495B}"/>
    <hyperlink ref="D56" r:id="rId46" xr:uid="{407F4E5C-6E55-4340-BFDD-289E97434DA1}"/>
    <hyperlink ref="D57" r:id="rId47" xr:uid="{5195C049-0689-1946-87F7-82C8F112A387}"/>
    <hyperlink ref="D58" r:id="rId48" xr:uid="{50BBBC29-72CC-E545-8B1A-9DDC2198DD8F}"/>
    <hyperlink ref="D59" r:id="rId49" xr:uid="{2187E942-1FF3-3345-86A0-FC0FA96F4563}"/>
    <hyperlink ref="D34" r:id="rId50" xr:uid="{5198024D-D710-6C41-A254-684A5960E79B}"/>
    <hyperlink ref="D60" r:id="rId51" xr:uid="{D7F2B1EA-E915-6E4E-8AEA-311EDC505195}"/>
    <hyperlink ref="D61" r:id="rId52" xr:uid="{25AB9DAC-627F-9F4E-8D91-07DEA5A0045D}"/>
    <hyperlink ref="D63" r:id="rId53" xr:uid="{B57DBEBD-FD6E-014B-A1AB-E89A89FDEE74}"/>
    <hyperlink ref="D64" r:id="rId54" xr:uid="{21C12240-1397-DF44-8522-60BAB18F84FA}"/>
    <hyperlink ref="D65" r:id="rId55" xr:uid="{44E3221A-9085-3E48-A410-43D3BA0A66C1}"/>
    <hyperlink ref="D66" r:id="rId56" xr:uid="{DE624BE0-C1C4-FB42-A9D0-093DE5727ED8}"/>
    <hyperlink ref="D67" r:id="rId57" xr:uid="{CFA63513-F40A-2446-AB22-0782B9C74FE4}"/>
    <hyperlink ref="D68" r:id="rId58" xr:uid="{EF8320F4-3EE6-8E4B-91A7-3E6B162B69E9}"/>
    <hyperlink ref="D69" r:id="rId59" xr:uid="{7CBD9A9F-89C7-F84E-AB66-7D8743BEDB3C}"/>
    <hyperlink ref="D70" r:id="rId60" xr:uid="{15F1BCFA-83A3-B247-991A-3C6CE3FFC5B3}"/>
    <hyperlink ref="D71" r:id="rId61" xr:uid="{855AAE87-F55E-1140-9A73-F97F500127FB}"/>
    <hyperlink ref="D72" r:id="rId62" xr:uid="{356F3757-561F-7640-904A-998846A2D2D2}"/>
    <hyperlink ref="D73" r:id="rId63" xr:uid="{C31DFE5E-0863-674E-8665-FB80F13D64FC}"/>
    <hyperlink ref="D75" r:id="rId64" xr:uid="{F0518AC2-91C9-EE46-8957-D1869B5D4445}"/>
    <hyperlink ref="D74" r:id="rId65" xr:uid="{4C54B699-1622-ED4B-8116-655674754318}"/>
    <hyperlink ref="D76" r:id="rId66" xr:uid="{F4E1C335-AFEE-2F4E-867F-C78CAC7C835B}"/>
    <hyperlink ref="D77" r:id="rId67" xr:uid="{6A85A9D3-EBB6-C64D-9AEA-5F50794968E5}"/>
    <hyperlink ref="D78" r:id="rId68" xr:uid="{0CECA98F-480A-C149-B134-792BEC736363}"/>
    <hyperlink ref="D80" r:id="rId69" xr:uid="{A5CFD734-375C-3840-A5D2-F5E4B5E1BDBE}"/>
    <hyperlink ref="D82" r:id="rId70" xr:uid="{4ECA0E19-8339-134A-AE13-C07D868E94E5}"/>
    <hyperlink ref="D81" r:id="rId71" xr:uid="{C56B12B6-811B-5D43-8662-8AC11EAC1E88}"/>
    <hyperlink ref="D83" r:id="rId72" xr:uid="{FEEF4816-1996-634A-BF06-7A0347858A57}"/>
    <hyperlink ref="D84" r:id="rId73" xr:uid="{16BC2E3A-2FC1-494D-BE09-3373BD8D1BF4}"/>
    <hyperlink ref="D85" r:id="rId74" xr:uid="{D28A2E95-6332-9346-8E0A-198A3922DF4E}"/>
    <hyperlink ref="D86" r:id="rId75" xr:uid="{BE17CA52-1AE7-AC4B-A307-E51A861FFEF8}"/>
    <hyperlink ref="D87" r:id="rId76" xr:uid="{504661A6-2ED7-1448-A8FF-A9132CCC1033}"/>
    <hyperlink ref="D88" r:id="rId77" xr:uid="{20C6D02B-0800-634A-AE7D-F516B513F242}"/>
    <hyperlink ref="D89" r:id="rId78" xr:uid="{998CD550-7A04-CE42-AC22-89EB7B423E23}"/>
    <hyperlink ref="D90" r:id="rId79" xr:uid="{49895A9D-A3A4-C441-85F9-D7BF8BB8CEAE}"/>
    <hyperlink ref="D17" r:id="rId80" xr:uid="{D336E8C0-F727-EE4C-9753-8A41E3C3DA02}"/>
    <hyperlink ref="D91" r:id="rId81" xr:uid="{090EF4CA-3342-1243-9C89-41177E863827}"/>
    <hyperlink ref="D92" r:id="rId82" xr:uid="{F9719407-39BF-BA4C-8AC2-6F322E3E7ED7}"/>
    <hyperlink ref="D93" r:id="rId83" xr:uid="{10B0495D-55D4-6C45-82D9-A11537D876E9}"/>
    <hyperlink ref="D95" r:id="rId84" xr:uid="{7DDC2E2F-6324-D147-8F0D-6D206C057CE1}"/>
    <hyperlink ref="D94" r:id="rId85" xr:uid="{58EF1A2F-89E7-C04B-AD40-B4D49DDC0FF9}"/>
    <hyperlink ref="D96" r:id="rId86" xr:uid="{4F875490-3649-2647-B305-70A511364CBA}"/>
    <hyperlink ref="D97" r:id="rId87" xr:uid="{33E272AC-FB9D-E643-9888-A3ED3763D972}"/>
    <hyperlink ref="D100" r:id="rId88" xr:uid="{F838072B-0879-D249-96E4-6A2D32D1EE97}"/>
    <hyperlink ref="D102" r:id="rId89" xr:uid="{145D4C86-B093-9040-A0C6-BF9C7C58E277}"/>
    <hyperlink ref="D104" r:id="rId90" xr:uid="{E460DDA5-0FF5-FB4F-8B06-A5061B65F61A}"/>
    <hyperlink ref="D105" r:id="rId91" xr:uid="{D0D1BCBD-398E-384F-BAA0-439BF2659289}"/>
    <hyperlink ref="D106" r:id="rId92" xr:uid="{37797040-FA6D-CA4E-B109-5D92B3010A7F}"/>
    <hyperlink ref="D107" r:id="rId93" xr:uid="{2CF91A34-92EF-954D-9710-864F3D1E6225}"/>
    <hyperlink ref="D108" r:id="rId94" xr:uid="{2BEE6029-67C5-7A4A-8D1C-CDAF3B3C169B}"/>
    <hyperlink ref="D109" r:id="rId95" xr:uid="{8A2DF9C0-BEC5-A345-AB57-27B70F5AEF09}"/>
    <hyperlink ref="D110" r:id="rId96" xr:uid="{8CF78625-BE72-6749-A5AF-567003376688}"/>
    <hyperlink ref="D111" r:id="rId97" xr:uid="{7BEECF87-1A4D-484E-ADE0-A7B10E4DDF5A}"/>
    <hyperlink ref="D112" r:id="rId98" xr:uid="{F3B1D414-F999-AD40-9577-B9789A1169EF}"/>
    <hyperlink ref="D113" r:id="rId99" xr:uid="{33F74108-D52F-504D-9C74-53EC8021D546}"/>
    <hyperlink ref="D114" r:id="rId100" xr:uid="{AB3904E5-293E-8949-8BBB-79B72014959D}"/>
    <hyperlink ref="D115" r:id="rId101" xr:uid="{BC6A85A5-45F2-C141-B071-4B191597EADD}"/>
    <hyperlink ref="D116" r:id="rId102" xr:uid="{59042F0B-10F4-914B-97A8-420DAEF8EEA1}"/>
    <hyperlink ref="D117" r:id="rId103" xr:uid="{317872F7-0F7E-3D46-9783-F6273343881B}"/>
    <hyperlink ref="D119" r:id="rId104" xr:uid="{F8E6670C-9A5D-6549-A4EF-E40BB588DE95}"/>
    <hyperlink ref="D120" r:id="rId105" xr:uid="{C509081D-0675-B847-88E9-724AE2AEDE73}"/>
    <hyperlink ref="D121" r:id="rId106" xr:uid="{8E1E92D8-33FB-DC4D-8FC2-BCECC5C66F66}"/>
    <hyperlink ref="D123" r:id="rId107" xr:uid="{07DB7F00-B6A2-C44F-8931-9644E0EB4CAA}"/>
    <hyperlink ref="D124" r:id="rId108" xr:uid="{96C15DC1-A6D0-ED44-A614-5CEA4A8EE625}"/>
    <hyperlink ref="D125" r:id="rId109" xr:uid="{DF2100E0-F0F7-F941-960E-8B20021E8745}"/>
    <hyperlink ref="D126" r:id="rId110" xr:uid="{E349EEC8-233C-0E4F-8978-62DD16BAEFBF}"/>
    <hyperlink ref="D122" r:id="rId111" xr:uid="{0DAD1241-8797-C448-84CB-76B5C5D0F837}"/>
    <hyperlink ref="D127" r:id="rId112" xr:uid="{A2D20840-F09C-7D4D-AB7E-E79A32740D75}"/>
    <hyperlink ref="D128" r:id="rId113" xr:uid="{276F432C-F237-BF4C-B15D-0D047DB2FC8A}"/>
    <hyperlink ref="D129" r:id="rId114" xr:uid="{CD403748-076A-4549-92DD-67510559BE31}"/>
    <hyperlink ref="D130" r:id="rId115" xr:uid="{C6849350-B7BA-8A48-BE2F-F47364499A60}"/>
    <hyperlink ref="D131" r:id="rId116" xr:uid="{40AD88D7-8C67-454D-8E23-8946CFD528B6}"/>
    <hyperlink ref="D133" r:id="rId117" xr:uid="{7F3001FB-295C-0D4B-A288-BC47F78A2333}"/>
    <hyperlink ref="D134" r:id="rId118" xr:uid="{1860F1D0-D463-1543-B03D-C25699B06FB3}"/>
    <hyperlink ref="D135" r:id="rId119" xr:uid="{1D28399A-1536-0F4D-954E-F43E88A2F85A}"/>
    <hyperlink ref="B137" r:id="rId120" display="offnardulli@virgilio.it" xr:uid="{1BA93E68-9A66-6E4C-9DEB-F3D65BB8B87D}"/>
    <hyperlink ref="D137" r:id="rId121" xr:uid="{1C08F51E-EA40-9648-9147-554F69237AED}"/>
    <hyperlink ref="D138" r:id="rId122" xr:uid="{6093F035-7BBF-784E-8079-178343049D32}"/>
    <hyperlink ref="D139" r:id="rId123" xr:uid="{4C2CE009-D893-9640-8E31-8CA66C89E50B}"/>
    <hyperlink ref="D140" r:id="rId124" xr:uid="{7A739A9A-755B-B447-956E-4191D4C1CC54}"/>
    <hyperlink ref="D141" r:id="rId125" xr:uid="{A2387026-840C-334C-9678-91FA67875F91}"/>
    <hyperlink ref="D142" r:id="rId126" xr:uid="{BF8610EA-1FE7-404A-8BC4-6094FA40D36C}"/>
    <hyperlink ref="D143" r:id="rId127" xr:uid="{5E511965-D22F-0F4F-B489-34AC3467FB7E}"/>
    <hyperlink ref="D144" r:id="rId128" xr:uid="{59738602-103B-2F48-8A21-EED94EB3490D}"/>
    <hyperlink ref="D147" r:id="rId129" xr:uid="{F8152CCD-010F-4546-9ADD-78E4C8C792CC}"/>
    <hyperlink ref="D145" r:id="rId130" xr:uid="{3ED0CE00-73F6-9442-8258-27967DB43343}"/>
    <hyperlink ref="D148" r:id="rId131" xr:uid="{2487FF0C-3C23-D445-9F3B-39C9558C8F57}"/>
    <hyperlink ref="D149" r:id="rId132" xr:uid="{7D82DD68-D17A-0D4C-82C0-EDC6612BAB91}"/>
    <hyperlink ref="D150" r:id="rId133" xr:uid="{997AAF07-833D-CD4E-A645-D2184199F7F7}"/>
    <hyperlink ref="D152" r:id="rId134" xr:uid="{D128141B-B02A-E34D-80B6-3F16D12D2A3C}"/>
    <hyperlink ref="D151" r:id="rId135" xr:uid="{30FE2766-F44E-B14E-971E-4420BEF1A545}"/>
    <hyperlink ref="D156" r:id="rId136" xr:uid="{24CDED54-5F53-394B-9308-34B425A36C97}"/>
    <hyperlink ref="D157" r:id="rId137" xr:uid="{4B689BD3-48B1-F445-A886-E9350E18815F}"/>
    <hyperlink ref="D153" r:id="rId138" xr:uid="{B83CDBC8-153F-F646-8718-84A06D930772}"/>
    <hyperlink ref="D158" r:id="rId139" xr:uid="{016CA834-DB02-A345-8285-8EC872DC2FE1}"/>
    <hyperlink ref="D159" r:id="rId140" xr:uid="{F4AD44DB-626B-1941-AA3B-D9328E3A3292}"/>
    <hyperlink ref="D160" r:id="rId141" xr:uid="{9CA2DF4B-D437-8A4D-9111-A06B10ED0E3C}"/>
    <hyperlink ref="D161" r:id="rId142" xr:uid="{72070B71-6B4C-8645-BEA6-6CAE6E089DDD}"/>
    <hyperlink ref="D162" r:id="rId143" xr:uid="{C5A8CCE1-D24A-FE44-88B9-4BDE8E7F1E43}"/>
    <hyperlink ref="D163" r:id="rId144" xr:uid="{4FF5D664-6F96-E04C-B020-CEF69047761B}"/>
    <hyperlink ref="D164" r:id="rId145" xr:uid="{213BF54C-A124-D442-9502-BC2CEF975C00}"/>
    <hyperlink ref="D165" r:id="rId146" xr:uid="{F4AEA55D-AFD0-154C-8F0F-6DFA6B4936DA}"/>
    <hyperlink ref="D166" r:id="rId147" xr:uid="{E7CD28BC-7F96-5C43-B81A-A131CE3936C4}"/>
    <hyperlink ref="D167" r:id="rId148" xr:uid="{CD0306AB-FFC7-A447-8996-9CAD37410E85}"/>
    <hyperlink ref="D168" r:id="rId149" xr:uid="{BFE7659E-599A-A341-877F-DDBE7F8F8FA9}"/>
    <hyperlink ref="D169" r:id="rId150" xr:uid="{4E9D7F53-35D5-9C4B-9AB3-3CC14D1DB55D}"/>
    <hyperlink ref="D170" r:id="rId151" xr:uid="{5E9A7AAD-3595-D340-A9C6-355D35C4CC28}"/>
    <hyperlink ref="D171" r:id="rId152" xr:uid="{186EC60A-1A9F-C341-94D1-798C88198360}"/>
    <hyperlink ref="D172" r:id="rId153" xr:uid="{521A9D67-0BD2-DE4F-A7C0-55AF7D70476C}"/>
    <hyperlink ref="D173" r:id="rId154" xr:uid="{F50C334C-71CB-6F4D-8B49-EEFD3066E8EF}"/>
    <hyperlink ref="D174" r:id="rId155" xr:uid="{1EBC5121-C731-1D4D-9D26-2031AD73B9DB}"/>
    <hyperlink ref="D175" r:id="rId156" xr:uid="{E55AB81C-48D4-0A46-B1D7-1C9A763D0DFB}"/>
    <hyperlink ref="D176" r:id="rId157" xr:uid="{CE6C376A-93D3-9C47-AD79-EF4EA1E5980C}"/>
    <hyperlink ref="D178" r:id="rId158" xr:uid="{CA9305EE-E539-DF4A-A7E5-65B233561C00}"/>
    <hyperlink ref="D179" r:id="rId159" xr:uid="{29233BF3-3E44-1E47-8BEC-848418E51B6D}"/>
    <hyperlink ref="D180" r:id="rId160" xr:uid="{A68DA24A-7989-5949-9307-3A3F796481A2}"/>
    <hyperlink ref="D181" r:id="rId161" xr:uid="{3562D6A1-62B1-6442-AFE5-3C4778FB15E4}"/>
    <hyperlink ref="D182" r:id="rId162" xr:uid="{F62C7953-A4E0-9647-9CCD-02F11BBB5153}"/>
    <hyperlink ref="D183" r:id="rId163" xr:uid="{555DD0B6-8126-CF4E-847D-FD7813443ACE}"/>
    <hyperlink ref="D184" r:id="rId164" xr:uid="{99815DC0-18F6-CA4E-A2F3-9260BF3241A0}"/>
    <hyperlink ref="D186" r:id="rId165" xr:uid="{23A0A873-35E1-4647-BA7C-E595C576FB36}"/>
    <hyperlink ref="D187" r:id="rId166" xr:uid="{F85267AB-5288-6441-9469-8A41F57232BD}"/>
    <hyperlink ref="D188" r:id="rId167" xr:uid="{8CB81FA0-ADEE-984F-A3A1-944E0506923A}"/>
    <hyperlink ref="D189" r:id="rId168" xr:uid="{7F2EC16E-43CB-1142-B8A2-8ADE845A7E30}"/>
    <hyperlink ref="D190" r:id="rId169" xr:uid="{112D7E11-E7BB-5D41-AE72-7C7286687AC0}"/>
    <hyperlink ref="D191" r:id="rId170" xr:uid="{D54829A0-1D4D-724D-962C-BD57F1EA3E68}"/>
    <hyperlink ref="D193" r:id="rId171" xr:uid="{C5E40139-640D-474C-8927-F70EE536D42F}"/>
    <hyperlink ref="D194" r:id="rId172" xr:uid="{28BB19FE-23A4-A24C-B1B6-6A4B2237CAA0}"/>
    <hyperlink ref="D192" r:id="rId173" xr:uid="{716AD15D-4877-0549-A6D8-A3FDEA806E7D}"/>
    <hyperlink ref="D195" r:id="rId174" xr:uid="{BA89D34D-E4C7-B444-B61F-5125099D5C41}"/>
    <hyperlink ref="D196" r:id="rId175" xr:uid="{287A2B37-8842-9D43-965B-602782E81D5C}"/>
    <hyperlink ref="D197" r:id="rId176" xr:uid="{80526333-CFA1-2848-B00A-7CBD547908FC}"/>
    <hyperlink ref="D198" r:id="rId177" xr:uid="{E9BFB414-5FDD-B340-B2DC-94E70DAF120C}"/>
    <hyperlink ref="D199" r:id="rId178" xr:uid="{48947E7F-8870-384C-89F1-BC036334B17B}"/>
    <hyperlink ref="D200" r:id="rId179" xr:uid="{36FE7D4A-7BF9-0544-997A-4C0B0DD9006C}"/>
    <hyperlink ref="D201" r:id="rId180" xr:uid="{4EFAF8E2-CC76-E245-8853-C291DBA74C4D}"/>
    <hyperlink ref="D202" r:id="rId181" xr:uid="{E91DD02C-FB28-7D47-8CE3-009868CB8F76}"/>
    <hyperlink ref="D185" r:id="rId182" xr:uid="{95498C1E-9F11-6D4F-A613-F85F9560C03A}"/>
    <hyperlink ref="D203" r:id="rId183" xr:uid="{F3348454-1C3B-EE4C-A2AC-CE60A76AF1F3}"/>
    <hyperlink ref="D204" r:id="rId184" xr:uid="{A67FA7CA-E981-C046-867E-B284C880D488}"/>
    <hyperlink ref="D206" r:id="rId185" xr:uid="{38227D06-8D6F-AF4A-BFAE-7A13CB8C4A0D}"/>
    <hyperlink ref="D208" r:id="rId186" xr:uid="{2433B736-4902-2046-9DA4-61E519F9E33E}"/>
    <hyperlink ref="D209" r:id="rId187" xr:uid="{EB37B9B0-2EAD-124E-B37A-EDBD16BBDD22}"/>
    <hyperlink ref="D210" r:id="rId188" xr:uid="{B4A9976D-5214-9340-8DAA-17E909B6A685}"/>
    <hyperlink ref="D211" r:id="rId189" xr:uid="{9E37132A-FCDB-5E4F-9821-7B7BA432C408}"/>
    <hyperlink ref="D207" r:id="rId190" xr:uid="{5145919C-7C58-AD4B-A01A-4EC49A8CD51A}"/>
    <hyperlink ref="D212" r:id="rId191" xr:uid="{967813A5-D182-234C-A23B-B416013766BA}"/>
    <hyperlink ref="D213" r:id="rId192" xr:uid="{5E162DBA-83E7-1C47-BF0A-74081E8AA96E}"/>
    <hyperlink ref="D214" r:id="rId193" xr:uid="{AD53D65D-2E1E-784F-8B56-A09C8FF17253}"/>
    <hyperlink ref="D215" r:id="rId194" xr:uid="{D8E4632F-6678-3249-832D-425C1C489CED}"/>
    <hyperlink ref="D216" r:id="rId195" xr:uid="{44BEBEB7-8441-3644-B491-6270BB922CD9}"/>
    <hyperlink ref="D217" r:id="rId196" xr:uid="{D1F5A3BB-BB00-F743-B226-D0CC4023FDA2}"/>
    <hyperlink ref="D218" r:id="rId197" xr:uid="{BC502646-3C29-4149-B490-5CD2E9485460}"/>
    <hyperlink ref="D219" r:id="rId198" xr:uid="{81D7C613-4961-744F-917E-DFC207C4588F}"/>
    <hyperlink ref="D220" r:id="rId199" xr:uid="{D57D227A-2973-5747-89C5-2BB708E3ED78}"/>
    <hyperlink ref="D221" r:id="rId200" xr:uid="{F1A00892-68EF-4F46-A953-CFF995ADFA28}"/>
    <hyperlink ref="D222" r:id="rId201" xr:uid="{F7F5EB87-8F31-9C49-A4DA-D119F14F5AF7}"/>
    <hyperlink ref="D223" r:id="rId202" xr:uid="{02E313B0-E65F-DF4F-8453-FA48A5EF0BB5}"/>
    <hyperlink ref="D224" r:id="rId203" xr:uid="{70D4C6E0-B337-864F-9DE2-922D9D7FCA57}"/>
    <hyperlink ref="D225" r:id="rId204" xr:uid="{9A8C952E-4ECC-CE47-8953-38719009D262}"/>
    <hyperlink ref="D226" r:id="rId205" xr:uid="{803C668C-FEBD-D746-80B1-B3C5C68948A3}"/>
    <hyperlink ref="D227" r:id="rId206" xr:uid="{87877E5A-F91C-D744-9B92-18228133D7AF}"/>
    <hyperlink ref="D62" r:id="rId207" xr:uid="{70DF02B1-8C61-3D42-A2CB-F07436B9EB5D}"/>
    <hyperlink ref="D228" r:id="rId208" xr:uid="{DECA3B66-B19C-8E4B-8D59-79523CEFF5BD}"/>
    <hyperlink ref="D229" r:id="rId209" xr:uid="{EEAF671D-955B-A54A-A2E0-3508E8D1F49E}"/>
    <hyperlink ref="D231" r:id="rId210" xr:uid="{F8AF73A5-3FEC-854D-939A-FD6DDD2AB14B}"/>
    <hyperlink ref="D232" r:id="rId211" xr:uid="{4746B6D0-9FAB-034D-834D-C0E869B48EB1}"/>
    <hyperlink ref="D233" r:id="rId212" xr:uid="{0315F6B5-3235-AF49-9CC8-4BD557674E8E}"/>
    <hyperlink ref="D234" r:id="rId213" xr:uid="{79B42D77-28B8-D64E-8314-3BC1B29B9B1E}"/>
    <hyperlink ref="D236" r:id="rId214" xr:uid="{F482E7D4-382F-8E45-9F51-BEFCBDABF8DA}"/>
    <hyperlink ref="D98" r:id="rId215" xr:uid="{6AF22617-7B79-C948-A16E-9502FC1333FC}"/>
    <hyperlink ref="D237" r:id="rId216" xr:uid="{EDFA9A9F-A3DD-464A-9849-41DC468BAA3B}"/>
    <hyperlink ref="D239" r:id="rId217" xr:uid="{72D30052-02A7-2A49-ABDB-6BEF89917088}"/>
    <hyperlink ref="D238" r:id="rId218" xr:uid="{0E0FEC1B-1A57-974C-A2E8-79E2336E8CC8}"/>
    <hyperlink ref="D240" r:id="rId219" xr:uid="{33CD6BDE-32B5-5B40-A4D1-92F605214DD2}"/>
    <hyperlink ref="D241" r:id="rId220" xr:uid="{CF6D8DAE-8499-C043-B6B3-841D7E205567}"/>
    <hyperlink ref="D242" r:id="rId221" xr:uid="{1FA303AD-0406-1840-8DE7-ADB8BC882EA1}"/>
    <hyperlink ref="D243" r:id="rId222" xr:uid="{613A5D06-341B-5245-A823-DB9604786BAA}"/>
    <hyperlink ref="D244" r:id="rId223" xr:uid="{C6D71721-2360-CE4F-8D8C-EE9991E5A398}"/>
    <hyperlink ref="D246" r:id="rId224" xr:uid="{2C573567-5293-1A49-B85F-D45AB399EC46}"/>
    <hyperlink ref="D247" r:id="rId225" xr:uid="{D3520CAB-120A-3C42-B425-EC26F6D5A307}"/>
    <hyperlink ref="D248" r:id="rId226" xr:uid="{ED5163A1-A790-DA47-B832-5480C2C61391}"/>
    <hyperlink ref="D249" r:id="rId227" xr:uid="{F01C869A-3274-AC44-B689-821A9686C4C2}"/>
    <hyperlink ref="D205" r:id="rId228" xr:uid="{08957105-FA2A-BF49-A6CD-980CF6CD2FCA}"/>
    <hyperlink ref="D250" r:id="rId229" xr:uid="{75C8C784-65B0-7342-8EDD-CD420506E2F4}"/>
    <hyperlink ref="D251" r:id="rId230" xr:uid="{E50F9716-A29D-EB47-A13E-12D460A46446}"/>
    <hyperlink ref="D252" r:id="rId231" xr:uid="{1029479A-08F5-894E-A29B-F951FC5B8C35}"/>
    <hyperlink ref="D230" r:id="rId232" xr:uid="{AA75544B-6566-7C47-ABAD-25751154BB5D}"/>
    <hyperlink ref="D245" r:id="rId233" xr:uid="{A06DB1D2-BEAF-224D-AA5F-9EEC37DC249F}"/>
    <hyperlink ref="D253" r:id="rId234" xr:uid="{63855615-0094-7D41-BFE7-5C1F115DD486}"/>
    <hyperlink ref="D254" r:id="rId235" xr:uid="{7BCD1511-FF28-E04E-8F37-D7CDAAFF1404}"/>
    <hyperlink ref="D255" r:id="rId236" xr:uid="{41EEC5E4-AF45-2D45-9A7A-817BB83B7C0C}"/>
    <hyperlink ref="D256" r:id="rId237" xr:uid="{A3CDA563-E032-E043-9169-02B72FAD4F98}"/>
    <hyperlink ref="D257" r:id="rId238" xr:uid="{39D40628-5A14-F646-8A18-988083DD1CEA}"/>
    <hyperlink ref="D258" r:id="rId239" xr:uid="{3504547C-5360-B248-A714-93384ED38D79}"/>
    <hyperlink ref="D259" r:id="rId240" xr:uid="{C0681958-5578-0F4E-8BFA-2C7786AC4FAF}"/>
    <hyperlink ref="D260" r:id="rId241" xr:uid="{930D3AB3-B791-C44E-9F75-8C4CBEE82E91}"/>
    <hyperlink ref="D261" r:id="rId242" xr:uid="{B32582D3-0178-8843-B7A3-707D0B9C3497}"/>
    <hyperlink ref="D262" r:id="rId243" xr:uid="{EA3ED4C4-786B-E149-88ED-2B7C19DD8468}"/>
    <hyperlink ref="D235" r:id="rId244" xr:uid="{AFD9249A-1CC6-7342-8FA2-7E68950ACB66}"/>
    <hyperlink ref="D263" r:id="rId245" xr:uid="{28E0AE87-9885-D34C-A6AE-1A11C31EDED9}"/>
    <hyperlink ref="D264" r:id="rId246" xr:uid="{72FF4E76-D920-5644-8BF0-B1454961857C}"/>
    <hyperlink ref="D265" r:id="rId247" xr:uid="{636F85DB-DD90-D843-8EEB-C9FF0CEAB11A}"/>
    <hyperlink ref="D266" r:id="rId248" xr:uid="{B83963E8-A78F-7142-897E-3B45DF02A57F}"/>
    <hyperlink ref="D267" r:id="rId249" xr:uid="{979CA9E4-EF59-CB4F-9BE1-8972DD4A71C0}"/>
    <hyperlink ref="D268" r:id="rId250" xr:uid="{E469829A-68A2-9245-800C-E13CB6EC8622}"/>
    <hyperlink ref="D269" r:id="rId251" xr:uid="{876AF798-2F97-DE44-9DCA-BF6678EFEA01}"/>
    <hyperlink ref="D270" r:id="rId252" xr:uid="{DE650F34-13E7-6E4B-AB96-85AAF5E02E33}"/>
    <hyperlink ref="D271" r:id="rId253" xr:uid="{11D4D07E-DF76-AA45-9BC2-AF04753997E8}"/>
    <hyperlink ref="D272" r:id="rId254" xr:uid="{68ECB6B9-A11E-B848-838B-ED9F779AE034}"/>
    <hyperlink ref="D273" r:id="rId255" xr:uid="{CB1C065D-94A0-5048-A174-EE06C264BD5E}"/>
    <hyperlink ref="D274" r:id="rId256" xr:uid="{9C860597-3ECC-B04D-BFF4-2FD6D68B0D32}"/>
    <hyperlink ref="D275" r:id="rId257" xr:uid="{55C40472-695D-CF4B-B732-810340530530}"/>
    <hyperlink ref="D276" r:id="rId258" xr:uid="{1097A17E-9412-8D47-B315-48B5B9B6DDA0}"/>
    <hyperlink ref="D277" r:id="rId259" xr:uid="{82F09E85-E68F-3840-9CF4-6DFCE90F2389}"/>
    <hyperlink ref="D278" r:id="rId260" xr:uid="{DDF36279-8984-A846-90CE-BFB6EF23A7B3}"/>
    <hyperlink ref="D279" r:id="rId261" xr:uid="{76D75F5C-565F-9744-B884-3292C1EEAB93}"/>
    <hyperlink ref="D280" r:id="rId262" xr:uid="{D03B622F-5FC9-6140-A4ED-96E33A22301D}"/>
    <hyperlink ref="D281" r:id="rId263" xr:uid="{DED52AA6-C90C-D047-A621-74B9974F87FE}"/>
    <hyperlink ref="D282" r:id="rId264" xr:uid="{E4028F44-E3BD-C946-AA05-0EFB189F54E8}"/>
    <hyperlink ref="D283" r:id="rId265" xr:uid="{FB6BB68B-4B5D-1C42-AFA8-52AFEF8D04EF}"/>
    <hyperlink ref="D284" r:id="rId266" xr:uid="{1EDC0950-A8B8-6A4E-8F75-E1BFD92D1764}"/>
    <hyperlink ref="D285" r:id="rId267" xr:uid="{DFBF631D-A693-DA49-9B60-15C897ED3D3E}"/>
    <hyperlink ref="D286" r:id="rId268" xr:uid="{F3FA3567-476B-FA46-ADE2-A5AE3F613BD2}"/>
    <hyperlink ref="D287" r:id="rId269" xr:uid="{AB6C2DD7-F038-0340-B02A-B7E3EC0F02D3}"/>
    <hyperlink ref="D288" r:id="rId270" xr:uid="{DA696750-003B-0040-986A-A4CD26F0698C}"/>
    <hyperlink ref="D289" r:id="rId271" xr:uid="{C86B38D4-B7BC-F94A-B083-5EB6AE050156}"/>
    <hyperlink ref="D290" r:id="rId272" xr:uid="{8A9D5D09-EF91-1A4B-8106-B6D8D071F306}"/>
    <hyperlink ref="D291" r:id="rId273" xr:uid="{5D4355BA-A58F-9348-837A-92C549035D0C}"/>
    <hyperlink ref="D292" r:id="rId274" xr:uid="{D1F84D2C-DD3B-B649-ABFC-2EEBA7809931}"/>
    <hyperlink ref="D293" r:id="rId275" xr:uid="{A36A8C35-8192-5B40-8BE5-7FA8FC7BC312}"/>
    <hyperlink ref="D294" r:id="rId276" xr:uid="{07902397-46B9-8A48-A06A-6E9B18CAA5A5}"/>
    <hyperlink ref="D295" r:id="rId277" xr:uid="{F91AE072-9C47-4048-AD37-359CD10AC74C}"/>
    <hyperlink ref="D296" r:id="rId278" xr:uid="{C7FE0551-2317-9641-978C-2A71D48E6DB3}"/>
    <hyperlink ref="D297" r:id="rId279" xr:uid="{D5449784-0B72-884D-8DF8-3EF72B42E9C8}"/>
    <hyperlink ref="D298" r:id="rId280" tooltip="mailto:info@suningsrl.com" display="mailto:info@suningsrl.com" xr:uid="{4F05B831-47A1-744B-82FD-C6B0C4D58A37}"/>
    <hyperlink ref="D299" r:id="rId281" xr:uid="{7B560B1F-80C1-BB47-9770-D4E5F3F92AB2}"/>
    <hyperlink ref="D300" r:id="rId282" xr:uid="{46027A8F-57B9-434E-BCFA-1EF7746A8A5E}"/>
    <hyperlink ref="D302" r:id="rId283" xr:uid="{F4466CC9-9D72-4F48-94F5-7F2A4F12D49E}"/>
    <hyperlink ref="D301" r:id="rId284" xr:uid="{CCB0C4C1-D94B-004E-B723-A9D0F43705AC}"/>
    <hyperlink ref="D303" r:id="rId285" xr:uid="{7F812ED7-8393-8548-9B0B-8A1A6FCF499D}"/>
    <hyperlink ref="D304" r:id="rId286" xr:uid="{A74E6FBE-8660-134A-A871-7B16154809B6}"/>
    <hyperlink ref="D305" r:id="rId287" xr:uid="{1A3B9D47-4BCE-CE4B-8893-257D08752054}"/>
    <hyperlink ref="D306" r:id="rId288" xr:uid="{8C259208-05A2-0349-A56C-CBF7378C68F2}"/>
    <hyperlink ref="D307" r:id="rId289" xr:uid="{3CF2366F-16B9-5D48-B991-94EF49991402}"/>
    <hyperlink ref="D308" r:id="rId290" xr:uid="{F229E1EE-1B40-5741-A9D3-1D656D2E7339}"/>
    <hyperlink ref="D309" r:id="rId291" xr:uid="{39879D5A-BFB5-6142-98D5-F87D336D3382}"/>
  </hyperlinks>
  <printOptions horizontalCentered="1"/>
  <pageMargins left="0.2" right="0.2" top="0.25" bottom="0.25" header="0.3" footer="0.3"/>
  <pageSetup paperSize="9" scale="61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2024</vt:lpstr>
      <vt:lpstr>2025</vt:lpstr>
      <vt:lpstr>'2024'!Area_stampa</vt:lpstr>
      <vt:lpstr>'2025'!Area_stampa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Stefano Trevisan</cp:lastModifiedBy>
  <cp:lastPrinted>2024-01-19T08:33:21Z</cp:lastPrinted>
  <dcterms:created xsi:type="dcterms:W3CDTF">2023-03-24T08:39:51Z</dcterms:created>
  <dcterms:modified xsi:type="dcterms:W3CDTF">2025-08-07T12:33:48Z</dcterms:modified>
</cp:coreProperties>
</file>