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Отчет по Джанкуату 2023\Влекомые наносы, кавказ гидормет\out\"/>
    </mc:Choice>
  </mc:AlternateContent>
  <bookViews>
    <workbookView xWindow="240" yWindow="15" windowWidth="16095" windowHeight="9660" activeTab="1"/>
  </bookViews>
  <sheets>
    <sheet name="Sheet1" sheetId="1" r:id="rId1"/>
    <sheet name="суммарный сток наносов" sheetId="2" r:id="rId2"/>
  </sheets>
  <definedNames>
    <definedName name="_xlchart.v1.0" hidden="1">'суммарный сток наносов'!$D$2:$D$43</definedName>
    <definedName name="_xlchart.v1.1" hidden="1">'суммарный сток наносов'!$L$1</definedName>
    <definedName name="_xlchart.v1.2" hidden="1">'суммарный сток наносов'!$L$2:$L$43</definedName>
  </definedNames>
  <calcPr calcId="162913"/>
</workbook>
</file>

<file path=xl/calcChain.xml><?xml version="1.0" encoding="utf-8"?>
<calcChain xmlns="http://schemas.openxmlformats.org/spreadsheetml/2006/main">
  <c r="L11" i="2" l="1"/>
  <c r="L16" i="2"/>
  <c r="L3" i="2"/>
  <c r="L4" i="2"/>
  <c r="L5" i="2"/>
  <c r="L6" i="2"/>
  <c r="L7" i="2"/>
  <c r="L8" i="2"/>
  <c r="L9" i="2"/>
  <c r="L10" i="2"/>
  <c r="L12" i="2"/>
  <c r="L13" i="2"/>
  <c r="L14" i="2"/>
  <c r="L15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2" i="2"/>
  <c r="I9" i="2"/>
  <c r="I10" i="2"/>
  <c r="I11" i="2"/>
  <c r="I12" i="2"/>
  <c r="I13" i="2"/>
  <c r="I14" i="2"/>
  <c r="I15" i="2"/>
  <c r="I16" i="2"/>
  <c r="I17" i="2"/>
  <c r="N9" i="1"/>
  <c r="N10" i="1"/>
  <c r="N11" i="1"/>
  <c r="N12" i="1"/>
  <c r="N8" i="1"/>
  <c r="K3" i="2"/>
  <c r="Q9" i="1"/>
  <c r="R9" i="1" s="1"/>
  <c r="I2" i="2" l="1"/>
  <c r="I3" i="2"/>
  <c r="I4" i="2"/>
  <c r="I5" i="2"/>
  <c r="I6" i="2"/>
  <c r="I7" i="2"/>
  <c r="I8" i="2"/>
  <c r="H3" i="2"/>
  <c r="H4" i="2"/>
  <c r="H5" i="2"/>
  <c r="H6" i="2"/>
  <c r="H7" i="2"/>
  <c r="H8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2" i="2"/>
  <c r="G9" i="2"/>
  <c r="G13" i="2"/>
  <c r="G17" i="2"/>
  <c r="G16" i="2"/>
  <c r="G11" i="2"/>
  <c r="G10" i="2"/>
  <c r="F2" i="2"/>
  <c r="G12" i="2"/>
  <c r="G14" i="2"/>
  <c r="G15" i="2"/>
  <c r="F3" i="2"/>
  <c r="F4" i="2"/>
  <c r="F5" i="2"/>
  <c r="F6" i="2"/>
  <c r="F7" i="2"/>
  <c r="F8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E12" i="2"/>
  <c r="E13" i="2"/>
  <c r="E14" i="2"/>
  <c r="E15" i="2"/>
  <c r="E16" i="2"/>
  <c r="E11" i="2"/>
  <c r="C31" i="1"/>
  <c r="D31" i="1"/>
  <c r="E31" i="1"/>
  <c r="F31" i="1"/>
  <c r="G31" i="1"/>
  <c r="H31" i="1"/>
  <c r="I31" i="1"/>
  <c r="J31" i="1"/>
  <c r="B31" i="1"/>
  <c r="C25" i="1"/>
  <c r="D25" i="1"/>
  <c r="E25" i="1"/>
  <c r="F25" i="1"/>
  <c r="G25" i="1"/>
  <c r="H25" i="1"/>
  <c r="I25" i="1"/>
  <c r="J25" i="1"/>
  <c r="B25" i="1"/>
  <c r="C19" i="1"/>
  <c r="D19" i="1"/>
  <c r="E19" i="1"/>
  <c r="F19" i="1"/>
  <c r="G19" i="1"/>
  <c r="H19" i="1"/>
  <c r="I19" i="1"/>
  <c r="J19" i="1"/>
  <c r="B19" i="1"/>
  <c r="D7" i="1"/>
  <c r="E7" i="1"/>
  <c r="F7" i="1"/>
  <c r="G7" i="1"/>
  <c r="H7" i="1"/>
  <c r="I7" i="1"/>
  <c r="J7" i="1"/>
  <c r="B7" i="1"/>
  <c r="S20" i="1"/>
  <c r="T20" i="1"/>
  <c r="U20" i="1"/>
  <c r="V20" i="1"/>
  <c r="W20" i="1"/>
  <c r="X20" i="1"/>
  <c r="Y20" i="1"/>
  <c r="Q20" i="1"/>
  <c r="P22" i="1"/>
  <c r="P21" i="1"/>
  <c r="P23" i="1"/>
  <c r="P24" i="1"/>
  <c r="P20" i="1"/>
  <c r="AG6" i="1"/>
  <c r="AH6" i="1"/>
  <c r="AG8" i="1"/>
  <c r="AH8" i="1"/>
  <c r="AG9" i="1"/>
  <c r="AH9" i="1"/>
  <c r="AG10" i="1"/>
  <c r="AH10" i="1"/>
  <c r="AG5" i="1"/>
  <c r="AH5" i="1"/>
  <c r="AD6" i="1"/>
  <c r="AD8" i="1"/>
  <c r="AD9" i="1"/>
  <c r="AD10" i="1"/>
  <c r="AD5" i="1"/>
</calcChain>
</file>

<file path=xl/sharedStrings.xml><?xml version="1.0" encoding="utf-8"?>
<sst xmlns="http://schemas.openxmlformats.org/spreadsheetml/2006/main" count="251" uniqueCount="96">
  <si>
    <t>Год</t>
  </si>
  <si>
    <t>Осадки, мм</t>
  </si>
  <si>
    <t>Q А, м3/с</t>
  </si>
  <si>
    <t>SSC А, мг/л</t>
  </si>
  <si>
    <t>R А, кг/с</t>
  </si>
  <si>
    <t>G А, кг/с</t>
  </si>
  <si>
    <t>D50 А, мм</t>
  </si>
  <si>
    <t>G Б, кг/с</t>
  </si>
  <si>
    <t>D50 Б, мм</t>
  </si>
  <si>
    <t>Статистика</t>
  </si>
  <si>
    <t>2015</t>
  </si>
  <si>
    <t>-</t>
  </si>
  <si>
    <t>2016</t>
  </si>
  <si>
    <t>2017</t>
  </si>
  <si>
    <t>2019</t>
  </si>
  <si>
    <t>2023</t>
  </si>
  <si>
    <t>Min</t>
  </si>
  <si>
    <t>Max</t>
  </si>
  <si>
    <t>Ср.кв.откл.</t>
  </si>
  <si>
    <t>12.5 · 10 ⁶</t>
  </si>
  <si>
    <r>
      <t xml:space="preserve">18.1 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 xml:space="preserve"> 10 </t>
    </r>
    <r>
      <rPr>
        <sz val="11"/>
        <color theme="1"/>
        <rFont val="Calibri"/>
        <family val="2"/>
        <charset val="204"/>
      </rPr>
      <t>⁶</t>
    </r>
  </si>
  <si>
    <t>15.5 · 10 ⁶</t>
  </si>
  <si>
    <t>13.0 · 10 ⁶</t>
  </si>
  <si>
    <t>10.0 · 10 ⁶</t>
  </si>
  <si>
    <t>16.2 · 10 ⁶</t>
  </si>
  <si>
    <t>11.4 · 10 ⁶</t>
  </si>
  <si>
    <t>8.3 · 10 ⁶</t>
  </si>
  <si>
    <t>3.0 · 10 ⁶</t>
  </si>
  <si>
    <t>5.9 · 10 ⁶</t>
  </si>
  <si>
    <t>Сумма, год</t>
  </si>
  <si>
    <t>18.1·10⁶</t>
  </si>
  <si>
    <t>16.2·10⁶</t>
  </si>
  <si>
    <t>15.5·10⁶</t>
  </si>
  <si>
    <t>11.4·10⁶</t>
  </si>
  <si>
    <t>13.0·10⁶</t>
  </si>
  <si>
    <t>8.3·10⁶</t>
  </si>
  <si>
    <t>10.0·10⁶</t>
  </si>
  <si>
    <t>3.0·10⁶</t>
  </si>
  <si>
    <t>12.5·10⁶</t>
  </si>
  <si>
    <t>5.9·10⁶</t>
  </si>
  <si>
    <t>Cр.знач, в день</t>
  </si>
  <si>
    <t>Т воздуха, оС</t>
  </si>
  <si>
    <t>Все года</t>
  </si>
  <si>
    <t>bds</t>
  </si>
  <si>
    <t>data</t>
  </si>
  <si>
    <t>ssd</t>
  </si>
  <si>
    <t>q</t>
  </si>
  <si>
    <t>tsd</t>
  </si>
  <si>
    <t>18,06,2016</t>
  </si>
  <si>
    <t>19,06,2016</t>
  </si>
  <si>
    <t>20,06,2016</t>
  </si>
  <si>
    <t>21,06,2016</t>
  </si>
  <si>
    <t>22,06,2016</t>
  </si>
  <si>
    <t>24,06,2016</t>
  </si>
  <si>
    <t>25,06,2016</t>
  </si>
  <si>
    <t>28,06,2016</t>
  </si>
  <si>
    <t>30,06,2016</t>
  </si>
  <si>
    <t>01,07,2016</t>
  </si>
  <si>
    <t>05,07,2016</t>
  </si>
  <si>
    <t>26,07,2017</t>
  </si>
  <si>
    <t>27,07,2017</t>
  </si>
  <si>
    <t>29,07,2017</t>
  </si>
  <si>
    <t>30,07,2017</t>
  </si>
  <si>
    <t>31,07,2017</t>
  </si>
  <si>
    <t>02,08,2017</t>
  </si>
  <si>
    <t>06,08,2017</t>
  </si>
  <si>
    <t>07,08,2017</t>
  </si>
  <si>
    <t>09,08,2017</t>
  </si>
  <si>
    <t>10,08,2017</t>
  </si>
  <si>
    <t>11,08,2017</t>
  </si>
  <si>
    <t>13,08,2017</t>
  </si>
  <si>
    <t>16,08,2017</t>
  </si>
  <si>
    <t>18,08,2017</t>
  </si>
  <si>
    <t>20,08,2017</t>
  </si>
  <si>
    <t>23,08,2017</t>
  </si>
  <si>
    <t>11,08,2023</t>
  </si>
  <si>
    <t>12,08,2023</t>
  </si>
  <si>
    <t>14,08,2023</t>
  </si>
  <si>
    <t>17,08,2023</t>
  </si>
  <si>
    <t>18,08,2023</t>
  </si>
  <si>
    <t>20,08,2023</t>
  </si>
  <si>
    <t>21,08,2023</t>
  </si>
  <si>
    <t>23,08,2023</t>
  </si>
  <si>
    <t>25,08,2023</t>
  </si>
  <si>
    <t>tds &lt; 2</t>
  </si>
  <si>
    <t>tds &gt; 2</t>
  </si>
  <si>
    <t>bds &lt; 2</t>
  </si>
  <si>
    <t>bds &gt; 2</t>
  </si>
  <si>
    <t>(R+G), кг/с</t>
  </si>
  <si>
    <t>bds &lt;&lt; 2</t>
  </si>
  <si>
    <t>q &lt;&lt; 2</t>
  </si>
  <si>
    <t>9.98</t>
  </si>
  <si>
    <t>3.97</t>
  </si>
  <si>
    <t>2.56</t>
  </si>
  <si>
    <t>2.88</t>
  </si>
  <si>
    <t>dolya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</si>
</sst>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\ _₽_-;\-* #,##0.00\ _₽_-;_-* &quot;-&quot;??\ _₽_-;_-@_-"/>
    <numFmt numFmtId="164" formatCode="_-* #,##0.000\ _₽_-;\-* #,##0.000\ _₽_-;_-* &quot;-&quot;??\ _₽_-;_-@_-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rgb="FFE6E1DC"/>
      <name val="Segoe UI"/>
      <family val="2"/>
      <charset val="204"/>
    </font>
    <font>
      <sz val="8"/>
      <color theme="1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1616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0C1F30"/>
      </right>
      <top/>
      <bottom style="medium">
        <color rgb="FF0C1F3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1" xfId="0" applyBorder="1"/>
    <xf numFmtId="0" fontId="0" fillId="0" borderId="1" xfId="0" applyNumberFormat="1" applyBorder="1"/>
    <xf numFmtId="0" fontId="1" fillId="0" borderId="0" xfId="0" applyFont="1" applyAlignment="1">
      <alignment horizontal="center" wrapText="1"/>
    </xf>
    <xf numFmtId="164" fontId="0" fillId="0" borderId="0" xfId="1" applyNumberFormat="1" applyFon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0" fontId="5" fillId="0" borderId="1" xfId="0" applyFont="1" applyBorder="1" applyAlignment="1">
      <alignment horizontal="center" wrapText="1"/>
    </xf>
    <xf numFmtId="165" fontId="0" fillId="0" borderId="1" xfId="0" applyNumberFormat="1" applyBorder="1"/>
    <xf numFmtId="0" fontId="6" fillId="2" borderId="1" xfId="0" applyFont="1" applyFill="1" applyBorder="1" applyAlignment="1">
      <alignment horizontal="center" wrapText="1"/>
    </xf>
    <xf numFmtId="0" fontId="6" fillId="0" borderId="1" xfId="0" applyFont="1" applyFill="1" applyBorder="1"/>
    <xf numFmtId="165" fontId="6" fillId="0" borderId="1" xfId="0" applyNumberFormat="1" applyFont="1" applyFill="1" applyBorder="1"/>
    <xf numFmtId="2" fontId="6" fillId="0" borderId="1" xfId="0" applyNumberFormat="1" applyFont="1" applyFill="1" applyBorder="1"/>
    <xf numFmtId="0" fontId="6" fillId="0" borderId="1" xfId="0" applyNumberFormat="1" applyFont="1" applyFill="1" applyBorder="1"/>
    <xf numFmtId="0" fontId="6" fillId="2" borderId="1" xfId="0" applyFont="1" applyFill="1" applyBorder="1"/>
    <xf numFmtId="165" fontId="6" fillId="2" borderId="1" xfId="0" applyNumberFormat="1" applyFont="1" applyFill="1" applyBorder="1"/>
    <xf numFmtId="2" fontId="6" fillId="2" borderId="1" xfId="0" applyNumberFormat="1" applyFont="1" applyFill="1" applyBorder="1"/>
    <xf numFmtId="1" fontId="6" fillId="2" borderId="1" xfId="0" applyNumberFormat="1" applyFont="1" applyFill="1" applyBorder="1"/>
    <xf numFmtId="14" fontId="7" fillId="3" borderId="2" xfId="0" applyNumberFormat="1" applyFont="1" applyFill="1" applyBorder="1" applyAlignment="1">
      <alignment vertical="center"/>
    </xf>
    <xf numFmtId="0" fontId="7" fillId="3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right" vertical="center"/>
    </xf>
    <xf numFmtId="2" fontId="0" fillId="0" borderId="1" xfId="0" applyNumberFormat="1" applyBorder="1"/>
    <xf numFmtId="0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3393205456421"/>
          <c:y val="0.11946949228071804"/>
          <c:w val="0.87373101529103026"/>
          <c:h val="0.7285015759149170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'суммарный сток наносов'!$D$2:$D$43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</c:v>
                </c:pt>
                <c:pt idx="33">
                  <c:v>1.451166</c:v>
                </c:pt>
                <c:pt idx="34">
                  <c:v>1.354716</c:v>
                </c:pt>
                <c:pt idx="35">
                  <c:v>1.1954100000000001</c:v>
                </c:pt>
                <c:pt idx="36">
                  <c:v>1.1633929999999999</c:v>
                </c:pt>
                <c:pt idx="37">
                  <c:v>1.3569580000000001</c:v>
                </c:pt>
                <c:pt idx="38">
                  <c:v>1.4443649999999999</c:v>
                </c:pt>
                <c:pt idx="39">
                  <c:v>1.3919189999999999</c:v>
                </c:pt>
                <c:pt idx="40">
                  <c:v>1.3919189999999999</c:v>
                </c:pt>
                <c:pt idx="41">
                  <c:v>1.4615480000000001</c:v>
                </c:pt>
              </c:numCache>
            </c:numRef>
          </c:xVal>
          <c:yVal>
            <c:numRef>
              <c:f>'суммарный сток наносов'!$H$2:$H$43</c:f>
              <c:numCache>
                <c:formatCode>General</c:formatCode>
                <c:ptCount val="42"/>
                <c:pt idx="0">
                  <c:v>8.4911089999999995E-2</c:v>
                </c:pt>
                <c:pt idx="1">
                  <c:v>0.13526750000000001</c:v>
                </c:pt>
                <c:pt idx="2">
                  <c:v>3.1872869999999998E-2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1.008E-2</c:v>
                </c:pt>
                <c:pt idx="16">
                  <c:v>0.11537778</c:v>
                </c:pt>
                <c:pt idx="17">
                  <c:v>4.6822219999999998E-2</c:v>
                </c:pt>
                <c:pt idx="18">
                  <c:v>7.7288889999999999E-2</c:v>
                </c:pt>
                <c:pt idx="19">
                  <c:v>0.10053333</c:v>
                </c:pt>
                <c:pt idx="20">
                  <c:v>1.9328000000000001</c:v>
                </c:pt>
                <c:pt idx="21">
                  <c:v>0.45333332999999998</c:v>
                </c:pt>
                <c:pt idx="22">
                  <c:v>0.22244443999999999</c:v>
                </c:pt>
                <c:pt idx="23">
                  <c:v>0.33800000000000002</c:v>
                </c:pt>
                <c:pt idx="24">
                  <c:v>0.23324444</c:v>
                </c:pt>
                <c:pt idx="25">
                  <c:v>0.43804443999999998</c:v>
                </c:pt>
                <c:pt idx="26">
                  <c:v>0.22044443999999999</c:v>
                </c:pt>
                <c:pt idx="27">
                  <c:v>9.6777779999999994E-2</c:v>
                </c:pt>
                <c:pt idx="28">
                  <c:v>0.11377778</c:v>
                </c:pt>
                <c:pt idx="29">
                  <c:v>0.14506667000000001</c:v>
                </c:pt>
                <c:pt idx="30">
                  <c:v>7.0000000000000007E-2</c:v>
                </c:pt>
                <c:pt idx="31">
                  <c:v>1.71733333</c:v>
                </c:pt>
                <c:pt idx="32">
                  <c:v>0.03</c:v>
                </c:pt>
                <c:pt idx="33">
                  <c:v>0.02</c:v>
                </c:pt>
                <c:pt idx="34">
                  <c:v>0.05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  <c:pt idx="41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3A-4AEA-828D-3ED21CB681EA}"/>
            </c:ext>
          </c:extLst>
        </c:ser>
        <c:ser>
          <c:idx val="2"/>
          <c:order val="1"/>
          <c:tx>
            <c:strRef>
              <c:f>'суммарный сток наносов'!$J$1</c:f>
              <c:strCache>
                <c:ptCount val="1"/>
                <c:pt idx="0">
                  <c:v>q &lt;&lt; 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749866787765044E-2"/>
                  <c:y val="-3.09856505473103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accent3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</c:trendlineLbl>
          </c:trendline>
          <c:xVal>
            <c:numRef>
              <c:f>'суммарный сток наносов'!$K$2:$K$3</c:f>
              <c:numCache>
                <c:formatCode>General</c:formatCode>
                <c:ptCount val="2"/>
                <c:pt idx="0">
                  <c:v>0</c:v>
                </c:pt>
                <c:pt idx="1">
                  <c:v>1.1633929999999999</c:v>
                </c:pt>
              </c:numCache>
            </c:numRef>
          </c:xVal>
          <c:yVal>
            <c:numRef>
              <c:f>'суммарный сток наносов'!$J$2:$J$3</c:f>
              <c:numCache>
                <c:formatCode>General</c:formatCode>
                <c:ptCount val="2"/>
                <c:pt idx="0">
                  <c:v>0</c:v>
                </c:pt>
                <c:pt idx="1">
                  <c:v>7.5999999999999998E-2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9-43A0-975D-0CC94BFFB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1247"/>
        <c:axId val="209752495"/>
      </c:scatterChart>
      <c:valAx>
        <c:axId val="209751247"/>
        <c:scaling>
          <c:orientation val="minMax"/>
          <c:max val="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2495"/>
        <c:crosses val="autoZero"/>
        <c:crossBetween val="midCat"/>
      </c:valAx>
      <c:valAx>
        <c:axId val="209752495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Суммарный сток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12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1181963347641984"/>
          <c:y val="0.50323459885215394"/>
          <c:w val="0.12415156339394971"/>
          <c:h val="0.137480539215524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73393205456421"/>
          <c:y val="0.11946949228071804"/>
          <c:w val="0.87373101529103026"/>
          <c:h val="0.72850157591491704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'суммарный сток наносов'!$D$2:$D$42</c:f>
              <c:numCache>
                <c:formatCode>General</c:formatCode>
                <c:ptCount val="41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</c:v>
                </c:pt>
                <c:pt idx="33">
                  <c:v>1.451166</c:v>
                </c:pt>
                <c:pt idx="34">
                  <c:v>1.354716</c:v>
                </c:pt>
                <c:pt idx="35">
                  <c:v>1.1954100000000001</c:v>
                </c:pt>
                <c:pt idx="36">
                  <c:v>1.1633929999999999</c:v>
                </c:pt>
                <c:pt idx="37">
                  <c:v>1.3569580000000001</c:v>
                </c:pt>
                <c:pt idx="38">
                  <c:v>1.4443649999999999</c:v>
                </c:pt>
                <c:pt idx="39">
                  <c:v>1.3919189999999999</c:v>
                </c:pt>
                <c:pt idx="40">
                  <c:v>1.3919189999999999</c:v>
                </c:pt>
              </c:numCache>
            </c:numRef>
          </c:xVal>
          <c:yVal>
            <c:numRef>
              <c:f>'суммарный сток наносов'!$H$2:$H$42</c:f>
              <c:numCache>
                <c:formatCode>General</c:formatCode>
                <c:ptCount val="41"/>
                <c:pt idx="0">
                  <c:v>8.4911089999999995E-2</c:v>
                </c:pt>
                <c:pt idx="1">
                  <c:v>0.13526750000000001</c:v>
                </c:pt>
                <c:pt idx="2">
                  <c:v>3.1872869999999998E-2</c:v>
                </c:pt>
                <c:pt idx="3">
                  <c:v>1.9109999999999999E-2</c:v>
                </c:pt>
                <c:pt idx="4">
                  <c:v>9.8599999999999993E-2</c:v>
                </c:pt>
                <c:pt idx="5">
                  <c:v>5.1999999999999998E-2</c:v>
                </c:pt>
                <c:pt idx="6">
                  <c:v>1.008E-2</c:v>
                </c:pt>
                <c:pt idx="16">
                  <c:v>0.11537778</c:v>
                </c:pt>
                <c:pt idx="17">
                  <c:v>4.6822219999999998E-2</c:v>
                </c:pt>
                <c:pt idx="18">
                  <c:v>7.7288889999999999E-2</c:v>
                </c:pt>
                <c:pt idx="19">
                  <c:v>0.10053333</c:v>
                </c:pt>
                <c:pt idx="20">
                  <c:v>1.9328000000000001</c:v>
                </c:pt>
                <c:pt idx="21">
                  <c:v>0.45333332999999998</c:v>
                </c:pt>
                <c:pt idx="22">
                  <c:v>0.22244443999999999</c:v>
                </c:pt>
                <c:pt idx="23">
                  <c:v>0.33800000000000002</c:v>
                </c:pt>
                <c:pt idx="24">
                  <c:v>0.23324444</c:v>
                </c:pt>
                <c:pt idx="25">
                  <c:v>0.43804443999999998</c:v>
                </c:pt>
                <c:pt idx="26">
                  <c:v>0.22044443999999999</c:v>
                </c:pt>
                <c:pt idx="27">
                  <c:v>9.6777779999999994E-2</c:v>
                </c:pt>
                <c:pt idx="28">
                  <c:v>0.11377778</c:v>
                </c:pt>
                <c:pt idx="29">
                  <c:v>0.14506667000000001</c:v>
                </c:pt>
                <c:pt idx="30">
                  <c:v>7.0000000000000007E-2</c:v>
                </c:pt>
                <c:pt idx="31">
                  <c:v>1.71733333</c:v>
                </c:pt>
                <c:pt idx="32">
                  <c:v>0.03</c:v>
                </c:pt>
                <c:pt idx="33">
                  <c:v>0.02</c:v>
                </c:pt>
                <c:pt idx="34">
                  <c:v>0.05</c:v>
                </c:pt>
                <c:pt idx="35">
                  <c:v>0.03</c:v>
                </c:pt>
                <c:pt idx="36">
                  <c:v>0.05</c:v>
                </c:pt>
                <c:pt idx="37">
                  <c:v>0.05</c:v>
                </c:pt>
                <c:pt idx="38">
                  <c:v>0.06</c:v>
                </c:pt>
                <c:pt idx="39">
                  <c:v>0.02</c:v>
                </c:pt>
                <c:pt idx="40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B-4BC9-BAC2-E9252688EB04}"/>
            </c:ext>
          </c:extLst>
        </c:ser>
        <c:ser>
          <c:idx val="0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'суммарный сток наносов'!$D$2:$D$43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</c:v>
                </c:pt>
                <c:pt idx="33">
                  <c:v>1.451166</c:v>
                </c:pt>
                <c:pt idx="34">
                  <c:v>1.354716</c:v>
                </c:pt>
                <c:pt idx="35">
                  <c:v>1.1954100000000001</c:v>
                </c:pt>
                <c:pt idx="36">
                  <c:v>1.1633929999999999</c:v>
                </c:pt>
                <c:pt idx="37">
                  <c:v>1.3569580000000001</c:v>
                </c:pt>
                <c:pt idx="38">
                  <c:v>1.4443649999999999</c:v>
                </c:pt>
                <c:pt idx="39">
                  <c:v>1.3919189999999999</c:v>
                </c:pt>
                <c:pt idx="40">
                  <c:v>1.3919189999999999</c:v>
                </c:pt>
                <c:pt idx="41">
                  <c:v>1.4615480000000001</c:v>
                </c:pt>
              </c:numCache>
            </c:numRef>
          </c:xVal>
          <c:yVal>
            <c:numRef>
              <c:f>'суммарный сток наносов'!$I$2:$I$43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0.21290799999999999</c:v>
                </c:pt>
                <c:pt idx="8">
                  <c:v>3.9826670000000002E-2</c:v>
                </c:pt>
                <c:pt idx="9">
                  <c:v>0.53660571000000001</c:v>
                </c:pt>
                <c:pt idx="10">
                  <c:v>5.9200000000000003E-2</c:v>
                </c:pt>
                <c:pt idx="11">
                  <c:v>2.5440000000000001E-2</c:v>
                </c:pt>
                <c:pt idx="12">
                  <c:v>0.09</c:v>
                </c:pt>
                <c:pt idx="13">
                  <c:v>1.9588000000000001E-2</c:v>
                </c:pt>
                <c:pt idx="14">
                  <c:v>5.7593329999999998E-2</c:v>
                </c:pt>
                <c:pt idx="15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B-4BC9-BAC2-E9252688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51247"/>
        <c:axId val="209752495"/>
      </c:scatterChart>
      <c:valAx>
        <c:axId val="209751247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Расход воды, м3/с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2495"/>
        <c:crosses val="autoZero"/>
        <c:crossBetween val="midCat"/>
      </c:valAx>
      <c:valAx>
        <c:axId val="20975249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Суммарный сток наносов, кг/с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09751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'суммарный сток наносов'!$D$9:$D$17</c:f>
              <c:numCache>
                <c:formatCode>General</c:formatCode>
                <c:ptCount val="9"/>
                <c:pt idx="0">
                  <c:v>3.03</c:v>
                </c:pt>
                <c:pt idx="1">
                  <c:v>3.03</c:v>
                </c:pt>
                <c:pt idx="2">
                  <c:v>2.87</c:v>
                </c:pt>
                <c:pt idx="3">
                  <c:v>2.87</c:v>
                </c:pt>
                <c:pt idx="4">
                  <c:v>2.86</c:v>
                </c:pt>
                <c:pt idx="5">
                  <c:v>3.21</c:v>
                </c:pt>
                <c:pt idx="6">
                  <c:v>3.21</c:v>
                </c:pt>
                <c:pt idx="7">
                  <c:v>3.67</c:v>
                </c:pt>
                <c:pt idx="8">
                  <c:v>2.87</c:v>
                </c:pt>
              </c:numCache>
            </c:numRef>
          </c:xVal>
          <c:yVal>
            <c:numRef>
              <c:f>'суммарный сток наносов'!$I$9:$I$17</c:f>
              <c:numCache>
                <c:formatCode>General</c:formatCode>
                <c:ptCount val="9"/>
                <c:pt idx="0">
                  <c:v>0.21290799999999999</c:v>
                </c:pt>
                <c:pt idx="1">
                  <c:v>3.9826670000000002E-2</c:v>
                </c:pt>
                <c:pt idx="2">
                  <c:v>0.53660571000000001</c:v>
                </c:pt>
                <c:pt idx="3">
                  <c:v>5.9200000000000003E-2</c:v>
                </c:pt>
                <c:pt idx="4">
                  <c:v>2.5440000000000001E-2</c:v>
                </c:pt>
                <c:pt idx="5">
                  <c:v>0.09</c:v>
                </c:pt>
                <c:pt idx="6">
                  <c:v>1.9588000000000001E-2</c:v>
                </c:pt>
                <c:pt idx="7">
                  <c:v>5.7593329999999998E-2</c:v>
                </c:pt>
                <c:pt idx="8">
                  <c:v>5.0099999999999999E-2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697-41B0-9804-E12347F07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596656"/>
        <c:axId val="685590000"/>
      </c:scatterChart>
      <c:valAx>
        <c:axId val="685596656"/>
        <c:scaling>
          <c:orientation val="minMax"/>
          <c:max val="4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90000"/>
        <c:crosses val="autoZero"/>
        <c:crossBetween val="midCat"/>
      </c:valAx>
      <c:valAx>
        <c:axId val="68559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85596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'суммарный сток наносов'!$L$1</c:f>
              <c:strCache>
                <c:ptCount val="1"/>
                <c:pt idx="0">
                  <c:v>dolya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'суммарный сток наносов'!$D$2:$D$43</c:f>
              <c:numCache>
                <c:formatCode>General</c:formatCode>
                <c:ptCount val="42"/>
                <c:pt idx="0">
                  <c:v>1.59</c:v>
                </c:pt>
                <c:pt idx="1">
                  <c:v>1.6</c:v>
                </c:pt>
                <c:pt idx="2">
                  <c:v>1.65</c:v>
                </c:pt>
                <c:pt idx="3">
                  <c:v>1.65</c:v>
                </c:pt>
                <c:pt idx="4">
                  <c:v>1.57</c:v>
                </c:pt>
                <c:pt idx="5">
                  <c:v>1.8</c:v>
                </c:pt>
                <c:pt idx="6">
                  <c:v>1.8</c:v>
                </c:pt>
                <c:pt idx="7">
                  <c:v>3.03</c:v>
                </c:pt>
                <c:pt idx="8">
                  <c:v>3.03</c:v>
                </c:pt>
                <c:pt idx="9">
                  <c:v>2.87</c:v>
                </c:pt>
                <c:pt idx="10">
                  <c:v>2.87</c:v>
                </c:pt>
                <c:pt idx="11">
                  <c:v>2.86</c:v>
                </c:pt>
                <c:pt idx="12">
                  <c:v>3.21</c:v>
                </c:pt>
                <c:pt idx="13">
                  <c:v>3.21</c:v>
                </c:pt>
                <c:pt idx="14">
                  <c:v>3.67</c:v>
                </c:pt>
                <c:pt idx="15">
                  <c:v>2.87</c:v>
                </c:pt>
                <c:pt idx="16">
                  <c:v>1.556033</c:v>
                </c:pt>
                <c:pt idx="17">
                  <c:v>1.532332</c:v>
                </c:pt>
                <c:pt idx="18">
                  <c:v>1.61927</c:v>
                </c:pt>
                <c:pt idx="19">
                  <c:v>1.707209</c:v>
                </c:pt>
                <c:pt idx="20">
                  <c:v>1.6637960000000001</c:v>
                </c:pt>
                <c:pt idx="21">
                  <c:v>1.9445209999999999</c:v>
                </c:pt>
                <c:pt idx="22">
                  <c:v>1.5613349999999999</c:v>
                </c:pt>
                <c:pt idx="23">
                  <c:v>1.8906540000000001</c:v>
                </c:pt>
                <c:pt idx="24">
                  <c:v>1.7472760000000001</c:v>
                </c:pt>
                <c:pt idx="25">
                  <c:v>1.889448</c:v>
                </c:pt>
                <c:pt idx="26">
                  <c:v>1.8306469999999999</c:v>
                </c:pt>
                <c:pt idx="27">
                  <c:v>1.4722230000000001</c:v>
                </c:pt>
                <c:pt idx="28">
                  <c:v>1.5552569999999999</c:v>
                </c:pt>
                <c:pt idx="29">
                  <c:v>1.6898029999999999</c:v>
                </c:pt>
                <c:pt idx="30">
                  <c:v>1.5098259999999999</c:v>
                </c:pt>
                <c:pt idx="31">
                  <c:v>1.436002</c:v>
                </c:pt>
                <c:pt idx="32">
                  <c:v>1.456229</c:v>
                </c:pt>
                <c:pt idx="33">
                  <c:v>1.451166</c:v>
                </c:pt>
                <c:pt idx="34">
                  <c:v>1.354716</c:v>
                </c:pt>
                <c:pt idx="35">
                  <c:v>1.1954100000000001</c:v>
                </c:pt>
                <c:pt idx="36">
                  <c:v>1.1633929999999999</c:v>
                </c:pt>
                <c:pt idx="37">
                  <c:v>1.3569580000000001</c:v>
                </c:pt>
                <c:pt idx="38">
                  <c:v>1.4443649999999999</c:v>
                </c:pt>
                <c:pt idx="39">
                  <c:v>1.3919189999999999</c:v>
                </c:pt>
                <c:pt idx="40">
                  <c:v>1.3919189999999999</c:v>
                </c:pt>
                <c:pt idx="41">
                  <c:v>1.4615480000000001</c:v>
                </c:pt>
              </c:numCache>
            </c:numRef>
          </c:xVal>
          <c:yVal>
            <c:numRef>
              <c:f>'суммарный сток наносов'!$L$2:$L$43</c:f>
              <c:numCache>
                <c:formatCode>General</c:formatCode>
                <c:ptCount val="42"/>
                <c:pt idx="0">
                  <c:v>0.14172904781752504</c:v>
                </c:pt>
                <c:pt idx="1">
                  <c:v>0.28335265572874896</c:v>
                </c:pt>
                <c:pt idx="2">
                  <c:v>8.2917064023119158E-2</c:v>
                </c:pt>
                <c:pt idx="3">
                  <c:v>5.142187678225843E-2</c:v>
                </c:pt>
                <c:pt idx="4">
                  <c:v>0.22710665840790767</c:v>
                </c:pt>
                <c:pt idx="5">
                  <c:v>0.11249441989818605</c:v>
                </c:pt>
                <c:pt idx="6">
                  <c:v>2.3981434372889656E-2</c:v>
                </c:pt>
                <c:pt idx="7">
                  <c:v>4.1574298970987092E-2</c:v>
                </c:pt>
                <c:pt idx="8">
                  <c:v>8.0489410063838418E-3</c:v>
                </c:pt>
                <c:pt idx="9">
                  <c:v>0.33822794683493962</c:v>
                </c:pt>
                <c:pt idx="10">
                  <c:v>5.3375880161050902E-2</c:v>
                </c:pt>
                <c:pt idx="11">
                  <c:v>4.1722822869235694E-3</c:v>
                </c:pt>
                <c:pt idx="12">
                  <c:v>3.375719353135205E-2</c:v>
                </c:pt>
                <c:pt idx="13">
                  <c:v>7.5463661267155917E-3</c:v>
                </c:pt>
                <c:pt idx="14">
                  <c:v>2.3132620064377093E-3</c:v>
                </c:pt>
                <c:pt idx="15">
                  <c:v>2.0902968607475311E-2</c:v>
                </c:pt>
                <c:pt idx="16">
                  <c:v>0.24309304239703877</c:v>
                </c:pt>
                <c:pt idx="17">
                  <c:v>0.11233963060440391</c:v>
                </c:pt>
                <c:pt idx="18">
                  <c:v>0.15010679798568505</c:v>
                </c:pt>
                <c:pt idx="19">
                  <c:v>0.19283805945161764</c:v>
                </c:pt>
                <c:pt idx="20">
                  <c:v>0.82458978268838179</c:v>
                </c:pt>
                <c:pt idx="21">
                  <c:v>0.48942824721834266</c:v>
                </c:pt>
                <c:pt idx="22">
                  <c:v>0.38181476140143339</c:v>
                </c:pt>
                <c:pt idx="23">
                  <c:v>0.43534835435424024</c:v>
                </c:pt>
                <c:pt idx="24">
                  <c:v>0.36421017068927192</c:v>
                </c:pt>
                <c:pt idx="25">
                  <c:v>0.49085148456360894</c:v>
                </c:pt>
                <c:pt idx="26">
                  <c:v>0.34429671269171069</c:v>
                </c:pt>
                <c:pt idx="27">
                  <c:v>0.22946964266076511</c:v>
                </c:pt>
                <c:pt idx="28">
                  <c:v>0.24749835364050032</c:v>
                </c:pt>
                <c:pt idx="29">
                  <c:v>0.16775136500731894</c:v>
                </c:pt>
                <c:pt idx="30">
                  <c:v>0.17530899964277036</c:v>
                </c:pt>
                <c:pt idx="31">
                  <c:v>0.84691076025520451</c:v>
                </c:pt>
                <c:pt idx="32">
                  <c:v>0.37382651185098575</c:v>
                </c:pt>
                <c:pt idx="33">
                  <c:v>0.16088924127208043</c:v>
                </c:pt>
                <c:pt idx="34">
                  <c:v>0.39613486459001146</c:v>
                </c:pt>
                <c:pt idx="35">
                  <c:v>0.39357574188043404</c:v>
                </c:pt>
                <c:pt idx="36">
                  <c:v>0.43994124496685216</c:v>
                </c:pt>
                <c:pt idx="37">
                  <c:v>0.67789385429566418</c:v>
                </c:pt>
                <c:pt idx="38">
                  <c:v>0.50912997324521991</c:v>
                </c:pt>
                <c:pt idx="39">
                  <c:v>0.34990421372149372</c:v>
                </c:pt>
                <c:pt idx="40">
                  <c:v>0.51841339580214763</c:v>
                </c:pt>
                <c:pt idx="41">
                  <c:v>0.28775111140269888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4F-4C38-9153-CA6421673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95568"/>
        <c:axId val="535293904"/>
      </c:scatterChart>
      <c:valAx>
        <c:axId val="53529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293904"/>
        <c:crosses val="autoZero"/>
        <c:crossBetween val="midCat"/>
      </c:valAx>
      <c:valAx>
        <c:axId val="53529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529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302559</xdr:colOff>
      <xdr:row>5</xdr:row>
      <xdr:rowOff>112058</xdr:rowOff>
    </xdr:from>
    <xdr:to>
      <xdr:col>24</xdr:col>
      <xdr:colOff>56029</xdr:colOff>
      <xdr:row>25</xdr:row>
      <xdr:rowOff>22412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549088</xdr:colOff>
      <xdr:row>29</xdr:row>
      <xdr:rowOff>190500</xdr:rowOff>
    </xdr:from>
    <xdr:to>
      <xdr:col>34</xdr:col>
      <xdr:colOff>56029</xdr:colOff>
      <xdr:row>43</xdr:row>
      <xdr:rowOff>56029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162485</xdr:colOff>
      <xdr:row>5</xdr:row>
      <xdr:rowOff>96370</xdr:rowOff>
    </xdr:from>
    <xdr:to>
      <xdr:col>31</xdr:col>
      <xdr:colOff>498662</xdr:colOff>
      <xdr:row>25</xdr:row>
      <xdr:rowOff>1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302559</xdr:colOff>
      <xdr:row>11</xdr:row>
      <xdr:rowOff>118781</xdr:rowOff>
    </xdr:from>
    <xdr:to>
      <xdr:col>21</xdr:col>
      <xdr:colOff>33617</xdr:colOff>
      <xdr:row>25</xdr:row>
      <xdr:rowOff>38099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1"/>
  <sheetViews>
    <sheetView zoomScale="70" zoomScaleNormal="70" workbookViewId="0">
      <selection activeCell="P10" sqref="P10"/>
    </sheetView>
  </sheetViews>
  <sheetFormatPr defaultRowHeight="15" x14ac:dyDescent="0.25"/>
  <cols>
    <col min="1" max="1" width="11.42578125" customWidth="1"/>
    <col min="12" max="12" width="15.7109375" customWidth="1"/>
  </cols>
  <sheetData>
    <row r="1" spans="1:35" s="3" customFormat="1" ht="26.25" x14ac:dyDescent="0.25">
      <c r="A1" s="10" t="s">
        <v>0</v>
      </c>
      <c r="B1" s="10" t="s">
        <v>41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88</v>
      </c>
      <c r="L1" s="10" t="s">
        <v>9</v>
      </c>
    </row>
    <row r="2" spans="1:35" x14ac:dyDescent="0.25">
      <c r="A2" s="11" t="s">
        <v>10</v>
      </c>
      <c r="B2" s="12">
        <v>10.7</v>
      </c>
      <c r="C2" s="11" t="s">
        <v>11</v>
      </c>
      <c r="D2" s="13">
        <v>2.1</v>
      </c>
      <c r="E2" s="14">
        <v>536</v>
      </c>
      <c r="F2" s="11">
        <v>1.87</v>
      </c>
      <c r="G2" s="11" t="s">
        <v>11</v>
      </c>
      <c r="H2" s="11" t="s">
        <v>11</v>
      </c>
      <c r="I2" s="11" t="s">
        <v>11</v>
      </c>
      <c r="J2" s="11" t="s">
        <v>11</v>
      </c>
      <c r="K2" s="11" t="s">
        <v>11</v>
      </c>
      <c r="L2" s="11" t="s">
        <v>40</v>
      </c>
      <c r="M2">
        <v>3.57</v>
      </c>
    </row>
    <row r="3" spans="1:35" x14ac:dyDescent="0.25">
      <c r="A3" s="11" t="s">
        <v>12</v>
      </c>
      <c r="B3" s="13">
        <v>8.98</v>
      </c>
      <c r="C3" s="11" t="s">
        <v>11</v>
      </c>
      <c r="D3" s="11">
        <v>1.77</v>
      </c>
      <c r="E3" s="14">
        <v>594</v>
      </c>
      <c r="F3" s="13">
        <v>1.3</v>
      </c>
      <c r="G3" s="13">
        <v>9.5000000000000001E-2</v>
      </c>
      <c r="H3" s="11">
        <v>4.16</v>
      </c>
      <c r="I3" s="13">
        <v>3.2000000000000001E-2</v>
      </c>
      <c r="J3" s="13">
        <v>2.1</v>
      </c>
      <c r="K3" s="11" t="s">
        <v>11</v>
      </c>
      <c r="L3" s="11" t="s">
        <v>40</v>
      </c>
      <c r="M3">
        <v>1.1499999999999999</v>
      </c>
    </row>
    <row r="4" spans="1:35" x14ac:dyDescent="0.25">
      <c r="A4" s="11" t="s">
        <v>13</v>
      </c>
      <c r="B4" s="12">
        <v>11.4</v>
      </c>
      <c r="C4" s="11" t="s">
        <v>11</v>
      </c>
      <c r="D4" s="13">
        <v>1.4</v>
      </c>
      <c r="E4" s="14">
        <v>548</v>
      </c>
      <c r="F4" s="11">
        <v>0.89</v>
      </c>
      <c r="G4" s="13">
        <v>0.39500000000000002</v>
      </c>
      <c r="H4" s="11">
        <v>2.96</v>
      </c>
      <c r="I4" s="13" t="s">
        <v>11</v>
      </c>
      <c r="J4" s="11" t="s">
        <v>11</v>
      </c>
      <c r="K4" s="11" t="s">
        <v>11</v>
      </c>
      <c r="L4" s="11" t="s">
        <v>40</v>
      </c>
      <c r="M4">
        <v>0.42499999999999999</v>
      </c>
    </row>
    <row r="5" spans="1:35" x14ac:dyDescent="0.25">
      <c r="A5" s="11" t="s">
        <v>14</v>
      </c>
      <c r="B5" s="13">
        <v>9.4</v>
      </c>
      <c r="C5" s="11" t="s">
        <v>11</v>
      </c>
      <c r="D5" s="11">
        <v>1.1599999999999999</v>
      </c>
      <c r="E5" s="14">
        <v>273</v>
      </c>
      <c r="F5" s="13">
        <v>0.34899999999999998</v>
      </c>
      <c r="G5" s="11" t="s">
        <v>11</v>
      </c>
      <c r="H5" s="11" t="s">
        <v>11</v>
      </c>
      <c r="I5" s="13" t="s">
        <v>11</v>
      </c>
      <c r="J5" s="11" t="s">
        <v>11</v>
      </c>
      <c r="K5" s="11" t="s">
        <v>11</v>
      </c>
      <c r="L5" s="11" t="s">
        <v>40</v>
      </c>
      <c r="M5">
        <v>0.34699999999999998</v>
      </c>
      <c r="AD5" s="4" t="e">
        <f>D8*60*60*24</f>
        <v>#VALUE!</v>
      </c>
      <c r="AE5" t="s">
        <v>20</v>
      </c>
      <c r="AG5" s="5" t="e">
        <f>F8*60*60*24</f>
        <v>#VALUE!</v>
      </c>
      <c r="AH5" s="7" t="e">
        <f>AG5/1000000</f>
        <v>#VALUE!</v>
      </c>
      <c r="AI5" t="s">
        <v>24</v>
      </c>
    </row>
    <row r="6" spans="1:35" x14ac:dyDescent="0.25">
      <c r="A6" s="11" t="s">
        <v>15</v>
      </c>
      <c r="B6" s="12">
        <v>10.7</v>
      </c>
      <c r="C6" s="11" t="s">
        <v>11</v>
      </c>
      <c r="D6" s="11">
        <v>1.38</v>
      </c>
      <c r="E6" s="14">
        <v>402</v>
      </c>
      <c r="F6" s="13">
        <v>0.64600000000000002</v>
      </c>
      <c r="G6" s="13">
        <v>3.6999999999999998E-2</v>
      </c>
      <c r="H6" s="11">
        <v>2.42</v>
      </c>
      <c r="I6" s="13">
        <v>2.4E-2</v>
      </c>
      <c r="J6" s="11">
        <v>3.18</v>
      </c>
      <c r="K6" s="11" t="s">
        <v>11</v>
      </c>
      <c r="L6" s="11" t="s">
        <v>40</v>
      </c>
      <c r="M6">
        <v>0.317</v>
      </c>
      <c r="AD6" s="4" t="e">
        <f>D9*60*60*24</f>
        <v>#VALUE!</v>
      </c>
      <c r="AE6" t="s">
        <v>21</v>
      </c>
      <c r="AG6" s="5" t="e">
        <f>F9*60*60*24</f>
        <v>#VALUE!</v>
      </c>
      <c r="AH6" s="7" t="e">
        <f t="shared" ref="AH6:AH10" si="0">AG6/1000000</f>
        <v>#VALUE!</v>
      </c>
      <c r="AI6" t="s">
        <v>25</v>
      </c>
    </row>
    <row r="7" spans="1:35" x14ac:dyDescent="0.25">
      <c r="A7" s="15" t="s">
        <v>42</v>
      </c>
      <c r="B7" s="16">
        <f>AVERAGE(B2:B6)</f>
        <v>10.235999999999999</v>
      </c>
      <c r="C7" s="16"/>
      <c r="D7" s="17">
        <f t="shared" ref="D7:J7" si="1">AVERAGE(D2:D6)</f>
        <v>1.5619999999999998</v>
      </c>
      <c r="E7" s="18">
        <f t="shared" si="1"/>
        <v>470.6</v>
      </c>
      <c r="F7" s="16">
        <f t="shared" si="1"/>
        <v>1.0109999999999999</v>
      </c>
      <c r="G7" s="17">
        <f t="shared" si="1"/>
        <v>0.17566666666666667</v>
      </c>
      <c r="H7" s="17">
        <f t="shared" si="1"/>
        <v>3.1799999999999997</v>
      </c>
      <c r="I7" s="17">
        <f t="shared" si="1"/>
        <v>2.8000000000000001E-2</v>
      </c>
      <c r="J7" s="17">
        <f t="shared" si="1"/>
        <v>2.64</v>
      </c>
      <c r="K7" s="11" t="s">
        <v>11</v>
      </c>
      <c r="L7" s="15" t="s">
        <v>40</v>
      </c>
      <c r="AD7" s="4"/>
      <c r="AG7" s="5"/>
      <c r="AH7" s="7"/>
    </row>
    <row r="8" spans="1:35" x14ac:dyDescent="0.25">
      <c r="A8" s="11" t="s">
        <v>10</v>
      </c>
      <c r="B8" s="11" t="s">
        <v>11</v>
      </c>
      <c r="C8" s="14">
        <v>511</v>
      </c>
      <c r="D8" s="14" t="s">
        <v>30</v>
      </c>
      <c r="E8" s="11" t="s">
        <v>11</v>
      </c>
      <c r="F8" s="14" t="s">
        <v>31</v>
      </c>
      <c r="G8" s="11" t="s">
        <v>11</v>
      </c>
      <c r="H8" s="11" t="s">
        <v>11</v>
      </c>
      <c r="I8" s="11" t="s">
        <v>11</v>
      </c>
      <c r="J8" s="11" t="s">
        <v>11</v>
      </c>
      <c r="K8" s="11" t="s">
        <v>11</v>
      </c>
      <c r="L8" s="11" t="s">
        <v>29</v>
      </c>
      <c r="M8" s="23">
        <v>357</v>
      </c>
      <c r="N8" s="23">
        <f>M8*60*60*24/1000000</f>
        <v>30.844799999999999</v>
      </c>
      <c r="P8">
        <v>104</v>
      </c>
      <c r="AD8" s="4" t="e">
        <f>D10*60*60*24</f>
        <v>#VALUE!</v>
      </c>
      <c r="AE8" t="s">
        <v>22</v>
      </c>
      <c r="AG8" s="5" t="e">
        <f>F10*60*60*24</f>
        <v>#VALUE!</v>
      </c>
      <c r="AH8" s="6" t="e">
        <f t="shared" si="0"/>
        <v>#VALUE!</v>
      </c>
      <c r="AI8" t="s">
        <v>26</v>
      </c>
    </row>
    <row r="9" spans="1:35" x14ac:dyDescent="0.25">
      <c r="A9" s="11" t="s">
        <v>12</v>
      </c>
      <c r="B9" s="11" t="s">
        <v>11</v>
      </c>
      <c r="C9" s="14">
        <v>570</v>
      </c>
      <c r="D9" s="14" t="s">
        <v>32</v>
      </c>
      <c r="E9" s="11" t="s">
        <v>11</v>
      </c>
      <c r="F9" s="14" t="s">
        <v>33</v>
      </c>
      <c r="G9" s="11" t="s">
        <v>11</v>
      </c>
      <c r="H9" s="11" t="s">
        <v>11</v>
      </c>
      <c r="I9" s="11" t="s">
        <v>11</v>
      </c>
      <c r="J9" s="11" t="s">
        <v>11</v>
      </c>
      <c r="K9" s="23">
        <v>112</v>
      </c>
      <c r="L9" s="11" t="s">
        <v>29</v>
      </c>
      <c r="M9" s="23">
        <v>117</v>
      </c>
      <c r="N9" s="23">
        <f t="shared" ref="N9:N12" si="2">M9*60*60*24/1000000</f>
        <v>10.1088</v>
      </c>
      <c r="P9" t="s">
        <v>91</v>
      </c>
      <c r="Q9">
        <f>K9*60*60*24</f>
        <v>9676800</v>
      </c>
      <c r="R9">
        <f>Q9/1000000</f>
        <v>9.6768000000000001</v>
      </c>
      <c r="AD9" s="4" t="e">
        <f>D11*60*60*24</f>
        <v>#VALUE!</v>
      </c>
      <c r="AE9" t="s">
        <v>23</v>
      </c>
      <c r="AG9" s="5" t="e">
        <f>F11*60*60*24</f>
        <v>#VALUE!</v>
      </c>
      <c r="AH9" s="6" t="e">
        <f t="shared" si="0"/>
        <v>#VALUE!</v>
      </c>
      <c r="AI9" t="s">
        <v>27</v>
      </c>
    </row>
    <row r="10" spans="1:35" x14ac:dyDescent="0.25">
      <c r="A10" s="11" t="s">
        <v>13</v>
      </c>
      <c r="B10" s="11" t="s">
        <v>11</v>
      </c>
      <c r="C10" s="14">
        <v>482</v>
      </c>
      <c r="D10" s="14" t="s">
        <v>34</v>
      </c>
      <c r="E10" s="11" t="s">
        <v>11</v>
      </c>
      <c r="F10" s="11" t="s">
        <v>35</v>
      </c>
      <c r="G10" s="11" t="s">
        <v>11</v>
      </c>
      <c r="H10" s="11" t="s">
        <v>11</v>
      </c>
      <c r="I10" s="11" t="s">
        <v>11</v>
      </c>
      <c r="J10" s="11" t="s">
        <v>11</v>
      </c>
      <c r="K10">
        <v>35.5</v>
      </c>
      <c r="L10" s="11" t="s">
        <v>29</v>
      </c>
      <c r="M10">
        <v>45.9</v>
      </c>
      <c r="N10" s="23">
        <f t="shared" si="2"/>
        <v>3.96576</v>
      </c>
      <c r="P10" t="s">
        <v>92</v>
      </c>
      <c r="AD10" s="4" t="e">
        <f>D12*60*60*24</f>
        <v>#VALUE!</v>
      </c>
      <c r="AE10" t="s">
        <v>19</v>
      </c>
      <c r="AG10" s="5" t="e">
        <f>F12*60*60*24</f>
        <v>#VALUE!</v>
      </c>
      <c r="AH10" s="6" t="e">
        <f t="shared" si="0"/>
        <v>#VALUE!</v>
      </c>
      <c r="AI10" t="s">
        <v>28</v>
      </c>
    </row>
    <row r="11" spans="1:35" x14ac:dyDescent="0.25">
      <c r="A11" s="11" t="s">
        <v>14</v>
      </c>
      <c r="B11" s="11" t="s">
        <v>11</v>
      </c>
      <c r="C11" s="14">
        <v>536</v>
      </c>
      <c r="D11" s="14" t="s">
        <v>36</v>
      </c>
      <c r="E11" s="11" t="s">
        <v>11</v>
      </c>
      <c r="F11" s="11" t="s">
        <v>37</v>
      </c>
      <c r="G11" s="11" t="s">
        <v>11</v>
      </c>
      <c r="H11" s="11" t="s">
        <v>11</v>
      </c>
      <c r="I11" s="11" t="s">
        <v>11</v>
      </c>
      <c r="J11" s="11" t="s">
        <v>11</v>
      </c>
      <c r="K11">
        <v>12.1</v>
      </c>
      <c r="L11" s="11" t="s">
        <v>29</v>
      </c>
      <c r="M11">
        <v>34</v>
      </c>
      <c r="N11" s="23">
        <f t="shared" si="2"/>
        <v>2.9376000000000002</v>
      </c>
      <c r="P11" t="s">
        <v>93</v>
      </c>
    </row>
    <row r="12" spans="1:35" x14ac:dyDescent="0.25">
      <c r="A12" s="11" t="s">
        <v>15</v>
      </c>
      <c r="B12" s="11" t="s">
        <v>11</v>
      </c>
      <c r="C12" s="14">
        <v>746</v>
      </c>
      <c r="D12" s="14" t="s">
        <v>38</v>
      </c>
      <c r="E12" s="11" t="s">
        <v>11</v>
      </c>
      <c r="F12" s="11" t="s">
        <v>39</v>
      </c>
      <c r="G12" s="11" t="s">
        <v>11</v>
      </c>
      <c r="H12" s="11" t="s">
        <v>11</v>
      </c>
      <c r="I12" s="11" t="s">
        <v>11</v>
      </c>
      <c r="J12" s="11" t="s">
        <v>11</v>
      </c>
      <c r="K12">
        <v>32.200000000000003</v>
      </c>
      <c r="L12" s="11" t="s">
        <v>29</v>
      </c>
      <c r="M12">
        <v>33.299999999999997</v>
      </c>
      <c r="N12" s="23">
        <f t="shared" si="2"/>
        <v>2.8771199999999997</v>
      </c>
      <c r="O12">
        <v>-0.73199999999999998</v>
      </c>
      <c r="P12" t="s">
        <v>94</v>
      </c>
    </row>
    <row r="13" spans="1:35" x14ac:dyDescent="0.25">
      <c r="A13" s="15" t="s">
        <v>42</v>
      </c>
      <c r="B13" s="15" t="s">
        <v>11</v>
      </c>
      <c r="C13" s="15" t="s">
        <v>11</v>
      </c>
      <c r="D13" s="15" t="s">
        <v>11</v>
      </c>
      <c r="E13" s="15" t="s">
        <v>11</v>
      </c>
      <c r="F13" s="15" t="s">
        <v>11</v>
      </c>
      <c r="G13" s="15" t="s">
        <v>11</v>
      </c>
      <c r="H13" s="15" t="s">
        <v>11</v>
      </c>
      <c r="I13" s="15" t="s">
        <v>11</v>
      </c>
      <c r="J13" s="15" t="s">
        <v>11</v>
      </c>
      <c r="K13" s="15" t="s">
        <v>11</v>
      </c>
      <c r="L13" s="15" t="s">
        <v>29</v>
      </c>
      <c r="O13">
        <v>-0.61299999999999999</v>
      </c>
    </row>
    <row r="14" spans="1:35" x14ac:dyDescent="0.25">
      <c r="A14" s="11" t="s">
        <v>10</v>
      </c>
      <c r="B14" s="13">
        <v>4.9000000000000004</v>
      </c>
      <c r="C14" s="11">
        <v>0</v>
      </c>
      <c r="D14" s="13">
        <v>0.42</v>
      </c>
      <c r="E14" s="14">
        <v>213</v>
      </c>
      <c r="F14" s="13">
        <v>0.09</v>
      </c>
      <c r="G14" s="11" t="s">
        <v>11</v>
      </c>
      <c r="H14" s="11" t="s">
        <v>11</v>
      </c>
      <c r="I14" s="11" t="s">
        <v>11</v>
      </c>
      <c r="J14" s="11" t="s">
        <v>11</v>
      </c>
      <c r="K14" s="22"/>
      <c r="L14" s="11" t="s">
        <v>16</v>
      </c>
      <c r="M14">
        <v>3.0000000000000001E-3</v>
      </c>
      <c r="O14">
        <v>-0.63600000000000001</v>
      </c>
    </row>
    <row r="15" spans="1:35" x14ac:dyDescent="0.25">
      <c r="A15" s="11" t="s">
        <v>12</v>
      </c>
      <c r="B15" s="13">
        <v>-2.7</v>
      </c>
      <c r="C15" s="11">
        <v>0</v>
      </c>
      <c r="D15" s="13">
        <v>0.53</v>
      </c>
      <c r="E15" s="14">
        <v>214</v>
      </c>
      <c r="F15" s="13">
        <v>0.114</v>
      </c>
      <c r="G15" s="11">
        <v>0.01</v>
      </c>
      <c r="H15" s="13">
        <v>0.56200000000000006</v>
      </c>
      <c r="I15" s="11">
        <v>0.01</v>
      </c>
      <c r="J15" s="11">
        <v>0.49399999999999999</v>
      </c>
      <c r="K15" s="22"/>
      <c r="L15" s="11" t="s">
        <v>16</v>
      </c>
      <c r="M15">
        <v>1.2999999999999999E-2</v>
      </c>
      <c r="O15">
        <v>-1.1200000000000001</v>
      </c>
    </row>
    <row r="16" spans="1:35" x14ac:dyDescent="0.25">
      <c r="A16" s="11" t="s">
        <v>13</v>
      </c>
      <c r="B16" s="13">
        <v>2.7</v>
      </c>
      <c r="C16" s="11">
        <v>0</v>
      </c>
      <c r="D16" s="13">
        <v>0.50900000000000001</v>
      </c>
      <c r="E16" s="14">
        <v>214</v>
      </c>
      <c r="F16" s="13">
        <v>0.109</v>
      </c>
      <c r="G16" s="13">
        <v>4.7E-2</v>
      </c>
      <c r="H16" s="11">
        <v>0</v>
      </c>
      <c r="I16" s="11" t="s">
        <v>11</v>
      </c>
      <c r="J16" s="11" t="s">
        <v>11</v>
      </c>
      <c r="K16" s="22"/>
      <c r="L16" s="11" t="s">
        <v>16</v>
      </c>
      <c r="M16">
        <v>3.3000000000000002E-2</v>
      </c>
      <c r="O16">
        <v>-0.21199999999999999</v>
      </c>
    </row>
    <row r="17" spans="1:25" x14ac:dyDescent="0.25">
      <c r="A17" s="11" t="s">
        <v>14</v>
      </c>
      <c r="B17" s="13">
        <v>2.14</v>
      </c>
      <c r="C17" s="11">
        <v>0</v>
      </c>
      <c r="D17" s="13">
        <v>0.06</v>
      </c>
      <c r="E17" s="14">
        <v>213</v>
      </c>
      <c r="F17" s="13">
        <v>1.2999999999999999E-2</v>
      </c>
      <c r="G17" s="11" t="s">
        <v>11</v>
      </c>
      <c r="H17" s="11" t="s">
        <v>11</v>
      </c>
      <c r="I17" s="11" t="s">
        <v>11</v>
      </c>
      <c r="J17" s="11" t="s">
        <v>11</v>
      </c>
      <c r="K17" s="22"/>
      <c r="L17" s="11" t="s">
        <v>16</v>
      </c>
      <c r="M17">
        <v>3.0000000000000001E-3</v>
      </c>
      <c r="O17">
        <v>96.8</v>
      </c>
    </row>
    <row r="18" spans="1:25" ht="18.75" customHeight="1" x14ac:dyDescent="0.25">
      <c r="A18" s="11" t="s">
        <v>15</v>
      </c>
      <c r="B18" s="13">
        <v>-1.1299999999999999</v>
      </c>
      <c r="C18" s="11">
        <v>0</v>
      </c>
      <c r="D18" s="13">
        <v>0.90100000000000002</v>
      </c>
      <c r="E18" s="14">
        <v>213</v>
      </c>
      <c r="F18" s="13">
        <v>1.6E-2</v>
      </c>
      <c r="G18" s="11">
        <v>0.02</v>
      </c>
      <c r="H18" s="11">
        <v>0.25</v>
      </c>
      <c r="I18" s="11">
        <v>0.01</v>
      </c>
      <c r="J18" s="11">
        <v>0.32</v>
      </c>
      <c r="K18" s="22"/>
      <c r="L18" s="11" t="s">
        <v>16</v>
      </c>
      <c r="M18">
        <v>3.0000000000000001E-3</v>
      </c>
      <c r="O18">
        <v>19.5</v>
      </c>
      <c r="Q18" s="8" t="s">
        <v>41</v>
      </c>
      <c r="R18" s="8" t="s">
        <v>1</v>
      </c>
      <c r="S18" s="8" t="s">
        <v>2</v>
      </c>
      <c r="T18" s="8" t="s">
        <v>3</v>
      </c>
      <c r="U18" s="8" t="s">
        <v>4</v>
      </c>
      <c r="V18" s="8" t="s">
        <v>5</v>
      </c>
      <c r="W18" s="8" t="s">
        <v>6</v>
      </c>
      <c r="X18" s="8" t="s">
        <v>7</v>
      </c>
      <c r="Y18" s="8" t="s">
        <v>8</v>
      </c>
    </row>
    <row r="19" spans="1:25" x14ac:dyDescent="0.25">
      <c r="A19" s="15" t="s">
        <v>42</v>
      </c>
      <c r="B19" s="17">
        <f>MIN(B14:B18)</f>
        <v>-2.7</v>
      </c>
      <c r="C19" s="17">
        <f t="shared" ref="C19:J19" si="3">MIN(C14:C18)</f>
        <v>0</v>
      </c>
      <c r="D19" s="17">
        <f t="shared" si="3"/>
        <v>0.06</v>
      </c>
      <c r="E19" s="17">
        <f t="shared" si="3"/>
        <v>213</v>
      </c>
      <c r="F19" s="17">
        <f t="shared" si="3"/>
        <v>1.2999999999999999E-2</v>
      </c>
      <c r="G19" s="17">
        <f t="shared" si="3"/>
        <v>0.01</v>
      </c>
      <c r="H19" s="17">
        <f t="shared" si="3"/>
        <v>0</v>
      </c>
      <c r="I19" s="17">
        <f t="shared" si="3"/>
        <v>0.01</v>
      </c>
      <c r="J19" s="17">
        <f t="shared" si="3"/>
        <v>0.32</v>
      </c>
      <c r="K19" s="17"/>
      <c r="L19" s="15" t="s">
        <v>16</v>
      </c>
      <c r="O19">
        <v>1.18</v>
      </c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5">
      <c r="A20" s="11" t="s">
        <v>10</v>
      </c>
      <c r="B20" s="11">
        <v>16.8</v>
      </c>
      <c r="C20" s="11">
        <v>56.9</v>
      </c>
      <c r="D20" s="11">
        <v>7.01</v>
      </c>
      <c r="E20" s="14">
        <v>8680</v>
      </c>
      <c r="F20" s="12">
        <v>60.8</v>
      </c>
      <c r="G20" s="11" t="s">
        <v>11</v>
      </c>
      <c r="H20" s="11" t="s">
        <v>11</v>
      </c>
      <c r="I20" s="11" t="s">
        <v>11</v>
      </c>
      <c r="J20" s="11" t="s">
        <v>11</v>
      </c>
      <c r="K20" s="2"/>
      <c r="L20" s="11" t="s">
        <v>17</v>
      </c>
      <c r="M20">
        <v>96.8</v>
      </c>
      <c r="O20">
        <v>8.06</v>
      </c>
      <c r="P20">
        <f>ROUND(E20,-1)</f>
        <v>8680</v>
      </c>
      <c r="Q20" s="9">
        <f>AVERAGE(B2:B6)</f>
        <v>10.235999999999999</v>
      </c>
      <c r="R20" s="9"/>
      <c r="S20" s="9">
        <f t="shared" ref="S20:Y20" si="4">AVERAGE(D2:D6)</f>
        <v>1.5619999999999998</v>
      </c>
      <c r="T20" s="9">
        <f t="shared" si="4"/>
        <v>470.6</v>
      </c>
      <c r="U20" s="9">
        <f t="shared" si="4"/>
        <v>1.0109999999999999</v>
      </c>
      <c r="V20" s="9">
        <f t="shared" si="4"/>
        <v>0.17566666666666667</v>
      </c>
      <c r="W20" s="9">
        <f t="shared" si="4"/>
        <v>3.1799999999999997</v>
      </c>
      <c r="X20" s="9">
        <f t="shared" si="4"/>
        <v>2.8000000000000001E-2</v>
      </c>
      <c r="Y20" s="9">
        <f t="shared" si="4"/>
        <v>2.64</v>
      </c>
    </row>
    <row r="21" spans="1:25" x14ac:dyDescent="0.25">
      <c r="A21" s="11" t="s">
        <v>12</v>
      </c>
      <c r="B21" s="11">
        <v>15.3</v>
      </c>
      <c r="C21" s="11">
        <v>40.299999999999997</v>
      </c>
      <c r="D21" s="11">
        <v>3.67</v>
      </c>
      <c r="E21" s="14">
        <v>6770</v>
      </c>
      <c r="F21" s="12">
        <v>24.8</v>
      </c>
      <c r="G21" s="13">
        <v>0.53700000000000003</v>
      </c>
      <c r="H21" s="12">
        <v>10</v>
      </c>
      <c r="I21" s="13">
        <v>5.8999999999999997E-2</v>
      </c>
      <c r="J21" s="11">
        <v>3.86</v>
      </c>
      <c r="K21" s="1"/>
      <c r="L21" s="11" t="s">
        <v>17</v>
      </c>
      <c r="M21">
        <v>19.5</v>
      </c>
      <c r="O21">
        <v>1.05</v>
      </c>
      <c r="P21">
        <f>ROUND(E21,-1)</f>
        <v>6770</v>
      </c>
    </row>
    <row r="22" spans="1:25" x14ac:dyDescent="0.25">
      <c r="A22" s="11" t="s">
        <v>13</v>
      </c>
      <c r="B22" s="11">
        <v>17.600000000000001</v>
      </c>
      <c r="C22" s="11">
        <v>97.2</v>
      </c>
      <c r="D22" s="11">
        <v>2.19</v>
      </c>
      <c r="E22" s="14">
        <v>13000</v>
      </c>
      <c r="F22" s="12">
        <v>26</v>
      </c>
      <c r="G22" s="11">
        <v>1.93</v>
      </c>
      <c r="H22" s="11">
        <v>52.5</v>
      </c>
      <c r="I22" s="11" t="s">
        <v>11</v>
      </c>
      <c r="J22" s="11" t="s">
        <v>11</v>
      </c>
      <c r="K22" s="1"/>
      <c r="L22" s="11" t="s">
        <v>17</v>
      </c>
      <c r="M22">
        <v>1.18</v>
      </c>
      <c r="O22">
        <v>11.3</v>
      </c>
      <c r="P22">
        <f>ROUND(E22,-2)</f>
        <v>13000</v>
      </c>
    </row>
    <row r="23" spans="1:25" x14ac:dyDescent="0.25">
      <c r="A23" s="11" t="s">
        <v>14</v>
      </c>
      <c r="B23" s="11">
        <v>18.100000000000001</v>
      </c>
      <c r="C23" s="11">
        <v>40.9</v>
      </c>
      <c r="D23" s="11">
        <v>3.17</v>
      </c>
      <c r="E23" s="14">
        <v>2050</v>
      </c>
      <c r="F23" s="13">
        <v>4.2699999999999996</v>
      </c>
      <c r="G23" s="11" t="s">
        <v>11</v>
      </c>
      <c r="H23" s="11" t="s">
        <v>11</v>
      </c>
      <c r="I23" s="11" t="s">
        <v>11</v>
      </c>
      <c r="J23" s="11" t="s">
        <v>11</v>
      </c>
      <c r="K23" s="1"/>
      <c r="L23" s="11" t="s">
        <v>17</v>
      </c>
      <c r="M23">
        <v>8.06</v>
      </c>
      <c r="O23">
        <v>2.52</v>
      </c>
      <c r="P23">
        <f>ROUND(E23,-1)</f>
        <v>2050</v>
      </c>
    </row>
    <row r="24" spans="1:25" x14ac:dyDescent="0.25">
      <c r="A24" s="11" t="s">
        <v>15</v>
      </c>
      <c r="B24" s="11">
        <v>19.3</v>
      </c>
      <c r="C24" s="14">
        <v>117</v>
      </c>
      <c r="D24" s="11">
        <v>2.0699999999999998</v>
      </c>
      <c r="E24" s="14">
        <v>10900</v>
      </c>
      <c r="F24" s="12">
        <v>19.3</v>
      </c>
      <c r="G24" s="11">
        <v>0.06</v>
      </c>
      <c r="H24" s="11">
        <v>7.62</v>
      </c>
      <c r="I24" s="11">
        <v>0.06</v>
      </c>
      <c r="J24" s="11">
        <v>12.8</v>
      </c>
      <c r="K24" s="22"/>
      <c r="L24" s="11" t="s">
        <v>17</v>
      </c>
      <c r="M24">
        <v>1.05</v>
      </c>
      <c r="O24">
        <v>0.435</v>
      </c>
      <c r="P24">
        <f>ROUND(E24,-1)</f>
        <v>10900</v>
      </c>
    </row>
    <row r="25" spans="1:25" x14ac:dyDescent="0.25">
      <c r="A25" s="15" t="s">
        <v>42</v>
      </c>
      <c r="B25" s="15">
        <f>MAX(B20:B24)</f>
        <v>19.3</v>
      </c>
      <c r="C25" s="15">
        <f t="shared" ref="C25:J25" si="5">MAX(C20:C24)</f>
        <v>117</v>
      </c>
      <c r="D25" s="15">
        <f t="shared" si="5"/>
        <v>7.01</v>
      </c>
      <c r="E25" s="15">
        <f t="shared" si="5"/>
        <v>13000</v>
      </c>
      <c r="F25" s="15">
        <f t="shared" si="5"/>
        <v>60.8</v>
      </c>
      <c r="G25" s="15">
        <f t="shared" si="5"/>
        <v>1.93</v>
      </c>
      <c r="H25" s="15">
        <f t="shared" si="5"/>
        <v>52.5</v>
      </c>
      <c r="I25" s="15">
        <f t="shared" si="5"/>
        <v>0.06</v>
      </c>
      <c r="J25" s="15">
        <f t="shared" si="5"/>
        <v>12.8</v>
      </c>
      <c r="K25" s="15"/>
      <c r="L25" s="15" t="s">
        <v>17</v>
      </c>
      <c r="O25">
        <v>1</v>
      </c>
    </row>
    <row r="26" spans="1:25" x14ac:dyDescent="0.25">
      <c r="A26" s="11" t="s">
        <v>10</v>
      </c>
      <c r="B26" s="11">
        <v>2.74</v>
      </c>
      <c r="C26" s="11">
        <v>10.3</v>
      </c>
      <c r="D26" s="13">
        <v>0.99199999999999999</v>
      </c>
      <c r="E26" s="14">
        <v>1107</v>
      </c>
      <c r="F26" s="13">
        <v>6.73</v>
      </c>
      <c r="G26" s="11" t="s">
        <v>11</v>
      </c>
      <c r="H26" s="11" t="s">
        <v>11</v>
      </c>
      <c r="I26" s="11" t="s">
        <v>11</v>
      </c>
      <c r="J26" s="11" t="s">
        <v>11</v>
      </c>
      <c r="K26" s="2"/>
      <c r="L26" s="11" t="s">
        <v>18</v>
      </c>
      <c r="M26">
        <v>11.3</v>
      </c>
      <c r="O26">
        <v>0.23</v>
      </c>
    </row>
    <row r="27" spans="1:25" x14ac:dyDescent="0.25">
      <c r="A27" s="11" t="s">
        <v>12</v>
      </c>
      <c r="B27" s="11">
        <v>3.46</v>
      </c>
      <c r="C27" s="11">
        <v>9.23</v>
      </c>
      <c r="D27" s="13">
        <v>0.70699999999999996</v>
      </c>
      <c r="E27" s="14">
        <v>972</v>
      </c>
      <c r="F27" s="13">
        <v>2.93</v>
      </c>
      <c r="G27" s="13">
        <v>0.129</v>
      </c>
      <c r="H27" s="11">
        <v>3.19</v>
      </c>
      <c r="I27" s="11">
        <v>0.02</v>
      </c>
      <c r="J27" s="13">
        <v>1.3</v>
      </c>
      <c r="K27" s="1"/>
      <c r="L27" s="11" t="s">
        <v>18</v>
      </c>
      <c r="M27">
        <v>2.4900000000000002</v>
      </c>
    </row>
    <row r="28" spans="1:25" x14ac:dyDescent="0.25">
      <c r="A28" s="11" t="s">
        <v>13</v>
      </c>
      <c r="B28" s="11">
        <v>3.18</v>
      </c>
      <c r="C28" s="11">
        <v>11.7</v>
      </c>
      <c r="D28" s="13">
        <v>0.40300000000000002</v>
      </c>
      <c r="E28" s="14">
        <v>1605</v>
      </c>
      <c r="F28" s="13">
        <v>3.02</v>
      </c>
      <c r="G28" s="13">
        <v>0.57299999999999995</v>
      </c>
      <c r="H28" s="11">
        <v>10.199999999999999</v>
      </c>
      <c r="I28" s="11" t="s">
        <v>11</v>
      </c>
      <c r="J28" s="11" t="s">
        <v>11</v>
      </c>
      <c r="K28" s="22"/>
      <c r="L28" s="11" t="s">
        <v>18</v>
      </c>
      <c r="M28">
        <v>0.27700000000000002</v>
      </c>
    </row>
    <row r="29" spans="1:25" x14ac:dyDescent="0.25">
      <c r="A29" s="11" t="s">
        <v>14</v>
      </c>
      <c r="B29" s="11">
        <v>3.08</v>
      </c>
      <c r="C29" s="11">
        <v>9.35</v>
      </c>
      <c r="D29" s="13">
        <v>0.58199999999999996</v>
      </c>
      <c r="E29" s="14">
        <v>269</v>
      </c>
      <c r="F29" s="13">
        <v>0.54300000000000004</v>
      </c>
      <c r="G29" s="13" t="s">
        <v>11</v>
      </c>
      <c r="H29" s="11" t="s">
        <v>11</v>
      </c>
      <c r="I29" s="11" t="s">
        <v>11</v>
      </c>
      <c r="J29" s="11" t="s">
        <v>11</v>
      </c>
      <c r="K29" s="22"/>
      <c r="L29" s="11" t="s">
        <v>18</v>
      </c>
      <c r="M29">
        <v>0.86799999999999999</v>
      </c>
    </row>
    <row r="30" spans="1:25" x14ac:dyDescent="0.25">
      <c r="A30" s="11" t="s">
        <v>15</v>
      </c>
      <c r="B30" s="11">
        <v>4.0199999999999996</v>
      </c>
      <c r="C30" s="11">
        <v>18.8</v>
      </c>
      <c r="D30" s="13">
        <v>0.21299999999999999</v>
      </c>
      <c r="E30" s="14">
        <v>1371</v>
      </c>
      <c r="F30" s="13">
        <v>2.38</v>
      </c>
      <c r="G30" s="13">
        <v>1.4999999999999999E-2</v>
      </c>
      <c r="H30" s="11">
        <v>2.0299999999999998</v>
      </c>
      <c r="I30" s="11">
        <v>0.02</v>
      </c>
      <c r="J30" s="11">
        <v>3.99</v>
      </c>
      <c r="K30" s="22"/>
      <c r="L30" s="11" t="s">
        <v>18</v>
      </c>
      <c r="M30">
        <v>0.214</v>
      </c>
    </row>
    <row r="31" spans="1:25" x14ac:dyDescent="0.25">
      <c r="A31" s="15" t="s">
        <v>42</v>
      </c>
      <c r="B31" s="17">
        <f>AVERAGE(B26:B30)</f>
        <v>3.2960000000000003</v>
      </c>
      <c r="C31" s="16">
        <f t="shared" ref="C31:J31" si="6">AVERAGE(C26:C30)</f>
        <v>11.875999999999999</v>
      </c>
      <c r="D31" s="17">
        <f t="shared" si="6"/>
        <v>0.57939999999999992</v>
      </c>
      <c r="E31" s="18">
        <f t="shared" si="6"/>
        <v>1064.8</v>
      </c>
      <c r="F31" s="17">
        <f t="shared" si="6"/>
        <v>3.1205999999999996</v>
      </c>
      <c r="G31" s="17">
        <f t="shared" si="6"/>
        <v>0.23899999999999999</v>
      </c>
      <c r="H31" s="17">
        <f t="shared" si="6"/>
        <v>5.14</v>
      </c>
      <c r="I31" s="17">
        <f t="shared" si="6"/>
        <v>0.02</v>
      </c>
      <c r="J31" s="17">
        <f t="shared" si="6"/>
        <v>2.645</v>
      </c>
      <c r="K31" s="17"/>
      <c r="L31" s="15" t="s">
        <v>18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zoomScale="85" zoomScaleNormal="85" workbookViewId="0">
      <selection activeCell="N8" sqref="N8"/>
    </sheetView>
  </sheetViews>
  <sheetFormatPr defaultRowHeight="15" x14ac:dyDescent="0.25"/>
  <sheetData>
    <row r="1" spans="1:12" x14ac:dyDescent="0.25">
      <c r="A1" t="s">
        <v>44</v>
      </c>
      <c r="B1" t="s">
        <v>43</v>
      </c>
      <c r="C1" t="s">
        <v>45</v>
      </c>
      <c r="D1" t="s">
        <v>46</v>
      </c>
      <c r="E1" t="s">
        <v>47</v>
      </c>
      <c r="F1" t="s">
        <v>84</v>
      </c>
      <c r="G1" t="s">
        <v>85</v>
      </c>
      <c r="H1" t="s">
        <v>86</v>
      </c>
      <c r="I1" t="s">
        <v>87</v>
      </c>
      <c r="J1" t="s">
        <v>90</v>
      </c>
      <c r="K1" t="s">
        <v>89</v>
      </c>
      <c r="L1" t="s">
        <v>95</v>
      </c>
    </row>
    <row r="2" spans="1:12" ht="15.75" thickBot="1" x14ac:dyDescent="0.3">
      <c r="A2" s="19" t="s">
        <v>48</v>
      </c>
      <c r="B2" s="20">
        <v>8.4911089999999995E-2</v>
      </c>
      <c r="C2" s="20">
        <v>0.51419749999999997</v>
      </c>
      <c r="D2" s="20">
        <v>1.59</v>
      </c>
      <c r="E2" s="21">
        <v>0.59910859000000005</v>
      </c>
      <c r="F2">
        <f>IF(D2 &lt; 2,E2, "")</f>
        <v>0.59910859000000005</v>
      </c>
      <c r="H2">
        <f>IF(D2 &lt; 2,B2,)</f>
        <v>8.4911089999999995E-2</v>
      </c>
      <c r="I2" t="str">
        <f t="shared" ref="I2:I8" si="0">IF(D2 &gt; 2,B2,"")</f>
        <v/>
      </c>
      <c r="J2">
        <v>0</v>
      </c>
      <c r="K2">
        <v>0</v>
      </c>
      <c r="L2">
        <f>B2/(B2+C2)</f>
        <v>0.14172904781752504</v>
      </c>
    </row>
    <row r="3" spans="1:12" ht="15.75" thickBot="1" x14ac:dyDescent="0.3">
      <c r="A3" s="19" t="s">
        <v>49</v>
      </c>
      <c r="B3" s="20">
        <v>0.13526750000000001</v>
      </c>
      <c r="C3" s="20">
        <v>0.34211465000000002</v>
      </c>
      <c r="D3" s="20">
        <v>1.6</v>
      </c>
      <c r="E3" s="21">
        <v>0.47738215000000001</v>
      </c>
      <c r="F3">
        <f t="shared" ref="F3:F43" si="1">IF(D3 &lt; 2,E3, "")</f>
        <v>0.47738215000000001</v>
      </c>
      <c r="H3">
        <f t="shared" ref="H3:H43" si="2">IF(D3 &lt; 2,B3,)</f>
        <v>0.13526750000000001</v>
      </c>
      <c r="I3" t="str">
        <f t="shared" si="0"/>
        <v/>
      </c>
      <c r="J3">
        <v>7.5999999999999998E-2</v>
      </c>
      <c r="K3">
        <f>MIN(D:D)</f>
        <v>1.1633929999999999</v>
      </c>
      <c r="L3">
        <f t="shared" ref="L3:L43" si="3">B3/(B3+C3)</f>
        <v>0.28335265572874896</v>
      </c>
    </row>
    <row r="4" spans="1:12" ht="15.75" thickBot="1" x14ac:dyDescent="0.3">
      <c r="A4" s="19" t="s">
        <v>50</v>
      </c>
      <c r="B4" s="20">
        <v>3.1872869999999998E-2</v>
      </c>
      <c r="C4" s="20">
        <v>0.35252170999999999</v>
      </c>
      <c r="D4" s="20">
        <v>1.65</v>
      </c>
      <c r="E4" s="21">
        <v>0.38439456999999999</v>
      </c>
      <c r="F4">
        <f t="shared" si="1"/>
        <v>0.38439456999999999</v>
      </c>
      <c r="H4">
        <f t="shared" si="2"/>
        <v>3.1872869999999998E-2</v>
      </c>
      <c r="I4" t="str">
        <f t="shared" si="0"/>
        <v/>
      </c>
      <c r="L4">
        <f t="shared" si="3"/>
        <v>8.2917064023119158E-2</v>
      </c>
    </row>
    <row r="5" spans="1:12" ht="15.75" thickBot="1" x14ac:dyDescent="0.3">
      <c r="A5" s="19" t="s">
        <v>50</v>
      </c>
      <c r="B5" s="20">
        <v>1.9109999999999999E-2</v>
      </c>
      <c r="C5" s="20">
        <v>0.35252170999999999</v>
      </c>
      <c r="D5" s="20">
        <v>1.65</v>
      </c>
      <c r="E5" s="21">
        <v>0.37163171</v>
      </c>
      <c r="F5">
        <f t="shared" si="1"/>
        <v>0.37163171</v>
      </c>
      <c r="H5">
        <f t="shared" si="2"/>
        <v>1.9109999999999999E-2</v>
      </c>
      <c r="I5" t="str">
        <f t="shared" si="0"/>
        <v/>
      </c>
      <c r="L5">
        <f t="shared" si="3"/>
        <v>5.142187678225843E-2</v>
      </c>
    </row>
    <row r="6" spans="1:12" ht="15.75" thickBot="1" x14ac:dyDescent="0.3">
      <c r="A6" s="19" t="s">
        <v>51</v>
      </c>
      <c r="B6" s="20">
        <v>9.8599999999999993E-2</v>
      </c>
      <c r="C6" s="20">
        <v>0.33555723999999998</v>
      </c>
      <c r="D6" s="20">
        <v>1.57</v>
      </c>
      <c r="E6" s="21">
        <v>0.43415724</v>
      </c>
      <c r="F6">
        <f t="shared" si="1"/>
        <v>0.43415724</v>
      </c>
      <c r="H6">
        <f t="shared" si="2"/>
        <v>9.8599999999999993E-2</v>
      </c>
      <c r="I6" t="str">
        <f t="shared" si="0"/>
        <v/>
      </c>
      <c r="L6">
        <f t="shared" si="3"/>
        <v>0.22710665840790767</v>
      </c>
    </row>
    <row r="7" spans="1:12" ht="15.75" thickBot="1" x14ac:dyDescent="0.3">
      <c r="A7" s="19" t="s">
        <v>52</v>
      </c>
      <c r="B7" s="20">
        <v>5.1999999999999998E-2</v>
      </c>
      <c r="C7" s="20">
        <v>0.41024515</v>
      </c>
      <c r="D7" s="20">
        <v>1.8</v>
      </c>
      <c r="E7" s="21">
        <v>0.46224514999999999</v>
      </c>
      <c r="F7">
        <f t="shared" si="1"/>
        <v>0.46224514999999999</v>
      </c>
      <c r="H7">
        <f t="shared" si="2"/>
        <v>5.1999999999999998E-2</v>
      </c>
      <c r="I7" t="str">
        <f t="shared" si="0"/>
        <v/>
      </c>
      <c r="L7">
        <f t="shared" si="3"/>
        <v>0.11249441989818605</v>
      </c>
    </row>
    <row r="8" spans="1:12" ht="15.75" thickBot="1" x14ac:dyDescent="0.3">
      <c r="A8" s="19" t="s">
        <v>52</v>
      </c>
      <c r="B8" s="20">
        <v>1.008E-2</v>
      </c>
      <c r="C8" s="20">
        <v>0.41024515</v>
      </c>
      <c r="D8" s="20">
        <v>1.8</v>
      </c>
      <c r="E8" s="21">
        <v>0.42032514999999998</v>
      </c>
      <c r="F8">
        <f t="shared" si="1"/>
        <v>0.42032514999999998</v>
      </c>
      <c r="H8">
        <f t="shared" si="2"/>
        <v>1.008E-2</v>
      </c>
      <c r="I8" t="str">
        <f t="shared" si="0"/>
        <v/>
      </c>
      <c r="L8">
        <f t="shared" si="3"/>
        <v>2.3981434372889656E-2</v>
      </c>
    </row>
    <row r="9" spans="1:12" ht="15.75" thickBot="1" x14ac:dyDescent="0.3">
      <c r="A9" s="19" t="s">
        <v>53</v>
      </c>
      <c r="B9" s="20">
        <v>0.21290799999999999</v>
      </c>
      <c r="C9" s="20">
        <v>4.9082366799999999</v>
      </c>
      <c r="D9" s="20">
        <v>3.03</v>
      </c>
      <c r="E9" s="21">
        <v>5.1211446799999996</v>
      </c>
      <c r="G9">
        <f>IF(D9 &gt; 2,E9," ")</f>
        <v>5.1211446799999996</v>
      </c>
      <c r="I9">
        <f>IF(D9 &gt; 2,B9,"")</f>
        <v>0.21290799999999999</v>
      </c>
      <c r="L9">
        <f t="shared" si="3"/>
        <v>4.1574298970987092E-2</v>
      </c>
    </row>
    <row r="10" spans="1:12" ht="15.75" thickBot="1" x14ac:dyDescent="0.3">
      <c r="A10" s="19" t="s">
        <v>53</v>
      </c>
      <c r="B10" s="20">
        <v>3.9826670000000002E-2</v>
      </c>
      <c r="C10" s="20">
        <v>4.9082366799999999</v>
      </c>
      <c r="D10" s="20">
        <v>3.03</v>
      </c>
      <c r="E10" s="21">
        <v>4.94806334</v>
      </c>
      <c r="G10">
        <f t="shared" ref="G10:G17" si="4">IF(D10 &gt; 2,E10,"")</f>
        <v>4.94806334</v>
      </c>
      <c r="I10">
        <f t="shared" ref="I10:I17" si="5">IF(D10 &gt; 2,B10,"")</f>
        <v>3.9826670000000002E-2</v>
      </c>
      <c r="L10">
        <f t="shared" si="3"/>
        <v>8.0489410063838418E-3</v>
      </c>
    </row>
    <row r="11" spans="1:12" ht="15.75" thickBot="1" x14ac:dyDescent="0.3">
      <c r="A11" s="19" t="s">
        <v>54</v>
      </c>
      <c r="B11" s="20">
        <v>0.53660571000000001</v>
      </c>
      <c r="C11" s="20">
        <v>1.0499152</v>
      </c>
      <c r="D11" s="20">
        <v>2.87</v>
      </c>
      <c r="E11" s="21">
        <f>C11</f>
        <v>1.0499152</v>
      </c>
      <c r="G11">
        <f t="shared" si="4"/>
        <v>1.0499152</v>
      </c>
      <c r="I11">
        <f t="shared" si="5"/>
        <v>0.53660571000000001</v>
      </c>
      <c r="L11">
        <f t="shared" si="3"/>
        <v>0.33822794683493962</v>
      </c>
    </row>
    <row r="12" spans="1:12" ht="15.75" thickBot="1" x14ac:dyDescent="0.3">
      <c r="A12" s="19" t="s">
        <v>54</v>
      </c>
      <c r="B12" s="20">
        <v>5.9200000000000003E-2</v>
      </c>
      <c r="C12" s="20">
        <v>1.0499152</v>
      </c>
      <c r="D12" s="20">
        <v>2.87</v>
      </c>
      <c r="E12" s="21">
        <f t="shared" ref="E12:E16" si="6">C12</f>
        <v>1.0499152</v>
      </c>
      <c r="G12">
        <f t="shared" si="4"/>
        <v>1.0499152</v>
      </c>
      <c r="I12">
        <f t="shared" si="5"/>
        <v>5.9200000000000003E-2</v>
      </c>
      <c r="L12">
        <f t="shared" si="3"/>
        <v>5.3375880161050902E-2</v>
      </c>
    </row>
    <row r="13" spans="1:12" ht="15.75" thickBot="1" x14ac:dyDescent="0.3">
      <c r="A13" s="19" t="s">
        <v>55</v>
      </c>
      <c r="B13" s="20">
        <v>2.5440000000000001E-2</v>
      </c>
      <c r="C13" s="20">
        <v>6.0719422600000001</v>
      </c>
      <c r="D13" s="20">
        <v>2.86</v>
      </c>
      <c r="E13" s="21">
        <f t="shared" si="6"/>
        <v>6.0719422600000001</v>
      </c>
      <c r="G13">
        <f t="shared" si="4"/>
        <v>6.0719422600000001</v>
      </c>
      <c r="I13">
        <f t="shared" si="5"/>
        <v>2.5440000000000001E-2</v>
      </c>
      <c r="L13">
        <f t="shared" si="3"/>
        <v>4.1722822869235694E-3</v>
      </c>
    </row>
    <row r="14" spans="1:12" ht="15.75" thickBot="1" x14ac:dyDescent="0.3">
      <c r="A14" s="19" t="s">
        <v>56</v>
      </c>
      <c r="B14" s="20">
        <v>0.09</v>
      </c>
      <c r="C14" s="20">
        <v>2.5760984100000002</v>
      </c>
      <c r="D14" s="20">
        <v>3.21</v>
      </c>
      <c r="E14" s="21">
        <f t="shared" si="6"/>
        <v>2.5760984100000002</v>
      </c>
      <c r="G14">
        <f t="shared" si="4"/>
        <v>2.5760984100000002</v>
      </c>
      <c r="I14">
        <f t="shared" si="5"/>
        <v>0.09</v>
      </c>
      <c r="L14">
        <f t="shared" si="3"/>
        <v>3.375719353135205E-2</v>
      </c>
    </row>
    <row r="15" spans="1:12" ht="15.75" thickBot="1" x14ac:dyDescent="0.3">
      <c r="A15" s="19" t="s">
        <v>56</v>
      </c>
      <c r="B15" s="20">
        <v>1.9588000000000001E-2</v>
      </c>
      <c r="C15" s="20">
        <v>2.5760984100000002</v>
      </c>
      <c r="D15" s="20">
        <v>3.21</v>
      </c>
      <c r="E15" s="21">
        <f t="shared" si="6"/>
        <v>2.5760984100000002</v>
      </c>
      <c r="G15">
        <f t="shared" si="4"/>
        <v>2.5760984100000002</v>
      </c>
      <c r="I15">
        <f t="shared" si="5"/>
        <v>1.9588000000000001E-2</v>
      </c>
      <c r="L15">
        <f t="shared" si="3"/>
        <v>7.5463661267155917E-3</v>
      </c>
    </row>
    <row r="16" spans="1:12" ht="15.75" thickBot="1" x14ac:dyDescent="0.3">
      <c r="A16" s="19" t="s">
        <v>57</v>
      </c>
      <c r="B16" s="20">
        <v>5.7593329999999998E-2</v>
      </c>
      <c r="C16" s="20">
        <v>24.83942648</v>
      </c>
      <c r="D16" s="20">
        <v>3.67</v>
      </c>
      <c r="E16" s="21">
        <f t="shared" si="6"/>
        <v>24.83942648</v>
      </c>
      <c r="G16">
        <f t="shared" si="4"/>
        <v>24.83942648</v>
      </c>
      <c r="I16">
        <f t="shared" si="5"/>
        <v>5.7593329999999998E-2</v>
      </c>
      <c r="L16">
        <f t="shared" si="3"/>
        <v>2.3132620064377093E-3</v>
      </c>
    </row>
    <row r="17" spans="1:12" ht="15.75" thickBot="1" x14ac:dyDescent="0.3">
      <c r="A17" s="19" t="s">
        <v>58</v>
      </c>
      <c r="B17" s="20">
        <v>5.0099999999999999E-2</v>
      </c>
      <c r="C17" s="20">
        <v>2.3466887500000002</v>
      </c>
      <c r="D17" s="20">
        <v>2.87</v>
      </c>
      <c r="E17" s="21">
        <v>2.3967887499999998</v>
      </c>
      <c r="G17">
        <f t="shared" si="4"/>
        <v>2.3967887499999998</v>
      </c>
      <c r="I17">
        <f t="shared" si="5"/>
        <v>5.0099999999999999E-2</v>
      </c>
      <c r="L17">
        <f t="shared" si="3"/>
        <v>2.0902968607475311E-2</v>
      </c>
    </row>
    <row r="18" spans="1:12" ht="15.75" thickBot="1" x14ac:dyDescent="0.3">
      <c r="A18" s="19" t="s">
        <v>59</v>
      </c>
      <c r="B18" s="20">
        <v>0.11537778</v>
      </c>
      <c r="C18" s="20">
        <v>0.35924616999999998</v>
      </c>
      <c r="D18" s="20">
        <v>1.556033</v>
      </c>
      <c r="E18" s="21">
        <v>0.47462394000000002</v>
      </c>
      <c r="F18">
        <f t="shared" si="1"/>
        <v>0.47462394000000002</v>
      </c>
      <c r="H18">
        <f t="shared" si="2"/>
        <v>0.11537778</v>
      </c>
      <c r="L18">
        <f t="shared" si="3"/>
        <v>0.24309304239703877</v>
      </c>
    </row>
    <row r="19" spans="1:12" ht="15.75" thickBot="1" x14ac:dyDescent="0.3">
      <c r="A19" s="19" t="s">
        <v>60</v>
      </c>
      <c r="B19" s="20">
        <v>4.6822219999999998E-2</v>
      </c>
      <c r="C19" s="20">
        <v>0.36996942999999999</v>
      </c>
      <c r="D19" s="20">
        <v>1.532332</v>
      </c>
      <c r="E19" s="21">
        <v>0.41679165000000001</v>
      </c>
      <c r="F19">
        <f t="shared" si="1"/>
        <v>0.41679165000000001</v>
      </c>
      <c r="H19">
        <f t="shared" si="2"/>
        <v>4.6822219999999998E-2</v>
      </c>
      <c r="L19">
        <f t="shared" si="3"/>
        <v>0.11233963060440391</v>
      </c>
    </row>
    <row r="20" spans="1:12" ht="15.75" thickBot="1" x14ac:dyDescent="0.3">
      <c r="A20" s="19" t="s">
        <v>61</v>
      </c>
      <c r="B20" s="20">
        <v>7.7288889999999999E-2</v>
      </c>
      <c r="C20" s="20">
        <v>0.43760378</v>
      </c>
      <c r="D20" s="20">
        <v>1.61927</v>
      </c>
      <c r="E20" s="21">
        <v>0.51489267000000005</v>
      </c>
      <c r="F20">
        <f t="shared" si="1"/>
        <v>0.51489267000000005</v>
      </c>
      <c r="H20">
        <f t="shared" si="2"/>
        <v>7.7288889999999999E-2</v>
      </c>
      <c r="L20">
        <f t="shared" si="3"/>
        <v>0.15010679798568505</v>
      </c>
    </row>
    <row r="21" spans="1:12" ht="15.75" thickBot="1" x14ac:dyDescent="0.3">
      <c r="A21" s="19" t="s">
        <v>62</v>
      </c>
      <c r="B21" s="20">
        <v>0.10053333</v>
      </c>
      <c r="C21" s="20">
        <v>0.42080219000000002</v>
      </c>
      <c r="D21" s="20">
        <v>1.707209</v>
      </c>
      <c r="E21" s="21">
        <v>0.52133552000000005</v>
      </c>
      <c r="F21">
        <f t="shared" si="1"/>
        <v>0.52133552000000005</v>
      </c>
      <c r="H21">
        <f t="shared" si="2"/>
        <v>0.10053333</v>
      </c>
      <c r="L21">
        <f t="shared" si="3"/>
        <v>0.19283805945161764</v>
      </c>
    </row>
    <row r="22" spans="1:12" ht="15.75" thickBot="1" x14ac:dyDescent="0.3">
      <c r="A22" s="19" t="s">
        <v>63</v>
      </c>
      <c r="B22" s="20">
        <v>1.9328000000000001</v>
      </c>
      <c r="C22" s="20">
        <v>0.41115337000000002</v>
      </c>
      <c r="D22" s="20">
        <v>1.6637960000000001</v>
      </c>
      <c r="E22" s="21">
        <v>2.3439533699999999</v>
      </c>
      <c r="F22">
        <f t="shared" si="1"/>
        <v>2.3439533699999999</v>
      </c>
      <c r="H22">
        <f t="shared" si="2"/>
        <v>1.9328000000000001</v>
      </c>
      <c r="L22">
        <f t="shared" si="3"/>
        <v>0.82458978268838179</v>
      </c>
    </row>
    <row r="23" spans="1:12" ht="15.75" thickBot="1" x14ac:dyDescent="0.3">
      <c r="A23" s="19" t="s">
        <v>64</v>
      </c>
      <c r="B23" s="20">
        <v>0.45333332999999998</v>
      </c>
      <c r="C23" s="20">
        <v>0.47291751999999998</v>
      </c>
      <c r="D23" s="20">
        <v>1.9445209999999999</v>
      </c>
      <c r="E23" s="21">
        <v>0.92625086000000001</v>
      </c>
      <c r="F23">
        <f t="shared" si="1"/>
        <v>0.92625086000000001</v>
      </c>
      <c r="H23">
        <f t="shared" si="2"/>
        <v>0.45333332999999998</v>
      </c>
      <c r="L23">
        <f t="shared" si="3"/>
        <v>0.48942824721834266</v>
      </c>
    </row>
    <row r="24" spans="1:12" ht="15.75" thickBot="1" x14ac:dyDescent="0.3">
      <c r="A24" s="19" t="s">
        <v>65</v>
      </c>
      <c r="B24" s="20">
        <v>0.22244443999999999</v>
      </c>
      <c r="C24" s="20">
        <v>0.36015335999999998</v>
      </c>
      <c r="D24" s="20">
        <v>1.5613349999999999</v>
      </c>
      <c r="E24" s="21">
        <v>0.58259780000000005</v>
      </c>
      <c r="F24">
        <f t="shared" si="1"/>
        <v>0.58259780000000005</v>
      </c>
      <c r="H24">
        <f t="shared" si="2"/>
        <v>0.22244443999999999</v>
      </c>
      <c r="L24">
        <f t="shared" si="3"/>
        <v>0.38181476140143339</v>
      </c>
    </row>
    <row r="25" spans="1:12" ht="15.75" thickBot="1" x14ac:dyDescent="0.3">
      <c r="A25" s="19" t="s">
        <v>66</v>
      </c>
      <c r="B25" s="20">
        <v>0.33800000000000002</v>
      </c>
      <c r="C25" s="20">
        <v>0.43838975000000002</v>
      </c>
      <c r="D25" s="20">
        <v>1.8906540000000001</v>
      </c>
      <c r="E25" s="21">
        <v>0.77638974999999999</v>
      </c>
      <c r="F25">
        <f t="shared" si="1"/>
        <v>0.77638974999999999</v>
      </c>
      <c r="H25">
        <f t="shared" si="2"/>
        <v>0.33800000000000002</v>
      </c>
      <c r="L25">
        <f t="shared" si="3"/>
        <v>0.43534835435424024</v>
      </c>
    </row>
    <row r="26" spans="1:12" ht="15.75" thickBot="1" x14ac:dyDescent="0.3">
      <c r="A26" s="19" t="s">
        <v>67</v>
      </c>
      <c r="B26" s="20">
        <v>0.23324444</v>
      </c>
      <c r="C26" s="20">
        <v>0.40716722</v>
      </c>
      <c r="D26" s="20">
        <v>1.7472760000000001</v>
      </c>
      <c r="E26" s="21">
        <v>0.64041166999999999</v>
      </c>
      <c r="F26">
        <f t="shared" si="1"/>
        <v>0.64041166999999999</v>
      </c>
      <c r="H26">
        <f t="shared" si="2"/>
        <v>0.23324444</v>
      </c>
      <c r="L26">
        <f t="shared" si="3"/>
        <v>0.36421017068927192</v>
      </c>
    </row>
    <row r="27" spans="1:12" ht="15.75" thickBot="1" x14ac:dyDescent="0.3">
      <c r="A27" s="19" t="s">
        <v>68</v>
      </c>
      <c r="B27" s="20">
        <v>0.43804443999999998</v>
      </c>
      <c r="C27" s="20">
        <v>0.45437303000000001</v>
      </c>
      <c r="D27" s="20">
        <v>1.889448</v>
      </c>
      <c r="E27" s="21">
        <v>0.89241747000000005</v>
      </c>
      <c r="F27">
        <f t="shared" si="1"/>
        <v>0.89241747000000005</v>
      </c>
      <c r="H27">
        <f t="shared" si="2"/>
        <v>0.43804443999999998</v>
      </c>
      <c r="L27">
        <f t="shared" si="3"/>
        <v>0.49085148456360894</v>
      </c>
    </row>
    <row r="28" spans="1:12" ht="15.75" thickBot="1" x14ac:dyDescent="0.3">
      <c r="A28" s="19" t="s">
        <v>69</v>
      </c>
      <c r="B28" s="20">
        <v>0.22044443999999999</v>
      </c>
      <c r="C28" s="20">
        <v>0.41983016000000001</v>
      </c>
      <c r="D28" s="20">
        <v>1.8306469999999999</v>
      </c>
      <c r="E28" s="21">
        <v>0.64027460000000003</v>
      </c>
      <c r="F28">
        <f t="shared" si="1"/>
        <v>0.64027460000000003</v>
      </c>
      <c r="H28">
        <f t="shared" si="2"/>
        <v>0.22044443999999999</v>
      </c>
      <c r="L28">
        <f t="shared" si="3"/>
        <v>0.34429671269171069</v>
      </c>
    </row>
    <row r="29" spans="1:12" ht="15.75" thickBot="1" x14ac:dyDescent="0.3">
      <c r="A29" s="19" t="s">
        <v>70</v>
      </c>
      <c r="B29" s="20">
        <v>9.6777779999999994E-2</v>
      </c>
      <c r="C29" s="20">
        <v>0.32496767999999998</v>
      </c>
      <c r="D29" s="20">
        <v>1.4722230000000001</v>
      </c>
      <c r="E29" s="21">
        <v>0.42174545000000002</v>
      </c>
      <c r="F29">
        <f t="shared" si="1"/>
        <v>0.42174545000000002</v>
      </c>
      <c r="H29">
        <f t="shared" si="2"/>
        <v>9.6777779999999994E-2</v>
      </c>
      <c r="L29">
        <f t="shared" si="3"/>
        <v>0.22946964266076511</v>
      </c>
    </row>
    <row r="30" spans="1:12" ht="15.75" thickBot="1" x14ac:dyDescent="0.3">
      <c r="A30" s="19" t="s">
        <v>71</v>
      </c>
      <c r="B30" s="20">
        <v>0.11377778</v>
      </c>
      <c r="C30" s="20">
        <v>0.34593348000000002</v>
      </c>
      <c r="D30" s="20">
        <v>1.5552569999999999</v>
      </c>
      <c r="E30" s="21">
        <v>0.45971126000000001</v>
      </c>
      <c r="F30">
        <f t="shared" si="1"/>
        <v>0.45971126000000001</v>
      </c>
      <c r="H30">
        <f t="shared" si="2"/>
        <v>0.11377778</v>
      </c>
      <c r="L30">
        <f t="shared" si="3"/>
        <v>0.24749835364050032</v>
      </c>
    </row>
    <row r="31" spans="1:12" ht="15.75" thickBot="1" x14ac:dyDescent="0.3">
      <c r="A31" s="19" t="s">
        <v>72</v>
      </c>
      <c r="B31" s="20">
        <v>0.14506667000000001</v>
      </c>
      <c r="C31" s="20">
        <v>0.71970524999999996</v>
      </c>
      <c r="D31" s="20">
        <v>1.6898029999999999</v>
      </c>
      <c r="E31" s="21">
        <v>0.86477192000000003</v>
      </c>
      <c r="F31">
        <f t="shared" si="1"/>
        <v>0.86477192000000003</v>
      </c>
      <c r="H31">
        <f t="shared" si="2"/>
        <v>0.14506667000000001</v>
      </c>
      <c r="L31">
        <f t="shared" si="3"/>
        <v>0.16775136500731894</v>
      </c>
    </row>
    <row r="32" spans="1:12" ht="15.75" thickBot="1" x14ac:dyDescent="0.3">
      <c r="A32" s="19" t="s">
        <v>73</v>
      </c>
      <c r="B32" s="20">
        <v>7.0000000000000007E-2</v>
      </c>
      <c r="C32" s="20">
        <v>0.32929496000000003</v>
      </c>
      <c r="D32" s="20">
        <v>1.5098259999999999</v>
      </c>
      <c r="E32" s="21">
        <v>0.39929495999999998</v>
      </c>
      <c r="F32">
        <f t="shared" si="1"/>
        <v>0.39929495999999998</v>
      </c>
      <c r="H32">
        <f t="shared" si="2"/>
        <v>7.0000000000000007E-2</v>
      </c>
      <c r="L32">
        <f t="shared" si="3"/>
        <v>0.17530899964277036</v>
      </c>
    </row>
    <row r="33" spans="1:12" ht="15.75" thickBot="1" x14ac:dyDescent="0.3">
      <c r="A33" s="19" t="s">
        <v>74</v>
      </c>
      <c r="B33" s="20">
        <v>1.71733333</v>
      </c>
      <c r="C33" s="20">
        <v>0.31042851999999999</v>
      </c>
      <c r="D33" s="20">
        <v>1.436002</v>
      </c>
      <c r="E33" s="21">
        <v>2.0277618500000001</v>
      </c>
      <c r="F33">
        <f t="shared" si="1"/>
        <v>2.0277618500000001</v>
      </c>
      <c r="H33">
        <f t="shared" si="2"/>
        <v>1.71733333</v>
      </c>
      <c r="L33">
        <f t="shared" si="3"/>
        <v>0.84691076025520451</v>
      </c>
    </row>
    <row r="34" spans="1:12" ht="15.75" thickBot="1" x14ac:dyDescent="0.3">
      <c r="A34" s="19" t="s">
        <v>75</v>
      </c>
      <c r="B34" s="20">
        <v>0.03</v>
      </c>
      <c r="C34" s="20">
        <v>5.0251129999999998E-2</v>
      </c>
      <c r="D34" s="20">
        <v>1.456229</v>
      </c>
      <c r="E34" s="21">
        <v>8.0251130000000004E-2</v>
      </c>
      <c r="F34">
        <f t="shared" si="1"/>
        <v>8.0251130000000004E-2</v>
      </c>
      <c r="H34">
        <f t="shared" si="2"/>
        <v>0.03</v>
      </c>
      <c r="L34">
        <f t="shared" si="3"/>
        <v>0.37382651185098575</v>
      </c>
    </row>
    <row r="35" spans="1:12" ht="15.75" thickBot="1" x14ac:dyDescent="0.3">
      <c r="A35" s="19" t="s">
        <v>76</v>
      </c>
      <c r="B35" s="20">
        <v>0.02</v>
      </c>
      <c r="C35" s="20">
        <v>0.10430912000000001</v>
      </c>
      <c r="D35" s="20">
        <v>1.451166</v>
      </c>
      <c r="E35" s="21">
        <v>0.12430912</v>
      </c>
      <c r="F35">
        <f t="shared" si="1"/>
        <v>0.12430912</v>
      </c>
      <c r="H35">
        <f t="shared" si="2"/>
        <v>0.02</v>
      </c>
      <c r="L35">
        <f t="shared" si="3"/>
        <v>0.16088924127208043</v>
      </c>
    </row>
    <row r="36" spans="1:12" ht="15.75" thickBot="1" x14ac:dyDescent="0.3">
      <c r="A36" s="19" t="s">
        <v>77</v>
      </c>
      <c r="B36" s="20">
        <v>0.05</v>
      </c>
      <c r="C36" s="20">
        <v>7.6219640000000005E-2</v>
      </c>
      <c r="D36" s="20">
        <v>1.354716</v>
      </c>
      <c r="E36" s="21">
        <v>0.12621963999999999</v>
      </c>
      <c r="F36">
        <f t="shared" si="1"/>
        <v>0.12621963999999999</v>
      </c>
      <c r="H36">
        <f t="shared" si="2"/>
        <v>0.05</v>
      </c>
      <c r="L36">
        <f t="shared" si="3"/>
        <v>0.39613486459001146</v>
      </c>
    </row>
    <row r="37" spans="1:12" ht="15.75" thickBot="1" x14ac:dyDescent="0.3">
      <c r="A37" s="19" t="s">
        <v>78</v>
      </c>
      <c r="B37" s="20">
        <v>0.03</v>
      </c>
      <c r="C37" s="20">
        <v>4.6224210000000002E-2</v>
      </c>
      <c r="D37" s="20">
        <v>1.1954100000000001</v>
      </c>
      <c r="E37" s="21">
        <v>7.6224210000000001E-2</v>
      </c>
      <c r="F37">
        <f t="shared" si="1"/>
        <v>7.6224210000000001E-2</v>
      </c>
      <c r="H37">
        <f t="shared" si="2"/>
        <v>0.03</v>
      </c>
      <c r="L37">
        <f t="shared" si="3"/>
        <v>0.39357574188043404</v>
      </c>
    </row>
    <row r="38" spans="1:12" ht="15.75" thickBot="1" x14ac:dyDescent="0.3">
      <c r="A38" s="19" t="s">
        <v>79</v>
      </c>
      <c r="B38" s="20">
        <v>0.05</v>
      </c>
      <c r="C38" s="20">
        <v>6.3651540000000006E-2</v>
      </c>
      <c r="D38" s="20">
        <v>1.1633929999999999</v>
      </c>
      <c r="E38" s="21">
        <v>0.11365154</v>
      </c>
      <c r="F38">
        <f t="shared" si="1"/>
        <v>0.11365154</v>
      </c>
      <c r="H38">
        <f t="shared" si="2"/>
        <v>0.05</v>
      </c>
      <c r="L38">
        <f t="shared" si="3"/>
        <v>0.43994124496685216</v>
      </c>
    </row>
    <row r="39" spans="1:12" ht="15.75" thickBot="1" x14ac:dyDescent="0.3">
      <c r="A39" s="19" t="s">
        <v>80</v>
      </c>
      <c r="B39" s="20">
        <v>0.05</v>
      </c>
      <c r="C39" s="20">
        <v>2.3757859999999999E-2</v>
      </c>
      <c r="D39" s="20">
        <v>1.3569580000000001</v>
      </c>
      <c r="E39" s="21">
        <v>7.3757859999999995E-2</v>
      </c>
      <c r="F39">
        <f t="shared" si="1"/>
        <v>7.3757859999999995E-2</v>
      </c>
      <c r="H39">
        <f t="shared" si="2"/>
        <v>0.05</v>
      </c>
      <c r="L39">
        <f t="shared" si="3"/>
        <v>0.67789385429566418</v>
      </c>
    </row>
    <row r="40" spans="1:12" ht="15.75" thickBot="1" x14ac:dyDescent="0.3">
      <c r="A40" s="19" t="s">
        <v>81</v>
      </c>
      <c r="B40" s="20">
        <v>0.06</v>
      </c>
      <c r="C40" s="20">
        <v>5.78481E-2</v>
      </c>
      <c r="D40" s="20">
        <v>1.4443649999999999</v>
      </c>
      <c r="E40" s="21">
        <v>0.1178481</v>
      </c>
      <c r="F40">
        <f t="shared" si="1"/>
        <v>0.1178481</v>
      </c>
      <c r="H40">
        <f t="shared" si="2"/>
        <v>0.06</v>
      </c>
      <c r="L40">
        <f t="shared" si="3"/>
        <v>0.50912997324521991</v>
      </c>
    </row>
    <row r="41" spans="1:12" ht="15.75" thickBot="1" x14ac:dyDescent="0.3">
      <c r="A41" s="19" t="s">
        <v>82</v>
      </c>
      <c r="B41" s="20">
        <v>0.02</v>
      </c>
      <c r="C41" s="20">
        <v>3.7158499999999997E-2</v>
      </c>
      <c r="D41" s="20">
        <v>1.3919189999999999</v>
      </c>
      <c r="E41" s="21">
        <v>5.7158500000000001E-2</v>
      </c>
      <c r="F41">
        <f t="shared" si="1"/>
        <v>5.7158500000000001E-2</v>
      </c>
      <c r="H41">
        <f t="shared" si="2"/>
        <v>0.02</v>
      </c>
      <c r="L41">
        <f t="shared" si="3"/>
        <v>0.34990421372149372</v>
      </c>
    </row>
    <row r="42" spans="1:12" ht="15.75" thickBot="1" x14ac:dyDescent="0.3">
      <c r="A42" s="19" t="s">
        <v>82</v>
      </c>
      <c r="B42" s="20">
        <v>0.04</v>
      </c>
      <c r="C42" s="20">
        <v>3.7158499999999997E-2</v>
      </c>
      <c r="D42" s="20">
        <v>1.3919189999999999</v>
      </c>
      <c r="E42" s="21">
        <v>7.7158500000000005E-2</v>
      </c>
      <c r="F42">
        <f t="shared" si="1"/>
        <v>7.7158500000000005E-2</v>
      </c>
      <c r="H42">
        <f t="shared" si="2"/>
        <v>0.04</v>
      </c>
      <c r="L42">
        <f t="shared" si="3"/>
        <v>0.51841339580214763</v>
      </c>
    </row>
    <row r="43" spans="1:12" ht="15.75" thickBot="1" x14ac:dyDescent="0.3">
      <c r="A43" s="19" t="s">
        <v>83</v>
      </c>
      <c r="B43" s="20">
        <v>0.02</v>
      </c>
      <c r="C43" s="20">
        <v>4.9504510000000002E-2</v>
      </c>
      <c r="D43" s="20">
        <v>1.4615480000000001</v>
      </c>
      <c r="E43" s="21">
        <v>6.9504499999999997E-2</v>
      </c>
      <c r="F43">
        <f t="shared" si="1"/>
        <v>6.9504499999999997E-2</v>
      </c>
      <c r="H43">
        <f t="shared" si="2"/>
        <v>0.02</v>
      </c>
      <c r="L43">
        <f t="shared" si="3"/>
        <v>0.28775111140269888</v>
      </c>
    </row>
  </sheetData>
  <conditionalFormatting sqref="D1:E1048576 F1">
    <cfRule type="colorScale" priority="6">
      <colorScale>
        <cfvo type="min"/>
        <cfvo type="max"/>
        <color rgb="FF63BE7B"/>
        <color rgb="FFFCFCFF"/>
      </colorScale>
    </cfRule>
  </conditionalFormatting>
  <conditionalFormatting sqref="E2:E43">
    <cfRule type="colorScale" priority="5">
      <colorScale>
        <cfvo type="min"/>
        <cfvo type="max"/>
        <color rgb="FFF8696B"/>
        <color rgb="FFFCFCFF"/>
      </colorScale>
    </cfRule>
  </conditionalFormatting>
  <conditionalFormatting sqref="G1">
    <cfRule type="colorScale" priority="4">
      <colorScale>
        <cfvo type="min"/>
        <cfvo type="max"/>
        <color rgb="FF63BE7B"/>
        <color rgb="FFFCFCFF"/>
      </colorScale>
    </cfRule>
  </conditionalFormatting>
  <conditionalFormatting sqref="H1">
    <cfRule type="colorScale" priority="3">
      <colorScale>
        <cfvo type="min"/>
        <cfvo type="max"/>
        <color rgb="FF63BE7B"/>
        <color rgb="FFFCFCFF"/>
      </colorScale>
    </cfRule>
  </conditionalFormatting>
  <conditionalFormatting sqref="I1">
    <cfRule type="colorScale" priority="2">
      <colorScale>
        <cfvo type="min"/>
        <cfvo type="max"/>
        <color rgb="FF63BE7B"/>
        <color rgb="FFFCFCFF"/>
      </colorScale>
    </cfRule>
  </conditionalFormatting>
  <conditionalFormatting sqref="L1:L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суммарный сток наносов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RePack by Diakov</cp:lastModifiedBy>
  <dcterms:created xsi:type="dcterms:W3CDTF">2024-02-20T11:13:11Z</dcterms:created>
  <dcterms:modified xsi:type="dcterms:W3CDTF">2024-02-21T14:19:29Z</dcterms:modified>
</cp:coreProperties>
</file>