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Лист1" sheetId="1" r:id="rId1"/>
    <sheet name="Лист2" sheetId="2" r:id="rId2"/>
    <sheet name="Только верхний пост" sheetId="3" r:id="rId3"/>
    <sheet name="inpu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 l="1"/>
  <c r="N4" i="2"/>
  <c r="N2" i="2"/>
  <c r="A51" i="3" l="1"/>
  <c r="AF53" i="3"/>
  <c r="AE53" i="3"/>
  <c r="AF55" i="3"/>
  <c r="AF54" i="3"/>
  <c r="AF52" i="3"/>
  <c r="AE55" i="3"/>
  <c r="AE54" i="3"/>
  <c r="AE52" i="3"/>
  <c r="AD55" i="3"/>
  <c r="AD54" i="3"/>
  <c r="AD53" i="3"/>
  <c r="AD52" i="3"/>
  <c r="AC55" i="3"/>
  <c r="AC54" i="3"/>
  <c r="AC53" i="3"/>
  <c r="AC52" i="3"/>
  <c r="Z52" i="3"/>
  <c r="AC2" i="3" s="1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51" i="3"/>
  <c r="Z2" i="3"/>
  <c r="G18" i="3"/>
  <c r="Y18" i="3" s="1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2" i="3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E2" i="3"/>
  <c r="E3" i="3"/>
  <c r="E4" i="3"/>
  <c r="E5" i="3"/>
  <c r="E6" i="3"/>
  <c r="E7" i="3"/>
  <c r="E8" i="3"/>
  <c r="Z8" i="3" s="1"/>
  <c r="E9" i="3"/>
  <c r="Z9" i="3" s="1"/>
  <c r="E10" i="3"/>
  <c r="E11" i="3"/>
  <c r="Z11" i="3" s="1"/>
  <c r="E12" i="3"/>
  <c r="E13" i="3"/>
  <c r="E14" i="3"/>
  <c r="Z14" i="3" s="1"/>
  <c r="E15" i="3"/>
  <c r="Z15" i="3" s="1"/>
  <c r="E16" i="3"/>
  <c r="Z16" i="3" s="1"/>
  <c r="E17" i="3"/>
  <c r="Z17" i="3" s="1"/>
  <c r="E18" i="3"/>
  <c r="E19" i="3"/>
  <c r="E20" i="3"/>
  <c r="E21" i="3"/>
  <c r="E22" i="3"/>
  <c r="E23" i="3"/>
  <c r="E24" i="3"/>
  <c r="E25" i="3"/>
  <c r="E26" i="3"/>
  <c r="Z26" i="3" s="1"/>
  <c r="E27" i="3"/>
  <c r="Z27" i="3" s="1"/>
  <c r="E28" i="3"/>
  <c r="Z28" i="3" s="1"/>
  <c r="E29" i="3"/>
  <c r="Z29" i="3" s="1"/>
  <c r="E30" i="3"/>
  <c r="Z30" i="3" s="1"/>
  <c r="E31" i="3"/>
  <c r="Z31" i="3" s="1"/>
  <c r="E32" i="3"/>
  <c r="Z32" i="3" s="1"/>
  <c r="E33" i="3"/>
  <c r="Z33" i="3" s="1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Z10" i="3"/>
  <c r="Z12" i="3"/>
  <c r="Z13" i="3"/>
  <c r="Z42" i="3"/>
  <c r="Z44" i="3"/>
  <c r="Z45" i="3"/>
  <c r="Z46" i="3"/>
  <c r="Z3" i="3"/>
  <c r="Z4" i="3"/>
  <c r="Z5" i="3"/>
  <c r="Z6" i="3"/>
  <c r="Z7" i="3"/>
  <c r="Z18" i="3"/>
  <c r="Z19" i="3"/>
  <c r="Z20" i="3"/>
  <c r="Z21" i="3"/>
  <c r="Z22" i="3"/>
  <c r="Z23" i="3"/>
  <c r="Z24" i="3"/>
  <c r="Z25" i="3"/>
  <c r="Z34" i="3"/>
  <c r="Z35" i="3"/>
  <c r="Z36" i="3"/>
  <c r="Z37" i="3"/>
  <c r="Z38" i="3"/>
  <c r="Z39" i="3"/>
  <c r="Z40" i="3"/>
  <c r="Z41" i="3"/>
  <c r="Z43" i="3"/>
  <c r="D2" i="3"/>
  <c r="AD3" i="3" l="1"/>
  <c r="AD2" i="3"/>
  <c r="AE3" i="3"/>
  <c r="AD4" i="3"/>
  <c r="AC4" i="3"/>
  <c r="AD5" i="3"/>
  <c r="AC5" i="3"/>
  <c r="AE2" i="3"/>
  <c r="AC3" i="3"/>
  <c r="AE4" i="3"/>
  <c r="AE5" i="3"/>
  <c r="AF2" i="3"/>
  <c r="AF4" i="3"/>
  <c r="AF5" i="3"/>
  <c r="AF3" i="3"/>
  <c r="C25" i="4" l="1"/>
  <c r="C24" i="4"/>
  <c r="C23" i="4"/>
  <c r="C22" i="4"/>
  <c r="C21" i="4"/>
  <c r="C18" i="4"/>
  <c r="D3" i="3"/>
  <c r="F3" i="3"/>
  <c r="D4" i="3"/>
  <c r="F4" i="3"/>
  <c r="D5" i="3"/>
  <c r="F5" i="3"/>
  <c r="D6" i="3"/>
  <c r="F6" i="3"/>
  <c r="D7" i="3"/>
  <c r="F7" i="3"/>
  <c r="D8" i="3"/>
  <c r="F8" i="3"/>
  <c r="D9" i="3"/>
  <c r="F9" i="3"/>
  <c r="D10" i="3"/>
  <c r="F10" i="3"/>
  <c r="D11" i="3"/>
  <c r="F11" i="3"/>
  <c r="D12" i="3"/>
  <c r="F12" i="3"/>
  <c r="D13" i="3"/>
  <c r="F13" i="3"/>
  <c r="D14" i="3"/>
  <c r="F14" i="3"/>
  <c r="D15" i="3"/>
  <c r="F15" i="3"/>
  <c r="D16" i="3"/>
  <c r="F16" i="3"/>
  <c r="D17" i="3"/>
  <c r="F17" i="3"/>
  <c r="D18" i="3"/>
  <c r="F18" i="3"/>
  <c r="D19" i="3"/>
  <c r="F19" i="3"/>
  <c r="D20" i="3"/>
  <c r="F20" i="3"/>
  <c r="D21" i="3"/>
  <c r="F21" i="3"/>
  <c r="D22" i="3"/>
  <c r="F22" i="3"/>
  <c r="D23" i="3"/>
  <c r="F23" i="3"/>
  <c r="D24" i="3"/>
  <c r="F24" i="3"/>
  <c r="D25" i="3"/>
  <c r="F25" i="3"/>
  <c r="D26" i="3"/>
  <c r="F26" i="3"/>
  <c r="D27" i="3"/>
  <c r="F27" i="3"/>
  <c r="D28" i="3"/>
  <c r="F28" i="3"/>
  <c r="D29" i="3"/>
  <c r="F29" i="3"/>
  <c r="D30" i="3"/>
  <c r="F30" i="3"/>
  <c r="D31" i="3"/>
  <c r="F31" i="3"/>
  <c r="D32" i="3"/>
  <c r="F32" i="3"/>
  <c r="D33" i="3"/>
  <c r="F33" i="3"/>
  <c r="D34" i="3"/>
  <c r="F34" i="3"/>
  <c r="D35" i="3"/>
  <c r="F35" i="3"/>
  <c r="D36" i="3"/>
  <c r="F36" i="3"/>
  <c r="D37" i="3"/>
  <c r="F37" i="3"/>
  <c r="D38" i="3"/>
  <c r="F38" i="3"/>
  <c r="D39" i="3"/>
  <c r="F39" i="3"/>
  <c r="D40" i="3"/>
  <c r="F40" i="3"/>
  <c r="D41" i="3"/>
  <c r="F41" i="3"/>
  <c r="D42" i="3"/>
  <c r="F42" i="3"/>
  <c r="D43" i="3"/>
  <c r="F43" i="3"/>
  <c r="D44" i="3"/>
  <c r="F44" i="3"/>
  <c r="D45" i="3"/>
  <c r="F45" i="3"/>
  <c r="D46" i="3"/>
  <c r="F46" i="3"/>
  <c r="F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2" i="3"/>
  <c r="C19" i="4" l="1"/>
  <c r="Z83" i="1"/>
  <c r="Z84" i="1"/>
  <c r="Z85" i="1"/>
  <c r="Z86" i="1"/>
  <c r="Z87" i="1"/>
  <c r="Z39" i="1" s="1"/>
  <c r="Z40" i="1" s="1"/>
  <c r="Z41" i="1" s="1"/>
  <c r="Z82" i="1"/>
  <c r="Z46" i="1" s="1"/>
  <c r="BA46" i="1"/>
  <c r="G19" i="3"/>
  <c r="G21" i="3"/>
  <c r="G22" i="3"/>
  <c r="G23" i="3"/>
  <c r="G24" i="3"/>
  <c r="G25" i="3"/>
  <c r="V46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V89" i="1"/>
  <c r="W89" i="1"/>
  <c r="X89" i="1"/>
  <c r="Y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U89" i="1"/>
  <c r="AC45" i="1"/>
  <c r="AB45" i="1"/>
  <c r="AA34" i="1"/>
  <c r="V34" i="1"/>
  <c r="W39" i="1"/>
  <c r="V39" i="1"/>
  <c r="V40" i="1" s="1"/>
  <c r="V41" i="1" s="1"/>
  <c r="X39" i="1"/>
  <c r="Y39" i="1"/>
  <c r="Y40" i="1" s="1"/>
  <c r="Y41" i="1" s="1"/>
  <c r="AA39" i="1"/>
  <c r="AA40" i="1" s="1"/>
  <c r="AA41" i="1" s="1"/>
  <c r="AB39" i="1"/>
  <c r="AC39" i="1"/>
  <c r="AC40" i="1" s="1"/>
  <c r="AC41" i="1" s="1"/>
  <c r="AD39" i="1"/>
  <c r="AD40" i="1" s="1"/>
  <c r="AD41" i="1" s="1"/>
  <c r="AE39" i="1"/>
  <c r="AE40" i="1" s="1"/>
  <c r="AE41" i="1" s="1"/>
  <c r="AF39" i="1"/>
  <c r="AF40" i="1" s="1"/>
  <c r="AF41" i="1" s="1"/>
  <c r="AG39" i="1"/>
  <c r="AG40" i="1" s="1"/>
  <c r="AG41" i="1" s="1"/>
  <c r="AH39" i="1"/>
  <c r="AH40" i="1" s="1"/>
  <c r="AH41" i="1" s="1"/>
  <c r="AI39" i="1"/>
  <c r="AI40" i="1" s="1"/>
  <c r="AI41" i="1" s="1"/>
  <c r="AJ39" i="1"/>
  <c r="AJ40" i="1" s="1"/>
  <c r="AJ41" i="1" s="1"/>
  <c r="AK39" i="1"/>
  <c r="AK40" i="1" s="1"/>
  <c r="AK41" i="1" s="1"/>
  <c r="AL39" i="1"/>
  <c r="AM39" i="1"/>
  <c r="AM40" i="1" s="1"/>
  <c r="AM41" i="1" s="1"/>
  <c r="AN39" i="1"/>
  <c r="AO39" i="1"/>
  <c r="AO40" i="1" s="1"/>
  <c r="AO41" i="1" s="1"/>
  <c r="AP39" i="1"/>
  <c r="AP40" i="1" s="1"/>
  <c r="AP41" i="1" s="1"/>
  <c r="AQ39" i="1"/>
  <c r="AQ40" i="1" s="1"/>
  <c r="AQ41" i="1" s="1"/>
  <c r="W40" i="1"/>
  <c r="W41" i="1" s="1"/>
  <c r="X40" i="1"/>
  <c r="X41" i="1" s="1"/>
  <c r="AB40" i="1"/>
  <c r="AL40" i="1"/>
  <c r="AL41" i="1" s="1"/>
  <c r="AN40" i="1"/>
  <c r="AN41" i="1" s="1"/>
  <c r="AB41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V45" i="1"/>
  <c r="W45" i="1"/>
  <c r="X45" i="1"/>
  <c r="Y45" i="1"/>
  <c r="AA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W46" i="1"/>
  <c r="X46" i="1"/>
  <c r="Y46" i="1"/>
  <c r="AA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U39" i="1"/>
  <c r="U40" i="1" s="1"/>
  <c r="U41" i="1" s="1"/>
  <c r="BG46" i="1"/>
  <c r="U46" i="1"/>
  <c r="U45" i="1"/>
  <c r="U44" i="1"/>
  <c r="U42" i="1"/>
  <c r="U43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AR41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AR39" i="1"/>
  <c r="AR40" i="1"/>
  <c r="AR38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AS46" i="1"/>
  <c r="AT46" i="1"/>
  <c r="AU46" i="1"/>
  <c r="AV46" i="1"/>
  <c r="AW46" i="1"/>
  <c r="AX46" i="1"/>
  <c r="AY46" i="1"/>
  <c r="AZ46" i="1"/>
  <c r="BB46" i="1"/>
  <c r="BC46" i="1"/>
  <c r="BD46" i="1"/>
  <c r="BE46" i="1"/>
  <c r="BF46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AR42" i="1"/>
  <c r="AR46" i="1"/>
  <c r="AR45" i="1"/>
  <c r="AR44" i="1"/>
  <c r="AR43" i="1"/>
  <c r="G20" i="3" l="1"/>
  <c r="Y20" i="3" s="1"/>
  <c r="Y19" i="3"/>
  <c r="C20" i="4"/>
  <c r="AC46" i="1"/>
  <c r="AB46" i="1"/>
  <c r="Z45" i="1"/>
  <c r="Z89" i="1" s="1"/>
  <c r="BC35" i="1"/>
  <c r="BC34" i="1"/>
  <c r="BB35" i="1"/>
  <c r="BB34" i="1"/>
  <c r="BA35" i="1"/>
  <c r="BA34" i="1"/>
  <c r="AZ35" i="1"/>
  <c r="AZ34" i="1"/>
  <c r="AY34" i="1"/>
  <c r="AY35" i="1"/>
  <c r="AX35" i="1"/>
  <c r="AX34" i="1"/>
  <c r="AW34" i="1"/>
  <c r="AW35" i="1"/>
  <c r="AV35" i="1"/>
  <c r="AV34" i="1"/>
  <c r="AU34" i="1"/>
  <c r="AU35" i="1"/>
  <c r="AT35" i="1"/>
  <c r="AS35" i="1"/>
  <c r="AT34" i="1"/>
  <c r="AS34" i="1"/>
  <c r="AR35" i="1"/>
  <c r="AR34" i="1"/>
  <c r="AQ34" i="1"/>
  <c r="AQ35" i="1" l="1"/>
  <c r="AP35" i="1"/>
  <c r="AP34" i="1"/>
  <c r="AO35" i="1"/>
  <c r="AO34" i="1"/>
  <c r="AN35" i="1"/>
  <c r="AN34" i="1"/>
  <c r="AM35" i="1"/>
  <c r="AL34" i="1"/>
  <c r="AM34" i="1"/>
  <c r="AL35" i="1"/>
  <c r="AK35" i="1"/>
  <c r="AK34" i="1"/>
  <c r="AJ34" i="1"/>
  <c r="AJ35" i="1"/>
  <c r="AI35" i="1"/>
  <c r="AI34" i="1"/>
  <c r="AH34" i="1"/>
  <c r="AH35" i="1"/>
  <c r="AG35" i="1"/>
  <c r="AF35" i="1"/>
  <c r="AG34" i="1"/>
  <c r="AF34" i="1"/>
  <c r="AE34" i="1"/>
  <c r="AE35" i="1"/>
  <c r="AD34" i="1"/>
  <c r="AD35" i="1"/>
  <c r="AC35" i="1"/>
  <c r="AC34" i="1"/>
  <c r="AB34" i="1"/>
  <c r="AB35" i="1"/>
  <c r="AA35" i="1"/>
  <c r="V35" i="1"/>
  <c r="BY46" i="1" l="1"/>
  <c r="BY47" i="1"/>
  <c r="BY48" i="1"/>
  <c r="BY49" i="1"/>
  <c r="BY50" i="1"/>
  <c r="BY51" i="1"/>
  <c r="BY52" i="1"/>
  <c r="BY53" i="1"/>
  <c r="BY54" i="1"/>
  <c r="BY38" i="1"/>
  <c r="BY39" i="1"/>
  <c r="BY40" i="1"/>
  <c r="BY41" i="1"/>
  <c r="BY42" i="1"/>
  <c r="BY43" i="1"/>
  <c r="BY44" i="1"/>
  <c r="BY45" i="1"/>
  <c r="BY37" i="1"/>
  <c r="BP47" i="1"/>
  <c r="BP48" i="1"/>
  <c r="BP49" i="1"/>
  <c r="BP50" i="1"/>
  <c r="BP51" i="1"/>
  <c r="BP52" i="1"/>
  <c r="BP53" i="1"/>
  <c r="BP54" i="1"/>
  <c r="BP55" i="1"/>
  <c r="BP39" i="1"/>
  <c r="BP40" i="1"/>
  <c r="BP41" i="1"/>
  <c r="BP42" i="1"/>
  <c r="BP43" i="1"/>
  <c r="BP44" i="1"/>
  <c r="BP45" i="1"/>
  <c r="BP46" i="1"/>
  <c r="BP38" i="1"/>
  <c r="BY55" i="1" l="1"/>
  <c r="BQ49" i="1" s="1"/>
  <c r="BQ38" i="1" l="1"/>
  <c r="BQ54" i="1"/>
  <c r="BQ50" i="1"/>
  <c r="BQ53" i="1"/>
  <c r="BQ46" i="1"/>
  <c r="BQ41" i="1"/>
  <c r="BQ52" i="1"/>
  <c r="BQ42" i="1"/>
  <c r="BQ39" i="1"/>
  <c r="BQ51" i="1"/>
  <c r="BQ47" i="1"/>
  <c r="BQ48" i="1"/>
  <c r="BQ43" i="1"/>
  <c r="BQ44" i="1"/>
  <c r="BQ45" i="1"/>
  <c r="BQ55" i="1"/>
  <c r="BQ40" i="1"/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1" i="2"/>
</calcChain>
</file>

<file path=xl/sharedStrings.xml><?xml version="1.0" encoding="utf-8"?>
<sst xmlns="http://schemas.openxmlformats.org/spreadsheetml/2006/main" count="555" uniqueCount="171">
  <si>
    <t xml:space="preserve">название </t>
  </si>
  <si>
    <t>1А</t>
  </si>
  <si>
    <t>1Б</t>
  </si>
  <si>
    <t>2А</t>
  </si>
  <si>
    <t>2Б</t>
  </si>
  <si>
    <t>3А</t>
  </si>
  <si>
    <t>3Б</t>
  </si>
  <si>
    <t>4А</t>
  </si>
  <si>
    <t>4Б</t>
  </si>
  <si>
    <t>5А</t>
  </si>
  <si>
    <t>5Б</t>
  </si>
  <si>
    <t>6А</t>
  </si>
  <si>
    <t>7А</t>
  </si>
  <si>
    <t>7Б</t>
  </si>
  <si>
    <t>8А</t>
  </si>
  <si>
    <t>8Б</t>
  </si>
  <si>
    <t>9А</t>
  </si>
  <si>
    <t>9Б</t>
  </si>
  <si>
    <t>10А</t>
  </si>
  <si>
    <t>10Б</t>
  </si>
  <si>
    <t>#f95ddf</t>
  </si>
  <si>
    <t>#e859d8</t>
  </si>
  <si>
    <t>#d656d0</t>
  </si>
  <si>
    <t>#c652c8</t>
  </si>
  <si>
    <t>#b54ec0</t>
  </si>
  <si>
    <t>#a54ab7</t>
  </si>
  <si>
    <t>#9546ae</t>
  </si>
  <si>
    <t>#8641a4</t>
  </si>
  <si>
    <t>#773d9b</t>
  </si>
  <si>
    <t>#693890</t>
  </si>
  <si>
    <t>#5b3486</t>
  </si>
  <si>
    <t>#4d2f7b</t>
  </si>
  <si>
    <t>#402a71</t>
  </si>
  <si>
    <t>#342466</t>
  </si>
  <si>
    <t>#281f5b</t>
  </si>
  <si>
    <t>#1d1a50</t>
  </si>
  <si>
    <t>#111545</t>
  </si>
  <si>
    <t>#070e3a</t>
  </si>
  <si>
    <t>"</t>
  </si>
  <si>
    <t>=</t>
  </si>
  <si>
    <t>,</t>
  </si>
  <si>
    <t>#5cff5c</t>
  </si>
  <si>
    <t>#44ea5e</t>
  </si>
  <si>
    <t>#2cd55f</t>
  </si>
  <si>
    <t>#12c05d</t>
  </si>
  <si>
    <t>#00ab5a</t>
  </si>
  <si>
    <t>#009756</t>
  </si>
  <si>
    <t>#008350</t>
  </si>
  <si>
    <t>#006f48</t>
  </si>
  <si>
    <t>Влекомые наносы</t>
  </si>
  <si>
    <t>Русловые отложения</t>
  </si>
  <si>
    <t>ВН1</t>
  </si>
  <si>
    <t>ВН2</t>
  </si>
  <si>
    <t>ВН3</t>
  </si>
  <si>
    <t>ВН4</t>
  </si>
  <si>
    <t>ВН5</t>
  </si>
  <si>
    <t>ВН6</t>
  </si>
  <si>
    <t>ВН9</t>
  </si>
  <si>
    <t>ВН10</t>
  </si>
  <si>
    <t>ВН11</t>
  </si>
  <si>
    <t>ВН12</t>
  </si>
  <si>
    <t>ВН13</t>
  </si>
  <si>
    <t>ВН14</t>
  </si>
  <si>
    <t>ВЛ20</t>
  </si>
  <si>
    <t>ВЛ22</t>
  </si>
  <si>
    <t>ВЛ24</t>
  </si>
  <si>
    <t>ВЛ26</t>
  </si>
  <si>
    <t>ВЛ28</t>
  </si>
  <si>
    <t>ВЛ29</t>
  </si>
  <si>
    <t>ВЛ30</t>
  </si>
  <si>
    <t>ВЛ31</t>
  </si>
  <si>
    <t>ВЛ32</t>
  </si>
  <si>
    <t>ВЛ33</t>
  </si>
  <si>
    <t>ВЛ34</t>
  </si>
  <si>
    <t>ВЛ35</t>
  </si>
  <si>
    <t>ВЛ36</t>
  </si>
  <si>
    <t>ВЛ37</t>
  </si>
  <si>
    <t>ВЛ38</t>
  </si>
  <si>
    <t>ВЛ39</t>
  </si>
  <si>
    <t>Год</t>
  </si>
  <si>
    <t>8,5</t>
  </si>
  <si>
    <t>6</t>
  </si>
  <si>
    <t>4</t>
  </si>
  <si>
    <t>2,5</t>
  </si>
  <si>
    <t>1,2</t>
  </si>
  <si>
    <t>0,75</t>
  </si>
  <si>
    <t>0,375</t>
  </si>
  <si>
    <t>0,125</t>
  </si>
  <si>
    <t>№ площадки</t>
  </si>
  <si>
    <t>Диаметр крупных отложений, см</t>
  </si>
  <si>
    <t>Доля мелкозема, %</t>
  </si>
  <si>
    <t>Диаметр мелкозема, мм</t>
  </si>
  <si>
    <t>общий диаметр, мм</t>
  </si>
  <si>
    <t>ID Категория на карте отложений</t>
  </si>
  <si>
    <t>Средний диаметр, мм</t>
  </si>
  <si>
    <t>Номера площадок</t>
  </si>
  <si>
    <t>Количество площадок</t>
  </si>
  <si>
    <r>
      <t>Площадь, занятая категорией, м</t>
    </r>
    <r>
      <rPr>
        <vertAlign val="superscript"/>
        <sz val="12"/>
        <color theme="1"/>
        <rFont val="Times New Roman"/>
        <family val="1"/>
        <charset val="204"/>
      </rPr>
      <t>2</t>
    </r>
  </si>
  <si>
    <t>Доля, от всей площади занятых наносами, %</t>
  </si>
  <si>
    <t>Доля, от всей площади зандра, %</t>
  </si>
  <si>
    <t>1,7,8</t>
  </si>
  <si>
    <t>Растительность</t>
  </si>
  <si>
    <t>Площадь русла</t>
  </si>
  <si>
    <t>Общая площадь</t>
  </si>
  <si>
    <t>data</t>
  </si>
  <si>
    <t>bds</t>
  </si>
  <si>
    <t>ssd</t>
  </si>
  <si>
    <t>q</t>
  </si>
  <si>
    <t>18,06,2016</t>
  </si>
  <si>
    <t>19,06,2016</t>
  </si>
  <si>
    <t>20,06,2016</t>
  </si>
  <si>
    <t>21,06,2016</t>
  </si>
  <si>
    <t>22,06,2016</t>
  </si>
  <si>
    <t>24,06,2016</t>
  </si>
  <si>
    <t>25,06,2016</t>
  </si>
  <si>
    <t>28,06,2016</t>
  </si>
  <si>
    <t>30,06,2016</t>
  </si>
  <si>
    <t>01,07,2016</t>
  </si>
  <si>
    <t>05,07,2016</t>
  </si>
  <si>
    <t>30,07,2016</t>
  </si>
  <si>
    <t>31,07,2016</t>
  </si>
  <si>
    <t>02,08,2016</t>
  </si>
  <si>
    <t>06,08,2016</t>
  </si>
  <si>
    <t>07,08,2016</t>
  </si>
  <si>
    <t>09,08,2016</t>
  </si>
  <si>
    <t>10,08,2016</t>
  </si>
  <si>
    <t>11,08,2016</t>
  </si>
  <si>
    <t>13,08,2016</t>
  </si>
  <si>
    <t>16,08,2016</t>
  </si>
  <si>
    <t>18,08,2016</t>
  </si>
  <si>
    <t>20,08,2016</t>
  </si>
  <si>
    <t>23,08,2016</t>
  </si>
  <si>
    <t>18,08,2015</t>
  </si>
  <si>
    <t>date</t>
  </si>
  <si>
    <t>t2_c</t>
  </si>
  <si>
    <t>rain_mm</t>
  </si>
  <si>
    <t>ssc</t>
  </si>
  <si>
    <t>bsd</t>
  </si>
  <si>
    <t>D50_A</t>
  </si>
  <si>
    <t>bsd_B</t>
  </si>
  <si>
    <t>D50_B</t>
  </si>
  <si>
    <t>year1</t>
  </si>
  <si>
    <t>month1</t>
  </si>
  <si>
    <t>g</t>
  </si>
  <si>
    <t>tsd</t>
  </si>
  <si>
    <t>dolya</t>
  </si>
  <si>
    <t>sediment_budget</t>
  </si>
  <si>
    <t>name</t>
  </si>
  <si>
    <t>year</t>
  </si>
  <si>
    <t>1</t>
  </si>
  <si>
    <t>2</t>
  </si>
  <si>
    <t>3</t>
  </si>
  <si>
    <t>5</t>
  </si>
  <si>
    <t>7</t>
  </si>
  <si>
    <t>8</t>
  </si>
  <si>
    <t>9</t>
  </si>
  <si>
    <t>10</t>
  </si>
  <si>
    <t>D50</t>
  </si>
  <si>
    <t>МИН</t>
  </si>
  <si>
    <t>МАКС</t>
  </si>
  <si>
    <t>СР</t>
  </si>
  <si>
    <t>СТД</t>
  </si>
  <si>
    <t>Все</t>
  </si>
  <si>
    <t>BDS/(SSD+BSD)</t>
  </si>
  <si>
    <t>11</t>
  </si>
  <si>
    <t>12</t>
  </si>
  <si>
    <t>14</t>
  </si>
  <si>
    <t>13</t>
  </si>
  <si>
    <t>15</t>
  </si>
  <si>
    <t>16</t>
  </si>
  <si>
    <t>Цезий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</si>
</sst>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[$-419]d\ mmm;@"/>
    <numFmt numFmtId="166" formatCode="yyyy\-mm\-dd\ hh:mm:ss"/>
    <numFmt numFmtId="168" formatCode="0.0"/>
    <numFmt numFmtId="174" formatCode="yyyy\-mm\-dd\ hh:mm:ss\ \U\T\C"/>
  </numFmts>
  <fonts count="12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charset val="204"/>
      <scheme val="minor"/>
    </font>
    <font>
      <sz val="10"/>
      <name val="Arial Cyr"/>
      <charset val="204"/>
    </font>
    <font>
      <i/>
      <sz val="11"/>
      <name val="Arial"/>
      <family val="2"/>
    </font>
    <font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8"/>
      <color theme="1"/>
      <name val="Segoe UI"/>
      <family val="2"/>
      <charset val="204"/>
    </font>
    <font>
      <sz val="9"/>
      <name val="Arial Cyr"/>
      <charset val="204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08">
    <xf numFmtId="0" fontId="0" fillId="0" borderId="0" xfId="0"/>
    <xf numFmtId="0" fontId="1" fillId="2" borderId="2" xfId="0" applyFont="1" applyFill="1" applyBorder="1"/>
    <xf numFmtId="0" fontId="1" fillId="0" borderId="3" xfId="0" applyFont="1" applyBorder="1"/>
    <xf numFmtId="0" fontId="1" fillId="3" borderId="3" xfId="0" applyFont="1" applyFill="1" applyBorder="1"/>
    <xf numFmtId="0" fontId="1" fillId="2" borderId="3" xfId="0" applyFont="1" applyFill="1" applyBorder="1"/>
    <xf numFmtId="0" fontId="1" fillId="4" borderId="3" xfId="0" applyFont="1" applyFill="1" applyBorder="1"/>
    <xf numFmtId="0" fontId="1" fillId="3" borderId="4" xfId="0" applyFont="1" applyFill="1" applyBorder="1"/>
    <xf numFmtId="0" fontId="1" fillId="2" borderId="5" xfId="0" applyFont="1" applyFill="1" applyBorder="1"/>
    <xf numFmtId="0" fontId="1" fillId="3" borderId="6" xfId="0" applyFont="1" applyFill="1" applyBorder="1"/>
    <xf numFmtId="0" fontId="1" fillId="4" borderId="7" xfId="0" applyFont="1" applyFill="1" applyBorder="1"/>
    <xf numFmtId="0" fontId="0" fillId="0" borderId="0" xfId="0" quotePrefix="1"/>
    <xf numFmtId="0" fontId="1" fillId="0" borderId="0" xfId="0" applyFont="1" applyBorder="1"/>
    <xf numFmtId="2" fontId="0" fillId="0" borderId="0" xfId="0" applyNumberFormat="1"/>
    <xf numFmtId="0" fontId="2" fillId="0" borderId="17" xfId="1" applyBorder="1"/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2" fillId="0" borderId="17" xfId="1" applyNumberFormat="1" applyFill="1" applyBorder="1"/>
    <xf numFmtId="0" fontId="0" fillId="6" borderId="0" xfId="0" applyFill="1"/>
    <xf numFmtId="0" fontId="0" fillId="0" borderId="0" xfId="0" applyNumberFormat="1"/>
    <xf numFmtId="0" fontId="0" fillId="0" borderId="1" xfId="0" applyNumberFormat="1" applyBorder="1"/>
    <xf numFmtId="0" fontId="1" fillId="2" borderId="2" xfId="0" applyNumberFormat="1" applyFont="1" applyFill="1" applyBorder="1"/>
    <xf numFmtId="0" fontId="1" fillId="0" borderId="3" xfId="0" applyNumberFormat="1" applyFont="1" applyBorder="1"/>
    <xf numFmtId="0" fontId="1" fillId="3" borderId="3" xfId="0" applyNumberFormat="1" applyFont="1" applyFill="1" applyBorder="1"/>
    <xf numFmtId="0" fontId="1" fillId="2" borderId="3" xfId="0" applyNumberFormat="1" applyFont="1" applyFill="1" applyBorder="1"/>
    <xf numFmtId="0" fontId="1" fillId="4" borderId="3" xfId="0" applyNumberFormat="1" applyFont="1" applyFill="1" applyBorder="1"/>
    <xf numFmtId="0" fontId="1" fillId="3" borderId="4" xfId="0" applyNumberFormat="1" applyFont="1" applyFill="1" applyBorder="1"/>
    <xf numFmtId="0" fontId="1" fillId="2" borderId="5" xfId="0" applyNumberFormat="1" applyFont="1" applyFill="1" applyBorder="1"/>
    <xf numFmtId="0" fontId="2" fillId="0" borderId="17" xfId="1" applyNumberFormat="1" applyBorder="1"/>
    <xf numFmtId="0" fontId="0" fillId="5" borderId="0" xfId="0" applyNumberFormat="1" applyFill="1"/>
    <xf numFmtId="0" fontId="1" fillId="3" borderId="6" xfId="0" applyNumberFormat="1" applyFont="1" applyFill="1" applyBorder="1"/>
    <xf numFmtId="0" fontId="1" fillId="4" borderId="7" xfId="0" applyNumberFormat="1" applyFont="1" applyFill="1" applyBorder="1"/>
    <xf numFmtId="0" fontId="0" fillId="0" borderId="10" xfId="0" applyNumberFormat="1" applyFill="1" applyBorder="1"/>
    <xf numFmtId="0" fontId="0" fillId="0" borderId="14" xfId="0" applyNumberFormat="1" applyFill="1" applyBorder="1"/>
    <xf numFmtId="0" fontId="0" fillId="0" borderId="8" xfId="0" applyNumberFormat="1" applyFill="1" applyBorder="1"/>
    <xf numFmtId="0" fontId="2" fillId="0" borderId="0" xfId="1" applyNumberFormat="1"/>
    <xf numFmtId="0" fontId="0" fillId="0" borderId="13" xfId="0" applyNumberFormat="1" applyFill="1" applyBorder="1"/>
    <xf numFmtId="0" fontId="0" fillId="0" borderId="12" xfId="0" applyNumberFormat="1" applyFill="1" applyBorder="1"/>
    <xf numFmtId="0" fontId="0" fillId="0" borderId="16" xfId="0" applyNumberFormat="1" applyFill="1" applyBorder="1"/>
    <xf numFmtId="0" fontId="0" fillId="0" borderId="11" xfId="0" applyNumberFormat="1" applyFill="1" applyBorder="1"/>
    <xf numFmtId="0" fontId="0" fillId="0" borderId="15" xfId="0" applyNumberFormat="1" applyFill="1" applyBorder="1"/>
    <xf numFmtId="0" fontId="0" fillId="0" borderId="9" xfId="0" applyNumberFormat="1" applyFill="1" applyBorder="1"/>
    <xf numFmtId="0" fontId="0" fillId="0" borderId="18" xfId="0" applyNumberFormat="1" applyFill="1" applyBorder="1"/>
    <xf numFmtId="0" fontId="0" fillId="0" borderId="0" xfId="0" applyNumberFormat="1" applyFill="1" applyBorder="1"/>
    <xf numFmtId="0" fontId="0" fillId="6" borderId="0" xfId="0" applyNumberFormat="1" applyFill="1"/>
    <xf numFmtId="0" fontId="3" fillId="0" borderId="0" xfId="0" applyNumberFormat="1" applyFont="1" applyAlignment="1">
      <alignment vertical="center"/>
    </xf>
    <xf numFmtId="0" fontId="0" fillId="7" borderId="0" xfId="0" applyNumberFormat="1" applyFill="1"/>
    <xf numFmtId="164" fontId="0" fillId="0" borderId="0" xfId="0" applyNumberFormat="1"/>
    <xf numFmtId="0" fontId="2" fillId="0" borderId="14" xfId="1" applyNumberFormat="1" applyFill="1" applyBorder="1"/>
    <xf numFmtId="0" fontId="4" fillId="0" borderId="19" xfId="0" applyFont="1" applyBorder="1" applyAlignment="1">
      <alignment horizontal="justify" vertical="center" wrapText="1"/>
    </xf>
    <xf numFmtId="0" fontId="4" fillId="0" borderId="20" xfId="0" applyFont="1" applyBorder="1" applyAlignment="1">
      <alignment horizontal="justify" vertical="center" wrapText="1"/>
    </xf>
    <xf numFmtId="0" fontId="4" fillId="0" borderId="21" xfId="0" applyFont="1" applyBorder="1" applyAlignment="1">
      <alignment horizontal="justify" vertical="center"/>
    </xf>
    <xf numFmtId="0" fontId="4" fillId="0" borderId="22" xfId="0" applyFont="1" applyBorder="1" applyAlignment="1">
      <alignment horizontal="justify" vertical="center"/>
    </xf>
    <xf numFmtId="3" fontId="4" fillId="0" borderId="22" xfId="0" applyNumberFormat="1" applyFont="1" applyBorder="1" applyAlignment="1">
      <alignment horizontal="justify" vertical="center" wrapText="1"/>
    </xf>
    <xf numFmtId="0" fontId="4" fillId="0" borderId="22" xfId="0" applyFont="1" applyBorder="1" applyAlignment="1">
      <alignment horizontal="justify" vertical="center" wrapText="1"/>
    </xf>
    <xf numFmtId="0" fontId="0" fillId="6" borderId="1" xfId="0" applyFill="1" applyBorder="1"/>
    <xf numFmtId="0" fontId="0" fillId="6" borderId="23" xfId="0" applyFill="1" applyBorder="1"/>
    <xf numFmtId="0" fontId="0" fillId="6" borderId="21" xfId="0" applyFill="1" applyBorder="1"/>
    <xf numFmtId="0" fontId="0" fillId="0" borderId="24" xfId="0" applyNumberFormat="1" applyFill="1" applyBorder="1"/>
    <xf numFmtId="0" fontId="0" fillId="8" borderId="1" xfId="0" applyNumberFormat="1" applyFill="1" applyBorder="1"/>
    <xf numFmtId="0" fontId="0" fillId="8" borderId="23" xfId="0" applyNumberFormat="1" applyFill="1" applyBorder="1"/>
    <xf numFmtId="0" fontId="0" fillId="8" borderId="21" xfId="0" applyNumberFormat="1" applyFill="1" applyBorder="1"/>
    <xf numFmtId="14" fontId="6" fillId="0" borderId="17" xfId="0" applyNumberFormat="1" applyFont="1" applyFill="1" applyBorder="1" applyAlignment="1">
      <alignment vertical="center"/>
    </xf>
    <xf numFmtId="0" fontId="6" fillId="0" borderId="17" xfId="0" applyFont="1" applyFill="1" applyBorder="1" applyAlignment="1">
      <alignment horizontal="right" vertical="center"/>
    </xf>
    <xf numFmtId="14" fontId="6" fillId="9" borderId="17" xfId="0" applyNumberFormat="1" applyFont="1" applyFill="1" applyBorder="1" applyAlignment="1">
      <alignment vertical="center"/>
    </xf>
    <xf numFmtId="0" fontId="6" fillId="9" borderId="17" xfId="0" applyFont="1" applyFill="1" applyBorder="1" applyAlignment="1">
      <alignment horizontal="right" vertical="center"/>
    </xf>
    <xf numFmtId="14" fontId="6" fillId="10" borderId="17" xfId="0" applyNumberFormat="1" applyFont="1" applyFill="1" applyBorder="1" applyAlignment="1">
      <alignment vertical="center"/>
    </xf>
    <xf numFmtId="0" fontId="6" fillId="10" borderId="17" xfId="0" applyFont="1" applyFill="1" applyBorder="1" applyAlignment="1">
      <alignment horizontal="right" vertical="center"/>
    </xf>
    <xf numFmtId="165" fontId="8" fillId="0" borderId="0" xfId="0" applyNumberFormat="1" applyFont="1"/>
    <xf numFmtId="0" fontId="9" fillId="0" borderId="0" xfId="0" applyFont="1" applyAlignment="1">
      <alignment horizontal="center"/>
    </xf>
    <xf numFmtId="165" fontId="0" fillId="0" borderId="0" xfId="0" applyNumberFormat="1"/>
    <xf numFmtId="0" fontId="0" fillId="11" borderId="0" xfId="0" applyFill="1"/>
    <xf numFmtId="0" fontId="6" fillId="11" borderId="17" xfId="0" applyFont="1" applyFill="1" applyBorder="1" applyAlignment="1">
      <alignment horizontal="right" vertical="center"/>
    </xf>
    <xf numFmtId="0" fontId="0" fillId="11" borderId="0" xfId="0" applyNumberFormat="1" applyFill="1"/>
    <xf numFmtId="0" fontId="6" fillId="11" borderId="26" xfId="0" applyFont="1" applyFill="1" applyBorder="1" applyAlignment="1">
      <alignment horizontal="right" vertical="center"/>
    </xf>
    <xf numFmtId="0" fontId="7" fillId="11" borderId="27" xfId="1" applyNumberFormat="1" applyFont="1" applyFill="1" applyBorder="1" applyAlignment="1">
      <alignment wrapText="1"/>
    </xf>
    <xf numFmtId="0" fontId="6" fillId="11" borderId="27" xfId="0" applyFont="1" applyFill="1" applyBorder="1" applyAlignment="1">
      <alignment horizontal="right" vertical="center"/>
    </xf>
    <xf numFmtId="0" fontId="7" fillId="11" borderId="28" xfId="1" applyNumberFormat="1" applyFont="1" applyFill="1" applyBorder="1" applyAlignment="1">
      <alignment wrapText="1"/>
    </xf>
    <xf numFmtId="0" fontId="2" fillId="11" borderId="25" xfId="1" applyNumberFormat="1" applyFill="1" applyBorder="1" applyAlignment="1">
      <alignment wrapText="1"/>
    </xf>
    <xf numFmtId="165" fontId="0" fillId="11" borderId="0" xfId="0" applyNumberFormat="1" applyFill="1"/>
    <xf numFmtId="0" fontId="0" fillId="11" borderId="17" xfId="0" applyFont="1" applyFill="1" applyBorder="1"/>
    <xf numFmtId="0" fontId="6" fillId="11" borderId="29" xfId="0" applyFont="1" applyFill="1" applyBorder="1" applyAlignment="1">
      <alignment horizontal="right" vertical="center"/>
    </xf>
    <xf numFmtId="0" fontId="7" fillId="11" borderId="30" xfId="1" applyNumberFormat="1" applyFont="1" applyFill="1" applyBorder="1" applyAlignment="1">
      <alignment wrapText="1"/>
    </xf>
    <xf numFmtId="0" fontId="6" fillId="11" borderId="30" xfId="0" applyFont="1" applyFill="1" applyBorder="1" applyAlignment="1">
      <alignment horizontal="right" vertical="center"/>
    </xf>
    <xf numFmtId="0" fontId="7" fillId="11" borderId="31" xfId="1" applyNumberFormat="1" applyFont="1" applyFill="1" applyBorder="1" applyAlignment="1">
      <alignment wrapText="1"/>
    </xf>
    <xf numFmtId="0" fontId="7" fillId="11" borderId="25" xfId="1" applyNumberFormat="1" applyFont="1" applyFill="1" applyBorder="1" applyAlignment="1">
      <alignment wrapText="1"/>
    </xf>
    <xf numFmtId="0" fontId="9" fillId="11" borderId="0" xfId="0" applyFont="1" applyFill="1" applyAlignment="1">
      <alignment horizontal="center"/>
    </xf>
    <xf numFmtId="0" fontId="10" fillId="0" borderId="0" xfId="0" applyNumberFormat="1" applyFont="1"/>
    <xf numFmtId="0" fontId="10" fillId="6" borderId="0" xfId="0" applyNumberFormat="1" applyFont="1" applyFill="1"/>
    <xf numFmtId="2" fontId="11" fillId="0" borderId="0" xfId="0" applyNumberFormat="1" applyFont="1"/>
    <xf numFmtId="0" fontId="11" fillId="0" borderId="0" xfId="0" applyFont="1"/>
    <xf numFmtId="1" fontId="11" fillId="0" borderId="0" xfId="0" applyNumberFormat="1" applyFont="1"/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66" fontId="0" fillId="0" borderId="0" xfId="0" applyNumberFormat="1"/>
    <xf numFmtId="0" fontId="4" fillId="0" borderId="1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168" fontId="0" fillId="0" borderId="0" xfId="0" applyNumberFormat="1"/>
    <xf numFmtId="174" fontId="0" fillId="0" borderId="0" xfId="0" applyNumberFormat="1"/>
    <xf numFmtId="174" fontId="0" fillId="12" borderId="0" xfId="0" applyNumberFormat="1" applyFill="1"/>
    <xf numFmtId="0" fontId="0" fillId="12" borderId="0" xfId="0" applyFill="1"/>
    <xf numFmtId="2" fontId="0" fillId="12" borderId="0" xfId="0" applyNumberFormat="1" applyFill="1"/>
    <xf numFmtId="166" fontId="0" fillId="12" borderId="0" xfId="0" applyNumberFormat="1" applyFill="1"/>
    <xf numFmtId="0" fontId="0" fillId="13" borderId="0" xfId="0" applyFill="1"/>
    <xf numFmtId="174" fontId="0" fillId="13" borderId="0" xfId="0" applyNumberFormat="1" applyFill="1"/>
    <xf numFmtId="2" fontId="0" fillId="13" borderId="0" xfId="0" applyNumberFormat="1" applyFill="1"/>
    <xf numFmtId="166" fontId="0" fillId="13" borderId="0" xfId="0" applyNumberFormat="1" applyFill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388070724766336E-2"/>
          <c:y val="1.32130320093682E-2"/>
          <c:w val="0.92148775475179034"/>
          <c:h val="0.74175740872555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Лист1!$B$37</c:f>
              <c:strCache>
                <c:ptCount val="1"/>
                <c:pt idx="0">
                  <c:v>1А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Лист1!$B$38:$B$55</c:f>
              <c:numCache>
                <c:formatCode>General</c:formatCode>
                <c:ptCount val="18"/>
                <c:pt idx="0">
                  <c:v>2.4196759471959515E-3</c:v>
                </c:pt>
                <c:pt idx="1">
                  <c:v>5.8776685350240471E-2</c:v>
                </c:pt>
                <c:pt idx="2">
                  <c:v>0.68822934852522277</c:v>
                </c:pt>
                <c:pt idx="3">
                  <c:v>0.21654568286930687</c:v>
                </c:pt>
                <c:pt idx="4">
                  <c:v>1.9939354957272826E-2</c:v>
                </c:pt>
                <c:pt idx="5">
                  <c:v>9.4643021225765053E-3</c:v>
                </c:pt>
                <c:pt idx="6">
                  <c:v>4.6249502281846024E-3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71-4A6E-B635-90D675B0ABA6}"/>
            </c:ext>
          </c:extLst>
        </c:ser>
        <c:ser>
          <c:idx val="1"/>
          <c:order val="1"/>
          <c:tx>
            <c:strRef>
              <c:f>Лист1!$C$37</c:f>
              <c:strCache>
                <c:ptCount val="1"/>
                <c:pt idx="0">
                  <c:v>1Б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Лист1!$C$38:$C$55</c:f>
              <c:numCache>
                <c:formatCode>General</c:formatCode>
                <c:ptCount val="18"/>
                <c:pt idx="0">
                  <c:v>1.6556096988199337E-3</c:v>
                </c:pt>
                <c:pt idx="1">
                  <c:v>4.2176950625256858E-2</c:v>
                </c:pt>
                <c:pt idx="2">
                  <c:v>0.31031527035754131</c:v>
                </c:pt>
                <c:pt idx="3">
                  <c:v>0.61161275171725471</c:v>
                </c:pt>
                <c:pt idx="4">
                  <c:v>2.6842012563846666E-2</c:v>
                </c:pt>
                <c:pt idx="5">
                  <c:v>6.0940527211882792E-3</c:v>
                </c:pt>
                <c:pt idx="6">
                  <c:v>1.3033523160922741E-3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71-4A6E-B635-90D675B0ABA6}"/>
            </c:ext>
          </c:extLst>
        </c:ser>
        <c:ser>
          <c:idx val="2"/>
          <c:order val="2"/>
          <c:tx>
            <c:strRef>
              <c:f>Лист1!$D$37</c:f>
              <c:strCache>
                <c:ptCount val="1"/>
                <c:pt idx="0">
                  <c:v>2А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Лист1!$D$38:$D$55</c:f>
              <c:numCache>
                <c:formatCode>General</c:formatCode>
                <c:ptCount val="18"/>
                <c:pt idx="0">
                  <c:v>8.5826385483080288E-4</c:v>
                </c:pt>
                <c:pt idx="1">
                  <c:v>5.3212358999509601E-2</c:v>
                </c:pt>
                <c:pt idx="2">
                  <c:v>0.49019127023050518</c:v>
                </c:pt>
                <c:pt idx="3">
                  <c:v>0.14535311427170178</c:v>
                </c:pt>
                <c:pt idx="4">
                  <c:v>3.2552721922511046E-2</c:v>
                </c:pt>
                <c:pt idx="5">
                  <c:v>2.5502697400686589E-2</c:v>
                </c:pt>
                <c:pt idx="6">
                  <c:v>0.20218244237371252</c:v>
                </c:pt>
                <c:pt idx="7">
                  <c:v>5.0147130946542461E-2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71-4A6E-B635-90D675B0ABA6}"/>
            </c:ext>
          </c:extLst>
        </c:ser>
        <c:ser>
          <c:idx val="3"/>
          <c:order val="3"/>
          <c:tx>
            <c:strRef>
              <c:f>Лист1!$E$37</c:f>
              <c:strCache>
                <c:ptCount val="1"/>
                <c:pt idx="0">
                  <c:v>2Б</c:v>
                </c:pt>
              </c:strCache>
            </c:strRef>
          </c:tx>
          <c:spPr>
            <a:ln w="19050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Лист1!$E$38:$E$55</c:f>
              <c:numCache>
                <c:formatCode>General</c:formatCode>
                <c:ptCount val="18"/>
                <c:pt idx="0">
                  <c:v>3.5010584595343329E-3</c:v>
                </c:pt>
                <c:pt idx="1">
                  <c:v>8.3211203387070484E-2</c:v>
                </c:pt>
                <c:pt idx="2">
                  <c:v>0.59355153883732281</c:v>
                </c:pt>
                <c:pt idx="3">
                  <c:v>0.23294251750529224</c:v>
                </c:pt>
                <c:pt idx="4">
                  <c:v>4.9421918254356018E-2</c:v>
                </c:pt>
                <c:pt idx="5">
                  <c:v>2.0599250936329593E-2</c:v>
                </c:pt>
                <c:pt idx="6">
                  <c:v>1.6772512620094462E-2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71-4A6E-B635-90D675B0ABA6}"/>
            </c:ext>
          </c:extLst>
        </c:ser>
        <c:ser>
          <c:idx val="4"/>
          <c:order val="4"/>
          <c:tx>
            <c:strRef>
              <c:f>Лист1!$F$37</c:f>
              <c:strCache>
                <c:ptCount val="1"/>
                <c:pt idx="0">
                  <c:v>3А</c:v>
                </c:pt>
              </c:strCache>
            </c:strRef>
          </c:tx>
          <c:spPr>
            <a:ln w="19050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Лист1!$F$38:$F$55</c:f>
              <c:numCache>
                <c:formatCode>General</c:formatCode>
                <c:ptCount val="18"/>
                <c:pt idx="0">
                  <c:v>2.3275020647195908E-3</c:v>
                </c:pt>
                <c:pt idx="1">
                  <c:v>3.3354606201666782E-2</c:v>
                </c:pt>
                <c:pt idx="2">
                  <c:v>0.21459944440273296</c:v>
                </c:pt>
                <c:pt idx="3">
                  <c:v>0.48896313537052333</c:v>
                </c:pt>
                <c:pt idx="4">
                  <c:v>0.10774082138298673</c:v>
                </c:pt>
                <c:pt idx="5">
                  <c:v>5.8450334109167328E-2</c:v>
                </c:pt>
                <c:pt idx="6">
                  <c:v>9.4564156468203306E-2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71-4A6E-B635-90D675B0ABA6}"/>
            </c:ext>
          </c:extLst>
        </c:ser>
        <c:ser>
          <c:idx val="5"/>
          <c:order val="5"/>
          <c:tx>
            <c:strRef>
              <c:f>Лист1!$G$37</c:f>
              <c:strCache>
                <c:ptCount val="1"/>
                <c:pt idx="0">
                  <c:v>3Б</c:v>
                </c:pt>
              </c:strCache>
            </c:strRef>
          </c:tx>
          <c:spPr>
            <a:ln w="19050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Лист1!$G$38:$G$55</c:f>
              <c:numCache>
                <c:formatCode>General</c:formatCode>
                <c:ptCount val="18"/>
                <c:pt idx="0">
                  <c:v>1.3209282327508989E-3</c:v>
                </c:pt>
                <c:pt idx="1">
                  <c:v>4.3569133752941122E-3</c:v>
                </c:pt>
                <c:pt idx="2">
                  <c:v>9.7743911906269139E-3</c:v>
                </c:pt>
                <c:pt idx="3">
                  <c:v>0.12265284429528597</c:v>
                </c:pt>
                <c:pt idx="4">
                  <c:v>0.41178564177286242</c:v>
                </c:pt>
                <c:pt idx="5">
                  <c:v>9.9019455624693956E-2</c:v>
                </c:pt>
                <c:pt idx="6">
                  <c:v>0.14681651518589739</c:v>
                </c:pt>
                <c:pt idx="7">
                  <c:v>6.0710148216269133E-2</c:v>
                </c:pt>
                <c:pt idx="8">
                  <c:v>0.14356316210631917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71-4A6E-B635-90D675B0ABA6}"/>
            </c:ext>
          </c:extLst>
        </c:ser>
        <c:ser>
          <c:idx val="6"/>
          <c:order val="6"/>
          <c:tx>
            <c:strRef>
              <c:f>Лист1!$H$37</c:f>
              <c:strCache>
                <c:ptCount val="1"/>
                <c:pt idx="0">
                  <c:v>4А</c:v>
                </c:pt>
              </c:strCache>
            </c:strRef>
          </c:tx>
          <c:spPr>
            <a:ln w="19050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Лист1!$H$38:$H$55</c:f>
              <c:numCache>
                <c:formatCode>General</c:formatCode>
                <c:ptCount val="18"/>
                <c:pt idx="0">
                  <c:v>1.0364589684184957E-3</c:v>
                </c:pt>
                <c:pt idx="1">
                  <c:v>4.1824167784416562E-2</c:v>
                </c:pt>
                <c:pt idx="2">
                  <c:v>0.28539202536276059</c:v>
                </c:pt>
                <c:pt idx="3">
                  <c:v>0.22860017071088884</c:v>
                </c:pt>
                <c:pt idx="4">
                  <c:v>8.3526399219607361E-2</c:v>
                </c:pt>
                <c:pt idx="5">
                  <c:v>6.8619680526764981E-2</c:v>
                </c:pt>
                <c:pt idx="6">
                  <c:v>0.20616388245335929</c:v>
                </c:pt>
                <c:pt idx="7">
                  <c:v>3.3044750640165835E-2</c:v>
                </c:pt>
                <c:pt idx="8">
                  <c:v>5.1792464333617866E-2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A71-4A6E-B635-90D675B0ABA6}"/>
            </c:ext>
          </c:extLst>
        </c:ser>
        <c:ser>
          <c:idx val="7"/>
          <c:order val="7"/>
          <c:tx>
            <c:strRef>
              <c:f>Лист1!$I$37</c:f>
              <c:strCache>
                <c:ptCount val="1"/>
                <c:pt idx="0">
                  <c:v>4Б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Лист1!$I$38:$I$55</c:f>
              <c:numCache>
                <c:formatCode>General</c:formatCode>
                <c:ptCount val="18"/>
                <c:pt idx="0">
                  <c:v>7.1487293133646517E-4</c:v>
                </c:pt>
                <c:pt idx="1">
                  <c:v>1.6156128248203894E-2</c:v>
                </c:pt>
                <c:pt idx="2">
                  <c:v>0.18200664831826144</c:v>
                </c:pt>
                <c:pt idx="3">
                  <c:v>0.24060835686456733</c:v>
                </c:pt>
                <c:pt idx="4">
                  <c:v>8.6910676627229511E-2</c:v>
                </c:pt>
                <c:pt idx="5">
                  <c:v>6.8270364942631431E-2</c:v>
                </c:pt>
                <c:pt idx="6">
                  <c:v>0.28024806090717375</c:v>
                </c:pt>
                <c:pt idx="7">
                  <c:v>0.12508489116059623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A71-4A6E-B635-90D675B0ABA6}"/>
            </c:ext>
          </c:extLst>
        </c:ser>
        <c:ser>
          <c:idx val="8"/>
          <c:order val="8"/>
          <c:tx>
            <c:strRef>
              <c:f>Лист1!$J$37</c:f>
              <c:strCache>
                <c:ptCount val="1"/>
                <c:pt idx="0">
                  <c:v>5А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Лист1!$J$38:$J$55</c:f>
              <c:numCache>
                <c:formatCode>General</c:formatCode>
                <c:ptCount val="18"/>
                <c:pt idx="0">
                  <c:v>7.6534950960937707E-4</c:v>
                </c:pt>
                <c:pt idx="1">
                  <c:v>2.5426611485911899E-2</c:v>
                </c:pt>
                <c:pt idx="2">
                  <c:v>0.17693746811043715</c:v>
                </c:pt>
                <c:pt idx="3">
                  <c:v>0.24176540620216569</c:v>
                </c:pt>
                <c:pt idx="4">
                  <c:v>0.13524009297579231</c:v>
                </c:pt>
                <c:pt idx="5">
                  <c:v>0.12968422246159081</c:v>
                </c:pt>
                <c:pt idx="6">
                  <c:v>0.23606780429729571</c:v>
                </c:pt>
                <c:pt idx="7">
                  <c:v>1.8340041952491636E-2</c:v>
                </c:pt>
                <c:pt idx="8">
                  <c:v>3.5773003004705498E-2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A71-4A6E-B635-90D675B0ABA6}"/>
            </c:ext>
          </c:extLst>
        </c:ser>
        <c:ser>
          <c:idx val="9"/>
          <c:order val="9"/>
          <c:tx>
            <c:strRef>
              <c:f>Лист1!$K$37</c:f>
              <c:strCache>
                <c:ptCount val="1"/>
                <c:pt idx="0">
                  <c:v>5Б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Лист1!$K$38:$K$55</c:f>
              <c:numCache>
                <c:formatCode>General</c:formatCode>
                <c:ptCount val="18"/>
                <c:pt idx="0">
                  <c:v>4.4883303411130101E-4</c:v>
                </c:pt>
                <c:pt idx="1">
                  <c:v>2.844479353680435E-2</c:v>
                </c:pt>
                <c:pt idx="2">
                  <c:v>0.2399012567324956</c:v>
                </c:pt>
                <c:pt idx="3">
                  <c:v>0.25448833034111307</c:v>
                </c:pt>
                <c:pt idx="4">
                  <c:v>9.8631059245960565E-2</c:v>
                </c:pt>
                <c:pt idx="5">
                  <c:v>8.7354129263913782E-2</c:v>
                </c:pt>
                <c:pt idx="6">
                  <c:v>0.2209380610412926</c:v>
                </c:pt>
                <c:pt idx="7">
                  <c:v>6.9793536804308776E-2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A71-4A6E-B635-90D675B0ABA6}"/>
            </c:ext>
          </c:extLst>
        </c:ser>
        <c:ser>
          <c:idx val="10"/>
          <c:order val="10"/>
          <c:tx>
            <c:strRef>
              <c:f>Лист1!$L$37</c:f>
              <c:strCache>
                <c:ptCount val="1"/>
                <c:pt idx="0">
                  <c:v>6А</c:v>
                </c:pt>
              </c:strCache>
            </c:strRef>
          </c:tx>
          <c:spPr>
            <a:ln w="19050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Лист1!$L$38:$L$55</c:f>
              <c:numCache>
                <c:formatCode>General</c:formatCode>
                <c:ptCount val="18"/>
                <c:pt idx="0">
                  <c:v>1.531334199150983E-2</c:v>
                </c:pt>
                <c:pt idx="1">
                  <c:v>2.6226521157611149E-2</c:v>
                </c:pt>
                <c:pt idx="2">
                  <c:v>0.239624726201322</c:v>
                </c:pt>
                <c:pt idx="3">
                  <c:v>0.20382252030471612</c:v>
                </c:pt>
                <c:pt idx="4">
                  <c:v>8.1277016418228709E-2</c:v>
                </c:pt>
                <c:pt idx="5">
                  <c:v>7.7497140863362332E-2</c:v>
                </c:pt>
                <c:pt idx="6">
                  <c:v>0.28858865261974453</c:v>
                </c:pt>
                <c:pt idx="7">
                  <c:v>6.7650080443505414E-2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A71-4A6E-B635-90D675B0ABA6}"/>
            </c:ext>
          </c:extLst>
        </c:ser>
        <c:ser>
          <c:idx val="11"/>
          <c:order val="11"/>
          <c:tx>
            <c:strRef>
              <c:f>Лист1!$M$37</c:f>
              <c:strCache>
                <c:ptCount val="1"/>
                <c:pt idx="0">
                  <c:v>7А</c:v>
                </c:pt>
              </c:strCache>
            </c:strRef>
          </c:tx>
          <c:spPr>
            <a:ln w="19050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Лист1!$M$38:$M$55</c:f>
              <c:numCache>
                <c:formatCode>General</c:formatCode>
                <c:ptCount val="18"/>
                <c:pt idx="0">
                  <c:v>9.1599677821822551E-4</c:v>
                </c:pt>
                <c:pt idx="1">
                  <c:v>3.0212100633301233E-2</c:v>
                </c:pt>
                <c:pt idx="2">
                  <c:v>0.18283611554193843</c:v>
                </c:pt>
                <c:pt idx="3">
                  <c:v>0.13959475039087793</c:v>
                </c:pt>
                <c:pt idx="4">
                  <c:v>6.3156398553356821E-2</c:v>
                </c:pt>
                <c:pt idx="5">
                  <c:v>5.8418484183262495E-2</c:v>
                </c:pt>
                <c:pt idx="6">
                  <c:v>0.29348220913154033</c:v>
                </c:pt>
                <c:pt idx="7">
                  <c:v>0.23138394478750451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A71-4A6E-B635-90D675B0ABA6}"/>
            </c:ext>
          </c:extLst>
        </c:ser>
        <c:ser>
          <c:idx val="12"/>
          <c:order val="12"/>
          <c:tx>
            <c:strRef>
              <c:f>Лист1!$N$37</c:f>
              <c:strCache>
                <c:ptCount val="1"/>
                <c:pt idx="0">
                  <c:v>7Б</c:v>
                </c:pt>
              </c:strCache>
            </c:strRef>
          </c:tx>
          <c:spPr>
            <a:ln w="19050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Лист1!$N$38:$N$55</c:f>
              <c:numCache>
                <c:formatCode>General</c:formatCode>
                <c:ptCount val="18"/>
                <c:pt idx="0">
                  <c:v>2.4935649935650121E-3</c:v>
                </c:pt>
                <c:pt idx="1">
                  <c:v>8.6872586872586852E-2</c:v>
                </c:pt>
                <c:pt idx="2">
                  <c:v>0.47184684684684686</c:v>
                </c:pt>
                <c:pt idx="3">
                  <c:v>0.30115830115830106</c:v>
                </c:pt>
                <c:pt idx="4">
                  <c:v>7.2715572715572885E-2</c:v>
                </c:pt>
                <c:pt idx="5">
                  <c:v>3.5955598455598446E-2</c:v>
                </c:pt>
                <c:pt idx="6">
                  <c:v>2.8957528957528914E-2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A71-4A6E-B635-90D675B0ABA6}"/>
            </c:ext>
          </c:extLst>
        </c:ser>
        <c:ser>
          <c:idx val="13"/>
          <c:order val="13"/>
          <c:tx>
            <c:strRef>
              <c:f>Лист1!$O$37</c:f>
              <c:strCache>
                <c:ptCount val="1"/>
                <c:pt idx="0">
                  <c:v>8А</c:v>
                </c:pt>
              </c:strCache>
            </c:strRef>
          </c:tx>
          <c:spPr>
            <a:ln w="19050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Лист1!$O$38:$O$55</c:f>
              <c:numCache>
                <c:formatCode>General</c:formatCode>
                <c:ptCount val="18"/>
                <c:pt idx="0">
                  <c:v>1.7455053237912625E-3</c:v>
                </c:pt>
                <c:pt idx="1">
                  <c:v>5.4023389771338852E-2</c:v>
                </c:pt>
                <c:pt idx="2">
                  <c:v>0.38056379821958464</c:v>
                </c:pt>
                <c:pt idx="3">
                  <c:v>0.22874847268284171</c:v>
                </c:pt>
                <c:pt idx="4">
                  <c:v>5.860534124629084E-2</c:v>
                </c:pt>
                <c:pt idx="5">
                  <c:v>4.8874149066154608E-2</c:v>
                </c:pt>
                <c:pt idx="6">
                  <c:v>0.12541455751440048</c:v>
                </c:pt>
                <c:pt idx="7">
                  <c:v>2.1207889684063473E-2</c:v>
                </c:pt>
                <c:pt idx="8">
                  <c:v>8.0816896491534229E-2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A71-4A6E-B635-90D675B0ABA6}"/>
            </c:ext>
          </c:extLst>
        </c:ser>
        <c:ser>
          <c:idx val="14"/>
          <c:order val="14"/>
          <c:tx>
            <c:strRef>
              <c:f>Лист1!$P$37</c:f>
              <c:strCache>
                <c:ptCount val="1"/>
                <c:pt idx="0">
                  <c:v>8Б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Лист1!$P$38:$P$55</c:f>
              <c:numCache>
                <c:formatCode>General</c:formatCode>
                <c:ptCount val="18"/>
                <c:pt idx="0">
                  <c:v>3.387278885961562E-3</c:v>
                </c:pt>
                <c:pt idx="1">
                  <c:v>9.8732906787103336E-2</c:v>
                </c:pt>
                <c:pt idx="2">
                  <c:v>0.34939154434826247</c:v>
                </c:pt>
                <c:pt idx="3">
                  <c:v>0.21001129092961987</c:v>
                </c:pt>
                <c:pt idx="4">
                  <c:v>8.5434700790365123E-2</c:v>
                </c:pt>
                <c:pt idx="5">
                  <c:v>4.8174633044787411E-2</c:v>
                </c:pt>
                <c:pt idx="6">
                  <c:v>0.15343118805670547</c:v>
                </c:pt>
                <c:pt idx="7">
                  <c:v>5.1436457157194776E-2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A71-4A6E-B635-90D675B0ABA6}"/>
            </c:ext>
          </c:extLst>
        </c:ser>
        <c:ser>
          <c:idx val="15"/>
          <c:order val="15"/>
          <c:tx>
            <c:strRef>
              <c:f>Лист1!$Q$37</c:f>
              <c:strCache>
                <c:ptCount val="1"/>
                <c:pt idx="0">
                  <c:v>9А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Лист1!$Q$38:$Q$55</c:f>
              <c:numCache>
                <c:formatCode>General</c:formatCode>
                <c:ptCount val="18"/>
                <c:pt idx="0">
                  <c:v>2.3662096417514543E-3</c:v>
                </c:pt>
                <c:pt idx="1">
                  <c:v>4.3830163644405153E-2</c:v>
                </c:pt>
                <c:pt idx="2">
                  <c:v>0.28962848297213628</c:v>
                </c:pt>
                <c:pt idx="3">
                  <c:v>0.43029632905793902</c:v>
                </c:pt>
                <c:pt idx="4">
                  <c:v>9.9026979212737745E-2</c:v>
                </c:pt>
                <c:pt idx="5">
                  <c:v>5.5196815568332558E-2</c:v>
                </c:pt>
                <c:pt idx="6">
                  <c:v>6.4396284829721318E-2</c:v>
                </c:pt>
                <c:pt idx="7">
                  <c:v>1.5258735072976573E-2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A71-4A6E-B635-90D675B0ABA6}"/>
            </c:ext>
          </c:extLst>
        </c:ser>
        <c:ser>
          <c:idx val="16"/>
          <c:order val="16"/>
          <c:tx>
            <c:strRef>
              <c:f>Лист1!$R$37</c:f>
              <c:strCache>
                <c:ptCount val="1"/>
                <c:pt idx="0">
                  <c:v>9Б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Лист1!$R$38:$R$55</c:f>
              <c:numCache>
                <c:formatCode>General</c:formatCode>
                <c:ptCount val="18"/>
                <c:pt idx="0">
                  <c:v>1.6641614773459431E-3</c:v>
                </c:pt>
                <c:pt idx="1">
                  <c:v>6.1896070431608337E-2</c:v>
                </c:pt>
                <c:pt idx="2">
                  <c:v>0.32864505046167058</c:v>
                </c:pt>
                <c:pt idx="3">
                  <c:v>0.22063560231908957</c:v>
                </c:pt>
                <c:pt idx="4">
                  <c:v>6.5278076014601658E-2</c:v>
                </c:pt>
                <c:pt idx="5">
                  <c:v>4.4932359888340156E-2</c:v>
                </c:pt>
                <c:pt idx="6">
                  <c:v>7.1827356667382408E-2</c:v>
                </c:pt>
                <c:pt idx="7">
                  <c:v>6.0017178441056508E-2</c:v>
                </c:pt>
                <c:pt idx="8">
                  <c:v>0.14510414429890489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A71-4A6E-B635-90D675B0ABA6}"/>
            </c:ext>
          </c:extLst>
        </c:ser>
        <c:ser>
          <c:idx val="17"/>
          <c:order val="17"/>
          <c:tx>
            <c:strRef>
              <c:f>Лист1!$S$37</c:f>
              <c:strCache>
                <c:ptCount val="1"/>
                <c:pt idx="0">
                  <c:v>10А</c:v>
                </c:pt>
              </c:strCache>
            </c:strRef>
          </c:tx>
          <c:spPr>
            <a:ln w="19050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Лист1!$S$38:$S$55</c:f>
              <c:numCache>
                <c:formatCode>General</c:formatCode>
                <c:ptCount val="18"/>
                <c:pt idx="0">
                  <c:v>2.2981301577352851E-3</c:v>
                </c:pt>
                <c:pt idx="1">
                  <c:v>5.9908074793690577E-2</c:v>
                </c:pt>
                <c:pt idx="2">
                  <c:v>0.30136843204846975</c:v>
                </c:pt>
                <c:pt idx="3">
                  <c:v>0.30236080643476443</c:v>
                </c:pt>
                <c:pt idx="4">
                  <c:v>0.10733312441240996</c:v>
                </c:pt>
                <c:pt idx="5">
                  <c:v>7.5524913820118972E-2</c:v>
                </c:pt>
                <c:pt idx="6">
                  <c:v>0.12561370521257695</c:v>
                </c:pt>
                <c:pt idx="7">
                  <c:v>2.559281312023402E-2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A71-4A6E-B635-90D675B0ABA6}"/>
            </c:ext>
          </c:extLst>
        </c:ser>
        <c:ser>
          <c:idx val="18"/>
          <c:order val="18"/>
          <c:tx>
            <c:strRef>
              <c:f>Лист1!$T$37</c:f>
              <c:strCache>
                <c:ptCount val="1"/>
                <c:pt idx="0">
                  <c:v>10Б</c:v>
                </c:pt>
              </c:strCache>
            </c:strRef>
          </c:tx>
          <c:spPr>
            <a:ln w="19050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Лист1!$T$38:$T$55</c:f>
              <c:numCache>
                <c:formatCode>General</c:formatCode>
                <c:ptCount val="18"/>
                <c:pt idx="0">
                  <c:v>1.2864493996569955E-3</c:v>
                </c:pt>
                <c:pt idx="1">
                  <c:v>5.1825532957608472E-2</c:v>
                </c:pt>
                <c:pt idx="2">
                  <c:v>0.18334966919872583</c:v>
                </c:pt>
                <c:pt idx="3">
                  <c:v>0.18990443518745395</c:v>
                </c:pt>
                <c:pt idx="4">
                  <c:v>8.5579514824797837E-2</c:v>
                </c:pt>
                <c:pt idx="5">
                  <c:v>9.7280078412153845E-2</c:v>
                </c:pt>
                <c:pt idx="6">
                  <c:v>0.39077432001960299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A71-4A6E-B635-90D675B0ABA6}"/>
            </c:ext>
          </c:extLst>
        </c:ser>
        <c:ser>
          <c:idx val="19"/>
          <c:order val="19"/>
          <c:tx>
            <c:strRef>
              <c:f>Лист1!$U$37</c:f>
              <c:strCache>
                <c:ptCount val="1"/>
                <c:pt idx="0">
                  <c:v>ВН2</c:v>
                </c:pt>
              </c:strCache>
            </c:strRef>
          </c:tx>
          <c:spPr>
            <a:ln w="19050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Лист1!$U$38:$U$55</c:f>
              <c:numCache>
                <c:formatCode>General</c:formatCode>
                <c:ptCount val="18"/>
                <c:pt idx="0">
                  <c:v>0</c:v>
                </c:pt>
                <c:pt idx="1">
                  <c:v>2.4154589371980675E-3</c:v>
                </c:pt>
                <c:pt idx="2">
                  <c:v>2.4154589371980675E-3</c:v>
                </c:pt>
                <c:pt idx="3">
                  <c:v>2.4154589371980675E-3</c:v>
                </c:pt>
                <c:pt idx="4">
                  <c:v>0.47644927536231885</c:v>
                </c:pt>
                <c:pt idx="5">
                  <c:v>0.27717391304347827</c:v>
                </c:pt>
                <c:pt idx="6">
                  <c:v>7.2463768115942032E-2</c:v>
                </c:pt>
                <c:pt idx="7">
                  <c:v>0.11231884057971014</c:v>
                </c:pt>
                <c:pt idx="8">
                  <c:v>5.434782608695652E-2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A71-4A6E-B635-90D675B0ABA6}"/>
            </c:ext>
          </c:extLst>
        </c:ser>
        <c:ser>
          <c:idx val="20"/>
          <c:order val="20"/>
          <c:tx>
            <c:strRef>
              <c:f>Лист1!$V$37</c:f>
              <c:strCache>
                <c:ptCount val="1"/>
                <c:pt idx="0">
                  <c:v>ВН4</c:v>
                </c:pt>
              </c:strCache>
            </c:strRef>
          </c:tx>
          <c:spPr>
            <a:ln w="19050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Лист1!$V$38:$V$55</c:f>
              <c:numCache>
                <c:formatCode>General</c:formatCode>
                <c:ptCount val="18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0.35900000000000004</c:v>
                </c:pt>
                <c:pt idx="5">
                  <c:v>0.249</c:v>
                </c:pt>
                <c:pt idx="6">
                  <c:v>1.6E-2</c:v>
                </c:pt>
                <c:pt idx="7">
                  <c:v>2E-3</c:v>
                </c:pt>
                <c:pt idx="8">
                  <c:v>0.36799999999999988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A71-4A6E-B635-90D675B0ABA6}"/>
            </c:ext>
          </c:extLst>
        </c:ser>
        <c:ser>
          <c:idx val="21"/>
          <c:order val="21"/>
          <c:tx>
            <c:strRef>
              <c:f>Лист1!$W$37</c:f>
              <c:strCache>
                <c:ptCount val="1"/>
                <c:pt idx="0">
                  <c:v>ВН6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Лист1!$W$38:$W$55</c:f>
              <c:numCache>
                <c:formatCode>General</c:formatCode>
                <c:ptCount val="18"/>
                <c:pt idx="0">
                  <c:v>0</c:v>
                </c:pt>
                <c:pt idx="1">
                  <c:v>2.5641025641025641E-3</c:v>
                </c:pt>
                <c:pt idx="2">
                  <c:v>2.5641025641025641E-3</c:v>
                </c:pt>
                <c:pt idx="3">
                  <c:v>2.5641025641025641E-3</c:v>
                </c:pt>
                <c:pt idx="4">
                  <c:v>0.625</c:v>
                </c:pt>
                <c:pt idx="5">
                  <c:v>0.375</c:v>
                </c:pt>
                <c:pt idx="6">
                  <c:v>1.9230769230769232E-2</c:v>
                </c:pt>
                <c:pt idx="7">
                  <c:v>3.8461538461538464E-3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4A71-4A6E-B635-90D675B0ABA6}"/>
            </c:ext>
          </c:extLst>
        </c:ser>
        <c:ser>
          <c:idx val="22"/>
          <c:order val="22"/>
          <c:tx>
            <c:strRef>
              <c:f>Лист1!$X$37</c:f>
              <c:strCache>
                <c:ptCount val="1"/>
                <c:pt idx="0">
                  <c:v>ВН9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Лист1!$X$38:$X$55</c:f>
              <c:numCache>
                <c:formatCode>General</c:formatCode>
                <c:ptCount val="18"/>
                <c:pt idx="0">
                  <c:v>0</c:v>
                </c:pt>
                <c:pt idx="1">
                  <c:v>1.984126984126984E-3</c:v>
                </c:pt>
                <c:pt idx="2">
                  <c:v>1.984126984126984E-3</c:v>
                </c:pt>
                <c:pt idx="3">
                  <c:v>1.984126984126984E-3</c:v>
                </c:pt>
                <c:pt idx="4">
                  <c:v>0.5803571428571429</c:v>
                </c:pt>
                <c:pt idx="5">
                  <c:v>0.3482142857142857</c:v>
                </c:pt>
                <c:pt idx="6">
                  <c:v>2.9761904761904764E-2</c:v>
                </c:pt>
                <c:pt idx="7">
                  <c:v>6.5476190476190469E-3</c:v>
                </c:pt>
                <c:pt idx="8">
                  <c:v>5.9523809523809518E-4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4A71-4A6E-B635-90D675B0ABA6}"/>
            </c:ext>
          </c:extLst>
        </c:ser>
        <c:ser>
          <c:idx val="23"/>
          <c:order val="23"/>
          <c:tx>
            <c:strRef>
              <c:f>Лист1!$Y$37</c:f>
              <c:strCache>
                <c:ptCount val="1"/>
                <c:pt idx="0">
                  <c:v>ВН10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Лист1!$Y$38:$Y$55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0.58333333333333337</c:v>
                </c:pt>
                <c:pt idx="5">
                  <c:v>0.32894736842105265</c:v>
                </c:pt>
                <c:pt idx="6">
                  <c:v>6.1403508771929828E-2</c:v>
                </c:pt>
                <c:pt idx="7">
                  <c:v>2.2368421052631583E-2</c:v>
                </c:pt>
                <c:pt idx="8">
                  <c:v>4.3859649122807013E-4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4A71-4A6E-B635-90D675B0ABA6}"/>
            </c:ext>
          </c:extLst>
        </c:ser>
        <c:ser>
          <c:idx val="24"/>
          <c:order val="24"/>
          <c:tx>
            <c:strRef>
              <c:f>Лист1!$Z$37</c:f>
              <c:strCache>
                <c:ptCount val="1"/>
                <c:pt idx="0">
                  <c:v>ВН11</c:v>
                </c:pt>
              </c:strCache>
            </c:strRef>
          </c:tx>
          <c:spPr>
            <a:ln w="19050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Лист1!$Z$38:$Z$55</c:f>
              <c:numCache>
                <c:formatCode>General</c:formatCode>
                <c:ptCount val="18"/>
                <c:pt idx="0">
                  <c:v>0</c:v>
                </c:pt>
                <c:pt idx="1">
                  <c:v>6.5027962023670184E-5</c:v>
                </c:pt>
                <c:pt idx="2">
                  <c:v>6.5027962023670184E-5</c:v>
                </c:pt>
                <c:pt idx="3">
                  <c:v>6.5027962023670184E-5</c:v>
                </c:pt>
                <c:pt idx="4">
                  <c:v>3.6578228638314475E-2</c:v>
                </c:pt>
                <c:pt idx="5">
                  <c:v>2.1946937182988686E-2</c:v>
                </c:pt>
                <c:pt idx="6">
                  <c:v>2.9262582910651578E-3</c:v>
                </c:pt>
                <c:pt idx="7">
                  <c:v>0.47015216543113542</c:v>
                </c:pt>
                <c:pt idx="8">
                  <c:v>0.46820132657042529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4A71-4A6E-B635-90D675B0ABA6}"/>
            </c:ext>
          </c:extLst>
        </c:ser>
        <c:ser>
          <c:idx val="25"/>
          <c:order val="25"/>
          <c:tx>
            <c:strRef>
              <c:f>Лист1!$AA$37</c:f>
              <c:strCache>
                <c:ptCount val="1"/>
                <c:pt idx="0">
                  <c:v>ВН12</c:v>
                </c:pt>
              </c:strCache>
            </c:strRef>
          </c:tx>
          <c:spPr>
            <a:ln w="19050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Лист1!$AA$38:$AA$55</c:f>
              <c:numCache>
                <c:formatCode>General</c:formatCode>
                <c:ptCount val="18"/>
                <c:pt idx="0">
                  <c:v>0</c:v>
                </c:pt>
                <c:pt idx="1">
                  <c:v>1.4814814814814814E-3</c:v>
                </c:pt>
                <c:pt idx="2">
                  <c:v>1.4814814814814814E-3</c:v>
                </c:pt>
                <c:pt idx="3">
                  <c:v>1.4814814814814814E-3</c:v>
                </c:pt>
                <c:pt idx="4">
                  <c:v>0.5888888888888888</c:v>
                </c:pt>
                <c:pt idx="5">
                  <c:v>0.36666666666666664</c:v>
                </c:pt>
                <c:pt idx="6">
                  <c:v>6.6666666666666666E-2</c:v>
                </c:pt>
                <c:pt idx="7">
                  <c:v>2.2222222222222223E-2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4A71-4A6E-B635-90D675B0ABA6}"/>
            </c:ext>
          </c:extLst>
        </c:ser>
        <c:ser>
          <c:idx val="26"/>
          <c:order val="26"/>
          <c:tx>
            <c:strRef>
              <c:f>Лист1!$AB$37</c:f>
              <c:strCache>
                <c:ptCount val="1"/>
                <c:pt idx="0">
                  <c:v>ВН14</c:v>
                </c:pt>
              </c:strCache>
            </c:strRef>
          </c:tx>
          <c:spPr>
            <a:ln w="19050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Лист1!$AB$38:$AB$55</c:f>
              <c:numCache>
                <c:formatCode>General</c:formatCode>
                <c:ptCount val="18"/>
                <c:pt idx="0">
                  <c:v>0</c:v>
                </c:pt>
                <c:pt idx="1">
                  <c:v>4.6554934823091242E-4</c:v>
                </c:pt>
                <c:pt idx="2">
                  <c:v>4.6554934823091242E-4</c:v>
                </c:pt>
                <c:pt idx="3">
                  <c:v>4.6554934823091242E-4</c:v>
                </c:pt>
                <c:pt idx="4">
                  <c:v>0.47311452513966479</c:v>
                </c:pt>
                <c:pt idx="5">
                  <c:v>0.41375698324022347</c:v>
                </c:pt>
                <c:pt idx="6">
                  <c:v>8.3798882681564241E-2</c:v>
                </c:pt>
                <c:pt idx="7">
                  <c:v>2.094972067039106E-2</c:v>
                </c:pt>
                <c:pt idx="8">
                  <c:v>6.9832402234636867E-3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4A71-4A6E-B635-90D675B0ABA6}"/>
            </c:ext>
          </c:extLst>
        </c:ser>
        <c:ser>
          <c:idx val="27"/>
          <c:order val="27"/>
          <c:tx>
            <c:strRef>
              <c:f>Лист1!$AC$37</c:f>
              <c:strCache>
                <c:ptCount val="1"/>
                <c:pt idx="0">
                  <c:v>ВЛ20</c:v>
                </c:pt>
              </c:strCache>
            </c:strRef>
          </c:tx>
          <c:spPr>
            <a:ln w="19050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Лист1!$AC$38:$AC$55</c:f>
              <c:numCache>
                <c:formatCode>General</c:formatCode>
                <c:ptCount val="18"/>
                <c:pt idx="0">
                  <c:v>0</c:v>
                </c:pt>
                <c:pt idx="1">
                  <c:v>5.6497175141242938E-3</c:v>
                </c:pt>
                <c:pt idx="2">
                  <c:v>5.6497175141242938E-3</c:v>
                </c:pt>
                <c:pt idx="3">
                  <c:v>5.6497175141242938E-3</c:v>
                </c:pt>
                <c:pt idx="4">
                  <c:v>0.74152542372881358</c:v>
                </c:pt>
                <c:pt idx="5">
                  <c:v>0.24152542372881358</c:v>
                </c:pt>
                <c:pt idx="6">
                  <c:v>1.6949152542372881E-2</c:v>
                </c:pt>
                <c:pt idx="7">
                  <c:v>2.5423728813559324E-2</c:v>
                </c:pt>
                <c:pt idx="8">
                  <c:v>8.4745762711864406E-3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4A71-4A6E-B635-90D675B0ABA6}"/>
            </c:ext>
          </c:extLst>
        </c:ser>
        <c:ser>
          <c:idx val="28"/>
          <c:order val="28"/>
          <c:tx>
            <c:strRef>
              <c:f>Лист1!$AD$37</c:f>
              <c:strCache>
                <c:ptCount val="1"/>
                <c:pt idx="0">
                  <c:v>ВЛ22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Лист1!$AD$38:$AD$55</c:f>
              <c:numCache>
                <c:formatCode>General</c:formatCode>
                <c:ptCount val="18"/>
                <c:pt idx="0">
                  <c:v>0</c:v>
                </c:pt>
                <c:pt idx="1">
                  <c:v>6.8027210884353748E-3</c:v>
                </c:pt>
                <c:pt idx="2">
                  <c:v>6.8027210884353748E-3</c:v>
                </c:pt>
                <c:pt idx="3">
                  <c:v>6.8027210884353748E-3</c:v>
                </c:pt>
                <c:pt idx="4">
                  <c:v>0.77551020408163263</c:v>
                </c:pt>
                <c:pt idx="5">
                  <c:v>0.18367346938775508</c:v>
                </c:pt>
                <c:pt idx="6">
                  <c:v>2.0408163265306124E-2</c:v>
                </c:pt>
                <c:pt idx="7">
                  <c:v>2.0408163265306124E-2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4A71-4A6E-B635-90D675B0ABA6}"/>
            </c:ext>
          </c:extLst>
        </c:ser>
        <c:ser>
          <c:idx val="29"/>
          <c:order val="29"/>
          <c:tx>
            <c:strRef>
              <c:f>Лист1!$AE$37</c:f>
              <c:strCache>
                <c:ptCount val="1"/>
                <c:pt idx="0">
                  <c:v>ВЛ24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Лист1!$AE$38:$AE$55</c:f>
              <c:numCache>
                <c:formatCode>General</c:formatCode>
                <c:ptCount val="18"/>
                <c:pt idx="0">
                  <c:v>0</c:v>
                </c:pt>
                <c:pt idx="1">
                  <c:v>2.8368794326241134E-2</c:v>
                </c:pt>
                <c:pt idx="2">
                  <c:v>2.8368794326241134E-2</c:v>
                </c:pt>
                <c:pt idx="3">
                  <c:v>2.8368794326241134E-2</c:v>
                </c:pt>
                <c:pt idx="4">
                  <c:v>0.82180851063829796</c:v>
                </c:pt>
                <c:pt idx="5">
                  <c:v>3.9893617021276598E-2</c:v>
                </c:pt>
                <c:pt idx="6">
                  <c:v>2.1276595744680851E-2</c:v>
                </c:pt>
                <c:pt idx="7">
                  <c:v>2.1276595744680851E-2</c:v>
                </c:pt>
                <c:pt idx="8">
                  <c:v>2.1276595744680851E-2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4A71-4A6E-B635-90D675B0ABA6}"/>
            </c:ext>
          </c:extLst>
        </c:ser>
        <c:ser>
          <c:idx val="30"/>
          <c:order val="30"/>
          <c:tx>
            <c:strRef>
              <c:f>Лист1!$AF$37</c:f>
              <c:strCache>
                <c:ptCount val="1"/>
                <c:pt idx="0">
                  <c:v>ВЛ26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Лист1!$AF$38:$AF$55</c:f>
              <c:numCache>
                <c:formatCode>General</c:formatCode>
                <c:ptCount val="18"/>
                <c:pt idx="0">
                  <c:v>0</c:v>
                </c:pt>
                <c:pt idx="1">
                  <c:v>5.7471264367816091E-3</c:v>
                </c:pt>
                <c:pt idx="2">
                  <c:v>5.7471264367816091E-3</c:v>
                </c:pt>
                <c:pt idx="3">
                  <c:v>5.7471264367816091E-3</c:v>
                </c:pt>
                <c:pt idx="4">
                  <c:v>0.87068965517241381</c:v>
                </c:pt>
                <c:pt idx="5">
                  <c:v>0.12931034482758622</c:v>
                </c:pt>
                <c:pt idx="6">
                  <c:v>1.7241379310344827E-2</c:v>
                </c:pt>
                <c:pt idx="7">
                  <c:v>1.7241379310344827E-2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4A71-4A6E-B635-90D675B0ABA6}"/>
            </c:ext>
          </c:extLst>
        </c:ser>
        <c:ser>
          <c:idx val="31"/>
          <c:order val="31"/>
          <c:tx>
            <c:strRef>
              <c:f>Лист1!$AG$37</c:f>
              <c:strCache>
                <c:ptCount val="1"/>
                <c:pt idx="0">
                  <c:v>ВЛ28</c:v>
                </c:pt>
              </c:strCache>
            </c:strRef>
          </c:tx>
          <c:spPr>
            <a:ln w="19050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Лист1!$AG$38:$AG$55</c:f>
              <c:numCache>
                <c:formatCode>General</c:formatCode>
                <c:ptCount val="18"/>
                <c:pt idx="0">
                  <c:v>0</c:v>
                </c:pt>
                <c:pt idx="1">
                  <c:v>1.4716703458425313E-3</c:v>
                </c:pt>
                <c:pt idx="2">
                  <c:v>1.4716703458425313E-3</c:v>
                </c:pt>
                <c:pt idx="3">
                  <c:v>1.4716703458425313E-3</c:v>
                </c:pt>
                <c:pt idx="4">
                  <c:v>0.42052980132450329</c:v>
                </c:pt>
                <c:pt idx="5">
                  <c:v>0.38741721854304634</c:v>
                </c:pt>
                <c:pt idx="6">
                  <c:v>9.602649006622517E-2</c:v>
                </c:pt>
                <c:pt idx="7">
                  <c:v>7.5717439293598227E-2</c:v>
                </c:pt>
                <c:pt idx="8">
                  <c:v>1.6114790286975718E-2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4A71-4A6E-B635-90D675B0ABA6}"/>
            </c:ext>
          </c:extLst>
        </c:ser>
        <c:ser>
          <c:idx val="32"/>
          <c:order val="32"/>
          <c:tx>
            <c:strRef>
              <c:f>Лист1!$AH$37</c:f>
              <c:strCache>
                <c:ptCount val="1"/>
                <c:pt idx="0">
                  <c:v>ВЛ29</c:v>
                </c:pt>
              </c:strCache>
            </c:strRef>
          </c:tx>
          <c:spPr>
            <a:ln w="19050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Лист1!$AH$38:$AH$55</c:f>
              <c:numCache>
                <c:formatCode>General</c:formatCode>
                <c:ptCount val="18"/>
                <c:pt idx="0">
                  <c:v>0</c:v>
                </c:pt>
                <c:pt idx="1">
                  <c:v>2.2222222222222222E-3</c:v>
                </c:pt>
                <c:pt idx="2">
                  <c:v>2.2222222222222222E-3</c:v>
                </c:pt>
                <c:pt idx="3">
                  <c:v>2.2222222222222222E-3</c:v>
                </c:pt>
                <c:pt idx="4">
                  <c:v>0.65833333333333344</c:v>
                </c:pt>
                <c:pt idx="5">
                  <c:v>0.29500000000000004</c:v>
                </c:pt>
                <c:pt idx="6">
                  <c:v>0.02</c:v>
                </c:pt>
                <c:pt idx="7">
                  <c:v>6.6666666666666662E-3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4A71-4A6E-B635-90D675B0ABA6}"/>
            </c:ext>
          </c:extLst>
        </c:ser>
        <c:ser>
          <c:idx val="33"/>
          <c:order val="33"/>
          <c:tx>
            <c:strRef>
              <c:f>Лист1!$AI$37</c:f>
              <c:strCache>
                <c:ptCount val="1"/>
                <c:pt idx="0">
                  <c:v>ВЛ30</c:v>
                </c:pt>
              </c:strCache>
            </c:strRef>
          </c:tx>
          <c:spPr>
            <a:ln w="19050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Лист1!$AI$38:$AI$55</c:f>
              <c:numCache>
                <c:formatCode>General</c:formatCode>
                <c:ptCount val="18"/>
                <c:pt idx="0">
                  <c:v>0</c:v>
                </c:pt>
                <c:pt idx="1">
                  <c:v>4.329004329004329E-3</c:v>
                </c:pt>
                <c:pt idx="2">
                  <c:v>4.329004329004329E-3</c:v>
                </c:pt>
                <c:pt idx="3">
                  <c:v>4.329004329004329E-3</c:v>
                </c:pt>
                <c:pt idx="4">
                  <c:v>0.60064935064935066</c:v>
                </c:pt>
                <c:pt idx="5">
                  <c:v>0.3214285714285714</c:v>
                </c:pt>
                <c:pt idx="6">
                  <c:v>3.896103896103896E-2</c:v>
                </c:pt>
                <c:pt idx="7">
                  <c:v>1.2987012987012986E-2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4A71-4A6E-B635-90D675B0ABA6}"/>
            </c:ext>
          </c:extLst>
        </c:ser>
        <c:ser>
          <c:idx val="34"/>
          <c:order val="34"/>
          <c:tx>
            <c:strRef>
              <c:f>Лист1!$AJ$37</c:f>
              <c:strCache>
                <c:ptCount val="1"/>
                <c:pt idx="0">
                  <c:v>ВЛ31</c:v>
                </c:pt>
              </c:strCache>
            </c:strRef>
          </c:tx>
          <c:spPr>
            <a:ln w="19050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Лист1!$AJ$38:$AJ$55</c:f>
              <c:numCache>
                <c:formatCode>General</c:formatCode>
                <c:ptCount val="18"/>
                <c:pt idx="0">
                  <c:v>0</c:v>
                </c:pt>
                <c:pt idx="1">
                  <c:v>2.8490028490028487E-3</c:v>
                </c:pt>
                <c:pt idx="2">
                  <c:v>2.8490028490028487E-3</c:v>
                </c:pt>
                <c:pt idx="3">
                  <c:v>2.8490028490028487E-3</c:v>
                </c:pt>
                <c:pt idx="4">
                  <c:v>0.64743589743589736</c:v>
                </c:pt>
                <c:pt idx="5">
                  <c:v>0.30128205128205132</c:v>
                </c:pt>
                <c:pt idx="6">
                  <c:v>5.1282051282051287E-2</c:v>
                </c:pt>
                <c:pt idx="7">
                  <c:v>1.282051282051282E-2</c:v>
                </c:pt>
                <c:pt idx="8">
                  <c:v>4.2735042735042731E-3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4A71-4A6E-B635-90D675B0ABA6}"/>
            </c:ext>
          </c:extLst>
        </c:ser>
        <c:ser>
          <c:idx val="35"/>
          <c:order val="35"/>
          <c:tx>
            <c:strRef>
              <c:f>Лист1!$AK$37</c:f>
              <c:strCache>
                <c:ptCount val="1"/>
                <c:pt idx="0">
                  <c:v>ВЛ32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Лист1!$AK$38:$AK$55</c:f>
              <c:numCache>
                <c:formatCode>General</c:formatCode>
                <c:ptCount val="18"/>
                <c:pt idx="0">
                  <c:v>0</c:v>
                </c:pt>
                <c:pt idx="1">
                  <c:v>8.130081300813009E-3</c:v>
                </c:pt>
                <c:pt idx="2">
                  <c:v>8.130081300813009E-3</c:v>
                </c:pt>
                <c:pt idx="3">
                  <c:v>8.130081300813009E-3</c:v>
                </c:pt>
                <c:pt idx="4">
                  <c:v>0.64939024390243894</c:v>
                </c:pt>
                <c:pt idx="5">
                  <c:v>0.30182926829268292</c:v>
                </c:pt>
                <c:pt idx="6">
                  <c:v>2.4390243902439025E-2</c:v>
                </c:pt>
                <c:pt idx="7">
                  <c:v>1.2195121951219513E-2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4A71-4A6E-B635-90D675B0ABA6}"/>
            </c:ext>
          </c:extLst>
        </c:ser>
        <c:ser>
          <c:idx val="36"/>
          <c:order val="36"/>
          <c:tx>
            <c:strRef>
              <c:f>Лист1!$AL$37</c:f>
              <c:strCache>
                <c:ptCount val="1"/>
                <c:pt idx="0">
                  <c:v>ВЛ33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Лист1!$AL$38:$AL$55</c:f>
              <c:numCache>
                <c:formatCode>General</c:formatCode>
                <c:ptCount val="18"/>
                <c:pt idx="0">
                  <c:v>0</c:v>
                </c:pt>
                <c:pt idx="1">
                  <c:v>2.1645021645021645E-3</c:v>
                </c:pt>
                <c:pt idx="2">
                  <c:v>2.1645021645021645E-3</c:v>
                </c:pt>
                <c:pt idx="3">
                  <c:v>2.1645021645021645E-3</c:v>
                </c:pt>
                <c:pt idx="4">
                  <c:v>0.66883116883116878</c:v>
                </c:pt>
                <c:pt idx="5">
                  <c:v>0.25324675324675328</c:v>
                </c:pt>
                <c:pt idx="6">
                  <c:v>3.896103896103896E-2</c:v>
                </c:pt>
                <c:pt idx="7">
                  <c:v>3.896103896103896E-2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4A71-4A6E-B635-90D675B0ABA6}"/>
            </c:ext>
          </c:extLst>
        </c:ser>
        <c:ser>
          <c:idx val="37"/>
          <c:order val="37"/>
          <c:tx>
            <c:strRef>
              <c:f>Лист1!$AM$37</c:f>
              <c:strCache>
                <c:ptCount val="1"/>
                <c:pt idx="0">
                  <c:v>ВЛ34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Лист1!$AM$38:$AM$55</c:f>
              <c:numCache>
                <c:formatCode>General</c:formatCode>
                <c:ptCount val="18"/>
                <c:pt idx="0">
                  <c:v>0</c:v>
                </c:pt>
                <c:pt idx="1">
                  <c:v>4.1666666666666666E-3</c:v>
                </c:pt>
                <c:pt idx="2">
                  <c:v>4.1666666666666666E-3</c:v>
                </c:pt>
                <c:pt idx="3">
                  <c:v>4.1666666666666666E-3</c:v>
                </c:pt>
                <c:pt idx="4">
                  <c:v>0.625</c:v>
                </c:pt>
                <c:pt idx="5">
                  <c:v>0.30000000000000004</c:v>
                </c:pt>
                <c:pt idx="6">
                  <c:v>3.7499999999999999E-2</c:v>
                </c:pt>
                <c:pt idx="7">
                  <c:v>1.2500000000000001E-2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4A71-4A6E-B635-90D675B0ABA6}"/>
            </c:ext>
          </c:extLst>
        </c:ser>
        <c:ser>
          <c:idx val="38"/>
          <c:order val="38"/>
          <c:tx>
            <c:strRef>
              <c:f>Лист1!$AN$37</c:f>
              <c:strCache>
                <c:ptCount val="1"/>
                <c:pt idx="0">
                  <c:v>ВЛ35</c:v>
                </c:pt>
              </c:strCache>
            </c:strRef>
          </c:tx>
          <c:spPr>
            <a:ln w="19050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Лист1!$AN$38:$AN$55</c:f>
              <c:numCache>
                <c:formatCode>General</c:formatCode>
                <c:ptCount val="18"/>
                <c:pt idx="0">
                  <c:v>0</c:v>
                </c:pt>
                <c:pt idx="1">
                  <c:v>4.9751243781094535E-3</c:v>
                </c:pt>
                <c:pt idx="2">
                  <c:v>4.9751243781094535E-3</c:v>
                </c:pt>
                <c:pt idx="3">
                  <c:v>4.9751243781094535E-3</c:v>
                </c:pt>
                <c:pt idx="4">
                  <c:v>0.63619402985074625</c:v>
                </c:pt>
                <c:pt idx="5">
                  <c:v>0.29664179104477612</c:v>
                </c:pt>
                <c:pt idx="6">
                  <c:v>5.9701492537313439E-2</c:v>
                </c:pt>
                <c:pt idx="7">
                  <c:v>1.492537313432836E-2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4A71-4A6E-B635-90D675B0ABA6}"/>
            </c:ext>
          </c:extLst>
        </c:ser>
        <c:ser>
          <c:idx val="39"/>
          <c:order val="39"/>
          <c:tx>
            <c:strRef>
              <c:f>Лист1!$AO$37</c:f>
              <c:strCache>
                <c:ptCount val="1"/>
                <c:pt idx="0">
                  <c:v>ВЛ36</c:v>
                </c:pt>
              </c:strCache>
            </c:strRef>
          </c:tx>
          <c:spPr>
            <a:ln w="19050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Лист1!$AO$38:$AO$55</c:f>
              <c:numCache>
                <c:formatCode>General</c:formatCode>
                <c:ptCount val="18"/>
                <c:pt idx="0">
                  <c:v>0</c:v>
                </c:pt>
                <c:pt idx="1">
                  <c:v>8.3333333333333332E-3</c:v>
                </c:pt>
                <c:pt idx="2">
                  <c:v>8.3333333333333332E-3</c:v>
                </c:pt>
                <c:pt idx="3">
                  <c:v>8.3333333333333332E-3</c:v>
                </c:pt>
                <c:pt idx="4">
                  <c:v>0.65</c:v>
                </c:pt>
                <c:pt idx="5">
                  <c:v>0.30000000000000004</c:v>
                </c:pt>
                <c:pt idx="6">
                  <c:v>0.05</c:v>
                </c:pt>
                <c:pt idx="7">
                  <c:v>2.5000000000000001E-2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4A71-4A6E-B635-90D675B0ABA6}"/>
            </c:ext>
          </c:extLst>
        </c:ser>
        <c:ser>
          <c:idx val="40"/>
          <c:order val="40"/>
          <c:tx>
            <c:strRef>
              <c:f>Лист1!$AP$37</c:f>
              <c:strCache>
                <c:ptCount val="1"/>
                <c:pt idx="0">
                  <c:v>ВЛ37</c:v>
                </c:pt>
              </c:strCache>
            </c:strRef>
          </c:tx>
          <c:spPr>
            <a:ln w="19050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Лист1!$AP$38:$AP$55</c:f>
              <c:numCache>
                <c:formatCode>General</c:formatCode>
                <c:ptCount val="18"/>
                <c:pt idx="0">
                  <c:v>0</c:v>
                </c:pt>
                <c:pt idx="1">
                  <c:v>6.5359477124183009E-3</c:v>
                </c:pt>
                <c:pt idx="2">
                  <c:v>6.5359477124183009E-3</c:v>
                </c:pt>
                <c:pt idx="3">
                  <c:v>6.5359477124183009E-3</c:v>
                </c:pt>
                <c:pt idx="4">
                  <c:v>0.67156862745098045</c:v>
                </c:pt>
                <c:pt idx="5">
                  <c:v>0.27941176470588236</c:v>
                </c:pt>
                <c:pt idx="6">
                  <c:v>3.9215686274509803E-2</c:v>
                </c:pt>
                <c:pt idx="7">
                  <c:v>1.9607843137254902E-2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4A71-4A6E-B635-90D675B0ABA6}"/>
            </c:ext>
          </c:extLst>
        </c:ser>
        <c:ser>
          <c:idx val="41"/>
          <c:order val="41"/>
          <c:tx>
            <c:strRef>
              <c:f>Лист1!$AQ$37</c:f>
              <c:strCache>
                <c:ptCount val="1"/>
                <c:pt idx="0">
                  <c:v>ВЛ38</c:v>
                </c:pt>
              </c:strCache>
            </c:strRef>
          </c:tx>
          <c:spPr>
            <a:ln w="19050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Лист1!$AQ$38:$AQ$55</c:f>
              <c:numCache>
                <c:formatCode>General</c:formatCode>
                <c:ptCount val="18"/>
                <c:pt idx="0">
                  <c:v>0</c:v>
                </c:pt>
                <c:pt idx="1">
                  <c:v>1.3333333333333334E-2</c:v>
                </c:pt>
                <c:pt idx="2">
                  <c:v>1.3333333333333334E-2</c:v>
                </c:pt>
                <c:pt idx="3">
                  <c:v>1.3333333333333334E-2</c:v>
                </c:pt>
                <c:pt idx="4">
                  <c:v>0.54</c:v>
                </c:pt>
                <c:pt idx="5">
                  <c:v>0.30000000000000004</c:v>
                </c:pt>
                <c:pt idx="6">
                  <c:v>0.08</c:v>
                </c:pt>
                <c:pt idx="7">
                  <c:v>0.04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4A71-4A6E-B635-90D675B0ABA6}"/>
            </c:ext>
          </c:extLst>
        </c:ser>
        <c:ser>
          <c:idx val="42"/>
          <c:order val="42"/>
          <c:tx>
            <c:strRef>
              <c:f>Лист1!$AR$37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Лист1!$AR$38:$AR$55</c:f>
              <c:numCache>
                <c:formatCode>General</c:formatCode>
                <c:ptCount val="18"/>
                <c:pt idx="0">
                  <c:v>1.443001443001443E-2</c:v>
                </c:pt>
                <c:pt idx="1">
                  <c:v>1.443001443001443E-2</c:v>
                </c:pt>
                <c:pt idx="2">
                  <c:v>1.443001443001443E-2</c:v>
                </c:pt>
                <c:pt idx="3">
                  <c:v>0.17316017316017315</c:v>
                </c:pt>
                <c:pt idx="4">
                  <c:v>0.38961038961038963</c:v>
                </c:pt>
                <c:pt idx="5">
                  <c:v>0.27272727272727276</c:v>
                </c:pt>
                <c:pt idx="6">
                  <c:v>7.3593073593073599E-2</c:v>
                </c:pt>
                <c:pt idx="7" formatCode="0.000">
                  <c:v>4.5454545454545456E-2</c:v>
                </c:pt>
                <c:pt idx="8">
                  <c:v>2.1645021645021645E-3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4A71-4A6E-B635-90D675B0ABA6}"/>
            </c:ext>
          </c:extLst>
        </c:ser>
        <c:ser>
          <c:idx val="43"/>
          <c:order val="43"/>
          <c:tx>
            <c:strRef>
              <c:f>Лист1!$AS$37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Лист1!$AS$38:$AS$55</c:f>
              <c:numCache>
                <c:formatCode>General</c:formatCode>
                <c:ptCount val="18"/>
                <c:pt idx="0">
                  <c:v>1.4184397163120568E-3</c:v>
                </c:pt>
                <c:pt idx="1">
                  <c:v>1.4184397163120568E-3</c:v>
                </c:pt>
                <c:pt idx="2">
                  <c:v>1.4184397163120568E-3</c:v>
                </c:pt>
                <c:pt idx="3">
                  <c:v>3.4042553191489362E-2</c:v>
                </c:pt>
                <c:pt idx="4">
                  <c:v>0.30638297872340425</c:v>
                </c:pt>
                <c:pt idx="5">
                  <c:v>0.38723404255319149</c:v>
                </c:pt>
                <c:pt idx="6">
                  <c:v>0.16595744680851066</c:v>
                </c:pt>
                <c:pt idx="7" formatCode="0.000">
                  <c:v>7.6595744680851063E-2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4A71-4A6E-B635-90D675B0ABA6}"/>
            </c:ext>
          </c:extLst>
        </c:ser>
        <c:ser>
          <c:idx val="44"/>
          <c:order val="44"/>
          <c:tx>
            <c:strRef>
              <c:f>Лист1!$AT$37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Лист1!$AT$38:$AT$55</c:f>
              <c:numCache>
                <c:formatCode>General</c:formatCode>
                <c:ptCount val="18"/>
                <c:pt idx="0">
                  <c:v>1.4947683109118087E-3</c:v>
                </c:pt>
                <c:pt idx="1">
                  <c:v>1.4947683109118087E-3</c:v>
                </c:pt>
                <c:pt idx="2">
                  <c:v>1.4947683109118087E-3</c:v>
                </c:pt>
                <c:pt idx="3">
                  <c:v>8.9686098654708519E-3</c:v>
                </c:pt>
                <c:pt idx="4">
                  <c:v>0.24215246636771301</c:v>
                </c:pt>
                <c:pt idx="5">
                  <c:v>0.39013452914798208</c:v>
                </c:pt>
                <c:pt idx="6">
                  <c:v>0.22421524663677131</c:v>
                </c:pt>
                <c:pt idx="7" formatCode="0.000">
                  <c:v>0.12107623318385649</c:v>
                </c:pt>
                <c:pt idx="8">
                  <c:v>8.9686098654708519E-3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4A71-4A6E-B635-90D675B0ABA6}"/>
            </c:ext>
          </c:extLst>
        </c:ser>
        <c:ser>
          <c:idx val="45"/>
          <c:order val="45"/>
          <c:tx>
            <c:strRef>
              <c:f>Лист1!$AU$37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Лист1!$AU$38:$AU$55</c:f>
              <c:numCache>
                <c:formatCode>General</c:formatCode>
                <c:ptCount val="18"/>
                <c:pt idx="0">
                  <c:v>2.8490028490028487E-3</c:v>
                </c:pt>
                <c:pt idx="1">
                  <c:v>2.8490028490028487E-3</c:v>
                </c:pt>
                <c:pt idx="2">
                  <c:v>2.8490028490028487E-3</c:v>
                </c:pt>
                <c:pt idx="3">
                  <c:v>3.4188034188034185E-2</c:v>
                </c:pt>
                <c:pt idx="4">
                  <c:v>0.21367521367521367</c:v>
                </c:pt>
                <c:pt idx="5">
                  <c:v>0.34188034188034189</c:v>
                </c:pt>
                <c:pt idx="6">
                  <c:v>0.22222222222222221</c:v>
                </c:pt>
                <c:pt idx="7" formatCode="0.000">
                  <c:v>0.16239316239316237</c:v>
                </c:pt>
                <c:pt idx="8">
                  <c:v>3.4188034188034185E-2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4A71-4A6E-B635-90D675B0ABA6}"/>
            </c:ext>
          </c:extLst>
        </c:ser>
        <c:ser>
          <c:idx val="46"/>
          <c:order val="46"/>
          <c:tx>
            <c:strRef>
              <c:f>Лист1!$AV$37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Лист1!$AV$38:$AV$55</c:f>
              <c:numCache>
                <c:formatCode>General</c:formatCode>
                <c:ptCount val="18"/>
                <c:pt idx="0">
                  <c:v>2.2988505747126441E-3</c:v>
                </c:pt>
                <c:pt idx="1">
                  <c:v>2.2988505747126441E-3</c:v>
                </c:pt>
                <c:pt idx="2">
                  <c:v>2.2988505747126441E-3</c:v>
                </c:pt>
                <c:pt idx="3">
                  <c:v>1.3793103448275864E-2</c:v>
                </c:pt>
                <c:pt idx="4">
                  <c:v>0.19310344827586207</c:v>
                </c:pt>
                <c:pt idx="5">
                  <c:v>0.3413793103448276</c:v>
                </c:pt>
                <c:pt idx="6">
                  <c:v>0.23793103448275865</c:v>
                </c:pt>
                <c:pt idx="7" formatCode="0.000">
                  <c:v>0.17241379310344829</c:v>
                </c:pt>
                <c:pt idx="8">
                  <c:v>2.0689655172413793E-2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4A71-4A6E-B635-90D675B0ABA6}"/>
            </c:ext>
          </c:extLst>
        </c:ser>
        <c:ser>
          <c:idx val="47"/>
          <c:order val="47"/>
          <c:tx>
            <c:strRef>
              <c:f>Лист1!$AW$37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Лист1!$AW$38:$AW$55</c:f>
              <c:numCache>
                <c:formatCode>General</c:formatCode>
                <c:ptCount val="18"/>
                <c:pt idx="0">
                  <c:v>7.5159714393085303E-4</c:v>
                </c:pt>
                <c:pt idx="1">
                  <c:v>7.5159714393085303E-4</c:v>
                </c:pt>
                <c:pt idx="2">
                  <c:v>7.5159714393085303E-4</c:v>
                </c:pt>
                <c:pt idx="3">
                  <c:v>5.6369785794813977E-3</c:v>
                </c:pt>
                <c:pt idx="4">
                  <c:v>0.21420518602029312</c:v>
                </c:pt>
                <c:pt idx="5">
                  <c:v>0.37204058624577224</c:v>
                </c:pt>
                <c:pt idx="6">
                  <c:v>0.2367531003382187</c:v>
                </c:pt>
                <c:pt idx="7" formatCode="0.000">
                  <c:v>0.14092446448703494</c:v>
                </c:pt>
                <c:pt idx="8">
                  <c:v>2.2547914317925591E-2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4A71-4A6E-B635-90D675B0ABA6}"/>
            </c:ext>
          </c:extLst>
        </c:ser>
        <c:ser>
          <c:idx val="48"/>
          <c:order val="48"/>
          <c:tx>
            <c:strRef>
              <c:f>Лист1!$AX$37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Лист1!$AX$38:$AX$55</c:f>
              <c:numCache>
                <c:formatCode>General</c:formatCode>
                <c:ptCount val="18"/>
                <c:pt idx="0">
                  <c:v>6.3877355477483235E-3</c:v>
                </c:pt>
                <c:pt idx="1">
                  <c:v>6.3877355477483235E-3</c:v>
                </c:pt>
                <c:pt idx="2">
                  <c:v>6.3877355477483235E-3</c:v>
                </c:pt>
                <c:pt idx="3">
                  <c:v>1.916320664324497E-2</c:v>
                </c:pt>
                <c:pt idx="4">
                  <c:v>0.26030022357074417</c:v>
                </c:pt>
                <c:pt idx="5">
                  <c:v>0.36745448738422226</c:v>
                </c:pt>
                <c:pt idx="6">
                  <c:v>0.18061322261258383</c:v>
                </c:pt>
                <c:pt idx="7" formatCode="0.000">
                  <c:v>0.11977004152028106</c:v>
                </c:pt>
                <c:pt idx="8">
                  <c:v>7.9846694346854038E-3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4A71-4A6E-B635-90D675B0ABA6}"/>
            </c:ext>
          </c:extLst>
        </c:ser>
        <c:ser>
          <c:idx val="49"/>
          <c:order val="49"/>
          <c:tx>
            <c:strRef>
              <c:f>Лист1!$AY$37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Лист1!$AY$38:$AY$55</c:f>
              <c:numCache>
                <c:formatCode>General</c:formatCode>
                <c:ptCount val="18"/>
                <c:pt idx="0">
                  <c:v>4.4725576640470259E-4</c:v>
                </c:pt>
                <c:pt idx="1">
                  <c:v>4.4725576640470259E-4</c:v>
                </c:pt>
                <c:pt idx="2">
                  <c:v>4.4725576640470259E-4</c:v>
                </c:pt>
                <c:pt idx="3">
                  <c:v>2.8752156411730879E-2</c:v>
                </c:pt>
                <c:pt idx="4">
                  <c:v>0.2741038911251677</c:v>
                </c:pt>
                <c:pt idx="5">
                  <c:v>0.36419398121525781</c:v>
                </c:pt>
                <c:pt idx="6">
                  <c:v>0.18113858539390454</c:v>
                </c:pt>
                <c:pt idx="7" formatCode="0.000">
                  <c:v>0.11213341000575043</c:v>
                </c:pt>
                <c:pt idx="8">
                  <c:v>5.7504312823461754E-3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4A71-4A6E-B635-90D675B0ABA6}"/>
            </c:ext>
          </c:extLst>
        </c:ser>
        <c:ser>
          <c:idx val="50"/>
          <c:order val="50"/>
          <c:tx>
            <c:strRef>
              <c:f>Лист1!$AZ$37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Лист1!$AZ$38:$AZ$55</c:f>
              <c:numCache>
                <c:formatCode>General</c:formatCode>
                <c:ptCount val="18"/>
                <c:pt idx="0">
                  <c:v>5.7870370370370376E-3</c:v>
                </c:pt>
                <c:pt idx="1">
                  <c:v>5.7870370370370376E-3</c:v>
                </c:pt>
                <c:pt idx="2">
                  <c:v>5.7870370370370376E-3</c:v>
                </c:pt>
                <c:pt idx="3">
                  <c:v>3.4722222222222224E-2</c:v>
                </c:pt>
                <c:pt idx="4">
                  <c:v>0.22569444444444442</c:v>
                </c:pt>
                <c:pt idx="5">
                  <c:v>0.36458333333333331</c:v>
                </c:pt>
                <c:pt idx="6">
                  <c:v>0.24305555555555555</c:v>
                </c:pt>
                <c:pt idx="7" formatCode="0.000">
                  <c:v>0.11458333333333334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4A71-4A6E-B635-90D675B0ABA6}"/>
            </c:ext>
          </c:extLst>
        </c:ser>
        <c:ser>
          <c:idx val="51"/>
          <c:order val="51"/>
          <c:tx>
            <c:strRef>
              <c:f>Лист1!$BA$37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Лист1!$BA$38:$BA$55</c:f>
              <c:numCache>
                <c:formatCode>General</c:formatCode>
                <c:ptCount val="18"/>
                <c:pt idx="0">
                  <c:v>2.6666666666666666E-3</c:v>
                </c:pt>
                <c:pt idx="1">
                  <c:v>2.6666666666666666E-3</c:v>
                </c:pt>
                <c:pt idx="2">
                  <c:v>2.6666666666666666E-3</c:v>
                </c:pt>
                <c:pt idx="3">
                  <c:v>8.0000000000000002E-3</c:v>
                </c:pt>
                <c:pt idx="4">
                  <c:v>5.6000000000000001E-2</c:v>
                </c:pt>
                <c:pt idx="5">
                  <c:v>0.14400000000000002</c:v>
                </c:pt>
                <c:pt idx="6">
                  <c:v>0.20400000000000001</c:v>
                </c:pt>
                <c:pt idx="7" formatCode="0.000">
                  <c:v>0.46</c:v>
                </c:pt>
                <c:pt idx="8">
                  <c:v>0.12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4A71-4A6E-B635-90D675B0ABA6}"/>
            </c:ext>
          </c:extLst>
        </c:ser>
        <c:ser>
          <c:idx val="52"/>
          <c:order val="52"/>
          <c:tx>
            <c:strRef>
              <c:f>Лист1!$BB$37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Лист1!$BB$38:$BB$55</c:f>
              <c:numCache>
                <c:formatCode>General</c:formatCode>
                <c:ptCount val="18"/>
                <c:pt idx="0">
                  <c:v>2.0449897750511249E-3</c:v>
                </c:pt>
                <c:pt idx="1">
                  <c:v>2.0449897750511249E-3</c:v>
                </c:pt>
                <c:pt idx="2">
                  <c:v>2.0449897750511249E-3</c:v>
                </c:pt>
                <c:pt idx="3">
                  <c:v>2.4539877300613498E-2</c:v>
                </c:pt>
                <c:pt idx="4">
                  <c:v>0.18404907975460122</c:v>
                </c:pt>
                <c:pt idx="5">
                  <c:v>0.28834355828220859</c:v>
                </c:pt>
                <c:pt idx="6">
                  <c:v>0.2392638036809816</c:v>
                </c:pt>
                <c:pt idx="7" formatCode="0.000">
                  <c:v>0.24539877300613497</c:v>
                </c:pt>
                <c:pt idx="8">
                  <c:v>1.2269938650306749E-2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4A71-4A6E-B635-90D675B0ABA6}"/>
            </c:ext>
          </c:extLst>
        </c:ser>
        <c:ser>
          <c:idx val="53"/>
          <c:order val="53"/>
          <c:tx>
            <c:strRef>
              <c:f>Лист1!$BC$37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Лист1!$BC$38:$BC$55</c:f>
              <c:numCache>
                <c:formatCode>General</c:formatCode>
                <c:ptCount val="18"/>
                <c:pt idx="0">
                  <c:v>2.3952095808383232E-2</c:v>
                </c:pt>
                <c:pt idx="1">
                  <c:v>2.3952095808383232E-2</c:v>
                </c:pt>
                <c:pt idx="2">
                  <c:v>2.3952095808383232E-2</c:v>
                </c:pt>
                <c:pt idx="3">
                  <c:v>7.1856287425149698E-2</c:v>
                </c:pt>
                <c:pt idx="4">
                  <c:v>0.3532934131736527</c:v>
                </c:pt>
                <c:pt idx="5">
                  <c:v>0.3532934131736527</c:v>
                </c:pt>
                <c:pt idx="6">
                  <c:v>0.10179640718562874</c:v>
                </c:pt>
                <c:pt idx="7" formatCode="0.000">
                  <c:v>4.7904191616766463E-2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4A71-4A6E-B635-90D675B0ABA6}"/>
            </c:ext>
          </c:extLst>
        </c:ser>
        <c:ser>
          <c:idx val="54"/>
          <c:order val="54"/>
          <c:tx>
            <c:strRef>
              <c:f>Лист1!$BD$37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Лист1!$BD$38:$BD$55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8.0128205128205138E-3</c:v>
                </c:pt>
                <c:pt idx="4">
                  <c:v>0.30448717948717952</c:v>
                </c:pt>
                <c:pt idx="5">
                  <c:v>0.31971153846153844</c:v>
                </c:pt>
                <c:pt idx="6">
                  <c:v>0.12740384615384615</c:v>
                </c:pt>
                <c:pt idx="7" formatCode="0.000">
                  <c:v>0.2003205128205128</c:v>
                </c:pt>
                <c:pt idx="8">
                  <c:v>3.2051282051282055E-2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4A71-4A6E-B635-90D675B0ABA6}"/>
            </c:ext>
          </c:extLst>
        </c:ser>
        <c:ser>
          <c:idx val="55"/>
          <c:order val="55"/>
          <c:tx>
            <c:strRef>
              <c:f>Лист1!$BE$37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Лист1!$BE$38:$BE$55</c:f>
              <c:numCache>
                <c:formatCode>General</c:formatCode>
                <c:ptCount val="18"/>
                <c:pt idx="0">
                  <c:v>3.2362459546925568E-3</c:v>
                </c:pt>
                <c:pt idx="1">
                  <c:v>3.2362459546925568E-3</c:v>
                </c:pt>
                <c:pt idx="2">
                  <c:v>3.2362459546925568E-3</c:v>
                </c:pt>
                <c:pt idx="3">
                  <c:v>1.9417475728155342E-2</c:v>
                </c:pt>
                <c:pt idx="4">
                  <c:v>6.7961165048543687E-2</c:v>
                </c:pt>
                <c:pt idx="5">
                  <c:v>0.10679611650485438</c:v>
                </c:pt>
                <c:pt idx="6">
                  <c:v>0.11650485436893204</c:v>
                </c:pt>
                <c:pt idx="7" formatCode="0.000">
                  <c:v>0.44660194174757284</c:v>
                </c:pt>
                <c:pt idx="8">
                  <c:v>0.21359223300970875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4A71-4A6E-B635-90D675B0ABA6}"/>
            </c:ext>
          </c:extLst>
        </c:ser>
        <c:ser>
          <c:idx val="56"/>
          <c:order val="56"/>
          <c:tx>
            <c:strRef>
              <c:f>Лист1!$BF$37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Лист1!$BF$38:$BF$55</c:f>
              <c:numCache>
                <c:formatCode>General</c:formatCode>
                <c:ptCount val="18"/>
                <c:pt idx="0">
                  <c:v>3.2175032175032173E-3</c:v>
                </c:pt>
                <c:pt idx="1">
                  <c:v>3.2175032175032173E-3</c:v>
                </c:pt>
                <c:pt idx="2">
                  <c:v>3.2175032175032173E-3</c:v>
                </c:pt>
                <c:pt idx="3">
                  <c:v>1.9305019305019305E-2</c:v>
                </c:pt>
                <c:pt idx="4">
                  <c:v>0.29922779922779924</c:v>
                </c:pt>
                <c:pt idx="5">
                  <c:v>0.29247104247104244</c:v>
                </c:pt>
                <c:pt idx="6">
                  <c:v>4.1505791505791506E-2</c:v>
                </c:pt>
                <c:pt idx="7" formatCode="0.000">
                  <c:v>0.20270270270270271</c:v>
                </c:pt>
                <c:pt idx="8">
                  <c:v>0.13513513513513514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4A71-4A6E-B635-90D675B0ABA6}"/>
            </c:ext>
          </c:extLst>
        </c:ser>
        <c:ser>
          <c:idx val="57"/>
          <c:order val="57"/>
          <c:tx>
            <c:strRef>
              <c:f>Лист1!$BG$37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Лист1!$BG$38:$BG$55</c:f>
              <c:numCache>
                <c:formatCode>General</c:formatCode>
                <c:ptCount val="18"/>
                <c:pt idx="0">
                  <c:v>6.6934404283801874E-3</c:v>
                </c:pt>
                <c:pt idx="1">
                  <c:v>6.6934404283801874E-3</c:v>
                </c:pt>
                <c:pt idx="2">
                  <c:v>6.6934404283801874E-3</c:v>
                </c:pt>
                <c:pt idx="3">
                  <c:v>2.8112449799196786E-2</c:v>
                </c:pt>
                <c:pt idx="4">
                  <c:v>0.2289156626506024</c:v>
                </c:pt>
                <c:pt idx="5">
                  <c:v>0.36144578313253012</c:v>
                </c:pt>
                <c:pt idx="6">
                  <c:v>0.22088353413654618</c:v>
                </c:pt>
                <c:pt idx="7" formatCode="0.000">
                  <c:v>0.12851405622489959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4A71-4A6E-B635-90D675B0ABA6}"/>
            </c:ext>
          </c:extLst>
        </c:ser>
        <c:ser>
          <c:idx val="58"/>
          <c:order val="58"/>
          <c:tx>
            <c:strRef>
              <c:f>Лист1!$BH$37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Лист1!$BH$38:$BH$55</c:f>
              <c:numCache>
                <c:formatCode>General</c:formatCode>
                <c:ptCount val="18"/>
                <c:pt idx="0">
                  <c:v>3.2197784025136461E-3</c:v>
                </c:pt>
                <c:pt idx="1">
                  <c:v>1.3021002149826369E-2</c:v>
                </c:pt>
                <c:pt idx="2">
                  <c:v>1.2868199106995227E-2</c:v>
                </c:pt>
                <c:pt idx="3">
                  <c:v>1.3141061683479416E-2</c:v>
                </c:pt>
                <c:pt idx="4">
                  <c:v>7.0835124855300252E-3</c:v>
                </c:pt>
                <c:pt idx="5">
                  <c:v>8.2841078220605296E-3</c:v>
                </c:pt>
                <c:pt idx="6">
                  <c:v>0.18373474450140564</c:v>
                </c:pt>
                <c:pt idx="7">
                  <c:v>8.8647593848189182E-2</c:v>
                </c:pt>
                <c:pt idx="8">
                  <c:v>6.699999999999999E-2</c:v>
                </c:pt>
                <c:pt idx="9">
                  <c:v>0.24566666666666662</c:v>
                </c:pt>
                <c:pt idx="10">
                  <c:v>0.15186666666666665</c:v>
                </c:pt>
                <c:pt idx="11">
                  <c:v>5.8066666666666662E-2</c:v>
                </c:pt>
                <c:pt idx="12">
                  <c:v>5.3599999999999995E-2</c:v>
                </c:pt>
                <c:pt idx="13">
                  <c:v>5.3599999999999995E-2</c:v>
                </c:pt>
                <c:pt idx="14">
                  <c:v>1.7866666666666666E-2</c:v>
                </c:pt>
                <c:pt idx="15">
                  <c:v>4.4666666666666665E-3</c:v>
                </c:pt>
                <c:pt idx="16">
                  <c:v>0</c:v>
                </c:pt>
                <c:pt idx="17">
                  <c:v>1.7866666666666666E-2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4A71-4A6E-B635-90D675B0ABA6}"/>
            </c:ext>
          </c:extLst>
        </c:ser>
        <c:ser>
          <c:idx val="59"/>
          <c:order val="59"/>
          <c:tx>
            <c:strRef>
              <c:f>Лист1!$BI$37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Лист1!$BI$38:$BI$55</c:f>
              <c:numCache>
                <c:formatCode>General</c:formatCode>
                <c:ptCount val="18"/>
                <c:pt idx="0">
                  <c:v>4.0148142462388736E-2</c:v>
                </c:pt>
                <c:pt idx="1">
                  <c:v>0.15071384709855704</c:v>
                </c:pt>
                <c:pt idx="2">
                  <c:v>8.3631409272336546E-2</c:v>
                </c:pt>
                <c:pt idx="3">
                  <c:v>5.2517654283082534E-2</c:v>
                </c:pt>
                <c:pt idx="4">
                  <c:v>3.0100552655818288E-2</c:v>
                </c:pt>
                <c:pt idx="5">
                  <c:v>5.1504451949646875E-2</c:v>
                </c:pt>
                <c:pt idx="6">
                  <c:v>0.14138394227817005</c:v>
                </c:pt>
                <c:pt idx="7">
                  <c:v>0</c:v>
                </c:pt>
                <c:pt idx="8">
                  <c:v>7.3626373626373615E-2</c:v>
                </c:pt>
                <c:pt idx="9">
                  <c:v>0.14725274725274723</c:v>
                </c:pt>
                <c:pt idx="10">
                  <c:v>0.13989010989010989</c:v>
                </c:pt>
                <c:pt idx="11">
                  <c:v>0.13252747252747252</c:v>
                </c:pt>
                <c:pt idx="12">
                  <c:v>5.1538461538461533E-2</c:v>
                </c:pt>
                <c:pt idx="13">
                  <c:v>7.3626373626373615E-2</c:v>
                </c:pt>
                <c:pt idx="14">
                  <c:v>2.2087912087912085E-2</c:v>
                </c:pt>
                <c:pt idx="15">
                  <c:v>1.4725274725274726E-2</c:v>
                </c:pt>
                <c:pt idx="16">
                  <c:v>7.3626373626373628E-3</c:v>
                </c:pt>
                <c:pt idx="17">
                  <c:v>7.3626373626373628E-3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4A71-4A6E-B635-90D675B0ABA6}"/>
            </c:ext>
          </c:extLst>
        </c:ser>
        <c:ser>
          <c:idx val="60"/>
          <c:order val="60"/>
          <c:tx>
            <c:strRef>
              <c:f>Лист1!$BJ$37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Лист1!$BJ$38:$BJ$55</c:f>
              <c:numCache>
                <c:formatCode>General</c:formatCode>
                <c:ptCount val="18"/>
                <c:pt idx="0">
                  <c:v>4.1106695200244577E-2</c:v>
                </c:pt>
                <c:pt idx="1">
                  <c:v>0.25505961479669825</c:v>
                </c:pt>
                <c:pt idx="2">
                  <c:v>0.39713772546621834</c:v>
                </c:pt>
                <c:pt idx="3">
                  <c:v>0.11031947416692148</c:v>
                </c:pt>
                <c:pt idx="4">
                  <c:v>5.3859675940079767E-3</c:v>
                </c:pt>
                <c:pt idx="5">
                  <c:v>3.0953836747161563E-4</c:v>
                </c:pt>
                <c:pt idx="6">
                  <c:v>6.8098440843769516E-4</c:v>
                </c:pt>
                <c:pt idx="7">
                  <c:v>0</c:v>
                </c:pt>
                <c:pt idx="8">
                  <c:v>5.1538461538461533E-2</c:v>
                </c:pt>
                <c:pt idx="9">
                  <c:v>2.5769230769230766E-2</c:v>
                </c:pt>
                <c:pt idx="10">
                  <c:v>0.12884615384615383</c:v>
                </c:pt>
                <c:pt idx="11">
                  <c:v>5.1538461538461533E-2</c:v>
                </c:pt>
                <c:pt idx="12">
                  <c:v>0.10307692307692307</c:v>
                </c:pt>
                <c:pt idx="13">
                  <c:v>7.7307692307692299E-2</c:v>
                </c:pt>
                <c:pt idx="14">
                  <c:v>0.10307692307692307</c:v>
                </c:pt>
                <c:pt idx="15">
                  <c:v>0</c:v>
                </c:pt>
                <c:pt idx="16">
                  <c:v>0</c:v>
                </c:pt>
                <c:pt idx="17">
                  <c:v>0.12884615384615383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C-4A71-4A6E-B635-90D675B0ABA6}"/>
            </c:ext>
          </c:extLst>
        </c:ser>
        <c:ser>
          <c:idx val="61"/>
          <c:order val="61"/>
          <c:tx>
            <c:strRef>
              <c:f>Лист1!$BK$37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Лист1!$BK$38:$BK$55</c:f>
              <c:numCache>
                <c:formatCode>General</c:formatCode>
                <c:ptCount val="18"/>
                <c:pt idx="0">
                  <c:v>3.9792018487245645E-3</c:v>
                </c:pt>
                <c:pt idx="1">
                  <c:v>1.8634788018842784E-2</c:v>
                </c:pt>
                <c:pt idx="2">
                  <c:v>1.4098302373122405E-2</c:v>
                </c:pt>
                <c:pt idx="3">
                  <c:v>5.1915385299084408E-3</c:v>
                </c:pt>
                <c:pt idx="4">
                  <c:v>1.3980979468491755E-3</c:v>
                </c:pt>
                <c:pt idx="5">
                  <c:v>1.9162741089680717E-3</c:v>
                </c:pt>
                <c:pt idx="6">
                  <c:v>3.8413474357834848E-2</c:v>
                </c:pt>
                <c:pt idx="7">
                  <c:v>5.012718806397666E-2</c:v>
                </c:pt>
                <c:pt idx="8">
                  <c:v>0.43716312056737588</c:v>
                </c:pt>
                <c:pt idx="9">
                  <c:v>0.15680851063829787</c:v>
                </c:pt>
                <c:pt idx="10">
                  <c:v>3.3262411347517729E-2</c:v>
                </c:pt>
                <c:pt idx="11">
                  <c:v>4.7517730496453893E-3</c:v>
                </c:pt>
                <c:pt idx="12">
                  <c:v>9.5035460992907786E-3</c:v>
                </c:pt>
                <c:pt idx="13">
                  <c:v>4.7517730496453893E-3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4A71-4A6E-B635-90D675B0ABA6}"/>
            </c:ext>
          </c:extLst>
        </c:ser>
        <c:ser>
          <c:idx val="62"/>
          <c:order val="62"/>
          <c:tx>
            <c:strRef>
              <c:f>Лист1!$BL$37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Лист1!$BL$38:$BL$55</c:f>
              <c:numCache>
                <c:formatCode>General</c:formatCode>
                <c:ptCount val="18"/>
                <c:pt idx="0">
                  <c:v>2.088684134753814E-2</c:v>
                </c:pt>
                <c:pt idx="1">
                  <c:v>6.3672137441213139E-2</c:v>
                </c:pt>
                <c:pt idx="2">
                  <c:v>3.5644495632978272E-2</c:v>
                </c:pt>
                <c:pt idx="3">
                  <c:v>3.2996448795469785E-2</c:v>
                </c:pt>
                <c:pt idx="4">
                  <c:v>1.8060274498512354E-2</c:v>
                </c:pt>
                <c:pt idx="5">
                  <c:v>2.3415874844034949E-2</c:v>
                </c:pt>
                <c:pt idx="6">
                  <c:v>0.10169689989442367</c:v>
                </c:pt>
                <c:pt idx="7">
                  <c:v>1.3627027545829687E-2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5.5833333333333325E-2</c:v>
                </c:pt>
                <c:pt idx="12">
                  <c:v>0.11166666666666665</c:v>
                </c:pt>
                <c:pt idx="13">
                  <c:v>2.7916666666666663E-2</c:v>
                </c:pt>
                <c:pt idx="14">
                  <c:v>0.11166666666666665</c:v>
                </c:pt>
                <c:pt idx="15">
                  <c:v>2.7916666666666663E-2</c:v>
                </c:pt>
                <c:pt idx="16">
                  <c:v>8.3749999999999991E-2</c:v>
                </c:pt>
                <c:pt idx="17">
                  <c:v>0.25124999999999997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4A71-4A6E-B635-90D675B0ABA6}"/>
            </c:ext>
          </c:extLst>
        </c:ser>
        <c:ser>
          <c:idx val="63"/>
          <c:order val="63"/>
          <c:tx>
            <c:strRef>
              <c:f>Лист1!$BM$37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Лист1!$BM$38:$BM$55</c:f>
              <c:numCache>
                <c:formatCode>General</c:formatCode>
                <c:ptCount val="18"/>
                <c:pt idx="0">
                  <c:v>2.423645320197045E-3</c:v>
                </c:pt>
                <c:pt idx="1">
                  <c:v>1.5847290640394088E-2</c:v>
                </c:pt>
                <c:pt idx="2">
                  <c:v>2.5970443349753691E-2</c:v>
                </c:pt>
                <c:pt idx="3">
                  <c:v>1.1133004926108378E-2</c:v>
                </c:pt>
                <c:pt idx="4">
                  <c:v>1.4679802955665042E-3</c:v>
                </c:pt>
                <c:pt idx="5">
                  <c:v>1.1527093596059128E-3</c:v>
                </c:pt>
                <c:pt idx="6">
                  <c:v>2.0049261083743808E-3</c:v>
                </c:pt>
                <c:pt idx="7">
                  <c:v>0</c:v>
                </c:pt>
                <c:pt idx="8">
                  <c:v>5.3726415094339612E-2</c:v>
                </c:pt>
                <c:pt idx="9">
                  <c:v>0.20542452830188676</c:v>
                </c:pt>
                <c:pt idx="10">
                  <c:v>0.15801886792452829</c:v>
                </c:pt>
                <c:pt idx="11">
                  <c:v>8.216981132075471E-2</c:v>
                </c:pt>
                <c:pt idx="12">
                  <c:v>5.3726415094339612E-2</c:v>
                </c:pt>
                <c:pt idx="13">
                  <c:v>5.056603773584905E-2</c:v>
                </c:pt>
                <c:pt idx="14">
                  <c:v>2.8443396226415091E-2</c:v>
                </c:pt>
                <c:pt idx="15">
                  <c:v>9.4811320754716981E-3</c:v>
                </c:pt>
                <c:pt idx="16">
                  <c:v>1.2641509433962262E-2</c:v>
                </c:pt>
                <c:pt idx="17">
                  <c:v>1.580188679245283E-2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4A71-4A6E-B635-90D675B0ABA6}"/>
            </c:ext>
          </c:extLst>
        </c:ser>
        <c:ser>
          <c:idx val="64"/>
          <c:order val="64"/>
          <c:tx>
            <c:strRef>
              <c:f>Лист1!$BN$37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Лист1!$BN$38:$BN$55</c:f>
              <c:numCache>
                <c:formatCode>General</c:formatCode>
                <c:ptCount val="18"/>
                <c:pt idx="0">
                  <c:v>0.10219679633867283</c:v>
                </c:pt>
                <c:pt idx="1">
                  <c:v>0.42900839054157142</c:v>
                </c:pt>
                <c:pt idx="2">
                  <c:v>0.31338672768878717</c:v>
                </c:pt>
                <c:pt idx="3">
                  <c:v>0.11260106788710909</c:v>
                </c:pt>
                <c:pt idx="4">
                  <c:v>1.7116704805492045E-2</c:v>
                </c:pt>
                <c:pt idx="5">
                  <c:v>8.8100686498854414E-3</c:v>
                </c:pt>
                <c:pt idx="6">
                  <c:v>6.8802440884820175E-3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0.11166666666666665</c:v>
                </c:pt>
                <c:pt idx="11">
                  <c:v>0.2233333333333333</c:v>
                </c:pt>
                <c:pt idx="12">
                  <c:v>0.11166666666666665</c:v>
                </c:pt>
                <c:pt idx="13">
                  <c:v>0.11166666666666665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0.11166666666666665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0-4A71-4A6E-B635-90D675B0ABA6}"/>
            </c:ext>
          </c:extLst>
        </c:ser>
        <c:ser>
          <c:idx val="65"/>
          <c:order val="65"/>
          <c:tx>
            <c:strRef>
              <c:f>Лист1!$BO$37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6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Лист1!$BO$38:$BO$55</c:f>
              <c:numCache>
                <c:formatCode>General</c:formatCode>
                <c:ptCount val="18"/>
                <c:pt idx="0">
                  <c:v>1.900775427237824E-2</c:v>
                </c:pt>
                <c:pt idx="1">
                  <c:v>6.2805089211774467E-2</c:v>
                </c:pt>
                <c:pt idx="2">
                  <c:v>4.2279605510803328E-2</c:v>
                </c:pt>
                <c:pt idx="3">
                  <c:v>4.0292102687645819E-2</c:v>
                </c:pt>
                <c:pt idx="4">
                  <c:v>2.0886847850636148E-2</c:v>
                </c:pt>
                <c:pt idx="5">
                  <c:v>2.6415719340510426E-2</c:v>
                </c:pt>
                <c:pt idx="6">
                  <c:v>0.10992697432808855</c:v>
                </c:pt>
                <c:pt idx="7">
                  <c:v>8.1368059310259838E-2</c:v>
                </c:pt>
                <c:pt idx="8">
                  <c:v>0.40440421112426672</c:v>
                </c:pt>
                <c:pt idx="9">
                  <c:v>0.26647727272727267</c:v>
                </c:pt>
                <c:pt idx="10">
                  <c:v>5.3295454545454542E-2</c:v>
                </c:pt>
                <c:pt idx="11">
                  <c:v>1.5227272727272726E-2</c:v>
                </c:pt>
                <c:pt idx="12">
                  <c:v>3.8068181818181816E-3</c:v>
                </c:pt>
                <c:pt idx="13">
                  <c:v>3.8068181818181816E-3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1-4A71-4A6E-B635-90D675B0ABA6}"/>
            </c:ext>
          </c:extLst>
        </c:ser>
        <c:ser>
          <c:idx val="66"/>
          <c:order val="66"/>
          <c:tx>
            <c:strRef>
              <c:f>Лист1!$BP$37</c:f>
              <c:strCache>
                <c:ptCount val="1"/>
                <c:pt idx="0">
                  <c:v>Влекомые наносы</c:v>
                </c:pt>
              </c:strCache>
            </c:strRef>
          </c:tx>
          <c:spPr>
            <a:ln w="539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Лист1!$BP$38:$BP$55</c:f>
              <c:numCache>
                <c:formatCode>General</c:formatCode>
                <c:ptCount val="18"/>
                <c:pt idx="0">
                  <c:v>2.1412902513381796E-3</c:v>
                </c:pt>
                <c:pt idx="1">
                  <c:v>1.8865489733592679E-2</c:v>
                </c:pt>
                <c:pt idx="2">
                  <c:v>0.10537730976571739</c:v>
                </c:pt>
                <c:pt idx="3">
                  <c:v>9.7548116925392669E-2</c:v>
                </c:pt>
                <c:pt idx="4">
                  <c:v>0.33248875180837312</c:v>
                </c:pt>
                <c:pt idx="5">
                  <c:v>0.21541324875944093</c:v>
                </c:pt>
                <c:pt idx="6">
                  <c:v>0.11608914408522407</c:v>
                </c:pt>
                <c:pt idx="7">
                  <c:v>8.0044664200743923E-2</c:v>
                </c:pt>
                <c:pt idx="8">
                  <c:v>3.4846513268112965E-2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2-4A71-4A6E-B635-90D675B0ABA6}"/>
            </c:ext>
          </c:extLst>
        </c:ser>
        <c:ser>
          <c:idx val="67"/>
          <c:order val="67"/>
          <c:tx>
            <c:strRef>
              <c:f>Лист1!$BQ$37</c:f>
              <c:strCache>
                <c:ptCount val="1"/>
                <c:pt idx="0">
                  <c:v>Русловые отложения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Лист1!$A$38:$A$55</c:f>
              <c:numCache>
                <c:formatCode>General</c:formatCode>
                <c:ptCount val="18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125.5</c:v>
                </c:pt>
              </c:numCache>
            </c:numRef>
          </c:xVal>
          <c:yVal>
            <c:numRef>
              <c:f>Лист1!$BQ$38:$BQ$55</c:f>
              <c:numCache>
                <c:formatCode>General</c:formatCode>
                <c:ptCount val="18"/>
                <c:pt idx="0">
                  <c:v>2.574877213635042E-2</c:v>
                </c:pt>
                <c:pt idx="1">
                  <c:v>0.14430602794393799</c:v>
                </c:pt>
                <c:pt idx="2">
                  <c:v>0.20253347212842068</c:v>
                </c:pt>
                <c:pt idx="3">
                  <c:v>6.1038500464379537E-2</c:v>
                </c:pt>
                <c:pt idx="4">
                  <c:v>6.4172822543677299E-3</c:v>
                </c:pt>
                <c:pt idx="5">
                  <c:v>5.4132757064838753E-3</c:v>
                </c:pt>
                <c:pt idx="6">
                  <c:v>2.7158197934698564E-2</c:v>
                </c:pt>
                <c:pt idx="7">
                  <c:v>9.8405125111398969E-3</c:v>
                </c:pt>
                <c:pt idx="8">
                  <c:v>6.6052023256438427E-2</c:v>
                </c:pt>
                <c:pt idx="9">
                  <c:v>5.729186960620887E-2</c:v>
                </c:pt>
                <c:pt idx="10">
                  <c:v>8.8857375812005118E-2</c:v>
                </c:pt>
                <c:pt idx="11">
                  <c:v>4.6990621275696851E-2</c:v>
                </c:pt>
                <c:pt idx="12">
                  <c:v>6.5271957888094187E-2</c:v>
                </c:pt>
                <c:pt idx="13">
                  <c:v>4.9651188946449723E-2</c:v>
                </c:pt>
                <c:pt idx="14">
                  <c:v>5.7282643078606546E-2</c:v>
                </c:pt>
                <c:pt idx="15">
                  <c:v>2.9086962597754582E-3</c:v>
                </c:pt>
                <c:pt idx="16">
                  <c:v>5.3583295839645341E-3</c:v>
                </c:pt>
                <c:pt idx="17">
                  <c:v>7.787925321298142E-2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3-4A71-4A6E-B635-90D675B0A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901599"/>
        <c:axId val="2059904511"/>
      </c:scatterChart>
      <c:valAx>
        <c:axId val="2059901599"/>
        <c:scaling>
          <c:logBase val="7"/>
          <c:orientation val="minMax"/>
          <c:max val="125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Диаметр</a:t>
                </a:r>
                <a:r>
                  <a:rPr lang="ru-RU" baseline="0"/>
                  <a:t> частиц, мм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9904511"/>
        <c:crossesAt val="0"/>
        <c:crossBetween val="midCat"/>
      </c:valAx>
      <c:valAx>
        <c:axId val="2059904511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фракций в объеме пробы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9901599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304800</xdr:colOff>
      <xdr:row>0</xdr:row>
      <xdr:rowOff>43543</xdr:rowOff>
    </xdr:from>
    <xdr:to>
      <xdr:col>26</xdr:col>
      <xdr:colOff>760788</xdr:colOff>
      <xdr:row>29</xdr:row>
      <xdr:rowOff>1188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0.02663</cdr:x>
      <cdr:y>0.85308</cdr:y>
    </cdr:from>
    <cdr:to>
      <cdr:x>0.20622</cdr:x>
      <cdr:y>0.9053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11158" y="4992107"/>
          <a:ext cx="1424078" cy="30557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0.20456</cdr:x>
      <cdr:y>0.82961</cdr:y>
    </cdr:from>
    <cdr:to>
      <cdr:x>0.31996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618611" y="4913817"/>
          <a:ext cx="913144" cy="10091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100"/>
            <a:t>- Пробы </a:t>
          </a:r>
          <a:r>
            <a:rPr lang="ru-RU" sz="1100" baseline="0"/>
            <a:t>влекомых наносов, 2016,2017,2023	            - Среднее значение по всем пробам влекомых </a:t>
          </a:r>
        </a:p>
        <a:p xmlns:a="http://schemas.openxmlformats.org/drawingml/2006/main">
          <a:r>
            <a:rPr lang="ru-RU" sz="1100" baseline="0"/>
            <a:t>		                                          наносов</a:t>
          </a:r>
        </a:p>
        <a:p xmlns:a="http://schemas.openxmlformats.org/drawingml/2006/main">
          <a:endParaRPr lang="ru-RU" sz="1100" baseline="0"/>
        </a:p>
        <a:p xmlns:a="http://schemas.openxmlformats.org/drawingml/2006/main">
          <a:r>
            <a:rPr lang="ru-RU" sz="1100" baseline="0"/>
            <a:t>- Пробы русловых отложений, 2023                                -Средневзвешенное значение по всем пробам </a:t>
          </a:r>
        </a:p>
        <a:p xmlns:a="http://schemas.openxmlformats.org/drawingml/2006/main">
          <a:r>
            <a:rPr lang="ru-RU" sz="1100" baseline="0"/>
            <a:t>			              русловых отложений </a:t>
          </a:r>
          <a:r>
            <a:rPr lang="ru-RU" sz="1100"/>
            <a:t> </a:t>
          </a:r>
        </a:p>
      </cdr:txBody>
    </cdr:sp>
  </cdr:relSizeAnchor>
  <cdr:relSizeAnchor xmlns:cdr="http://schemas.openxmlformats.org/drawingml/2006/chartDrawing">
    <cdr:from>
      <cdr:x>0.02661</cdr:x>
      <cdr:y>0.92078</cdr:y>
    </cdr:from>
    <cdr:to>
      <cdr:x>0.20555</cdr:x>
      <cdr:y>0.97231</cdr:y>
    </cdr:to>
    <cdr:pic>
      <cdr:nvPicPr>
        <cdr:cNvPr id="6" name="Рисунок 5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 rot="10800000">
          <a:off x="210820" y="5407660"/>
          <a:ext cx="1417852" cy="302662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0.58182</cdr:x>
      <cdr:y>0.94326</cdr:y>
    </cdr:from>
    <cdr:to>
      <cdr:x>0.60971</cdr:x>
      <cdr:y>0.94326</cdr:y>
    </cdr:to>
    <cdr:cxnSp macro="">
      <cdr:nvCxnSpPr>
        <cdr:cNvPr id="8" name="Прямая соединительная линия 7"/>
        <cdr:cNvCxnSpPr/>
      </cdr:nvCxnSpPr>
      <cdr:spPr>
        <a:xfrm xmlns:a="http://schemas.openxmlformats.org/drawingml/2006/main">
          <a:off x="4610100" y="5539740"/>
          <a:ext cx="22098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0.5815</cdr:x>
      <cdr:y>0.87796</cdr:y>
    </cdr:from>
    <cdr:to>
      <cdr:x>0.61067</cdr:x>
      <cdr:y>0.87796</cdr:y>
    </cdr:to>
    <cdr:cxnSp macro="">
      <cdr:nvCxnSpPr>
        <cdr:cNvPr id="9" name="Прямая соединительная линия 8"/>
        <cdr:cNvCxnSpPr/>
      </cdr:nvCxnSpPr>
      <cdr:spPr>
        <a:xfrm xmlns:a="http://schemas.openxmlformats.org/drawingml/2006/main">
          <a:off x="4607560" y="5156200"/>
          <a:ext cx="23114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tx1"/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A110"/>
  <sheetViews>
    <sheetView zoomScale="55" zoomScaleNormal="55" workbookViewId="0">
      <pane xSplit="1" topLeftCell="Q1" activePane="topRight" state="frozen"/>
      <selection activeCell="A25" sqref="A25"/>
      <selection pane="topRight" activeCell="AD9" sqref="AD9"/>
    </sheetView>
  </sheetViews>
  <sheetFormatPr defaultRowHeight="14.4" x14ac:dyDescent="0.3"/>
  <cols>
    <col min="1" max="1" width="8.88671875" style="18"/>
    <col min="2" max="2" width="21.21875" style="18" customWidth="1"/>
    <col min="3" max="21" width="8.88671875" style="18"/>
    <col min="22" max="69" width="21.77734375" style="18" bestFit="1" customWidth="1"/>
    <col min="70" max="79" width="21.77734375" bestFit="1" customWidth="1"/>
  </cols>
  <sheetData>
    <row r="3" spans="1:71" x14ac:dyDescent="0.3">
      <c r="A3" s="68" t="s">
        <v>133</v>
      </c>
      <c r="W3" s="69">
        <v>42527</v>
      </c>
      <c r="X3" s="69">
        <v>42528</v>
      </c>
      <c r="Y3" s="69">
        <v>42529</v>
      </c>
      <c r="Z3" s="69">
        <v>42530</v>
      </c>
      <c r="AA3" s="69">
        <v>42531</v>
      </c>
      <c r="AB3" s="69">
        <v>42532</v>
      </c>
      <c r="AC3" s="69">
        <v>42533</v>
      </c>
      <c r="AD3" s="69">
        <v>42534</v>
      </c>
      <c r="AE3" s="69">
        <v>42535</v>
      </c>
      <c r="AF3" s="69">
        <v>42536</v>
      </c>
      <c r="AG3" s="69">
        <v>42537</v>
      </c>
      <c r="AH3" s="69">
        <v>42538</v>
      </c>
      <c r="AI3" s="69">
        <v>42539</v>
      </c>
      <c r="AJ3" s="69">
        <v>42540</v>
      </c>
      <c r="AK3" s="69">
        <v>42541</v>
      </c>
      <c r="AL3" s="69">
        <v>42541</v>
      </c>
      <c r="AM3" s="69">
        <v>42542</v>
      </c>
      <c r="AN3" s="69">
        <v>42543</v>
      </c>
      <c r="AO3" s="69">
        <v>42543</v>
      </c>
      <c r="AP3" s="69">
        <v>42544</v>
      </c>
      <c r="AQ3" s="69">
        <v>42545</v>
      </c>
      <c r="AR3" s="69">
        <v>42545</v>
      </c>
      <c r="AS3" s="69">
        <v>42546</v>
      </c>
      <c r="AT3" s="69">
        <v>42546</v>
      </c>
      <c r="AU3" s="69">
        <v>42547</v>
      </c>
      <c r="AV3" s="69">
        <v>42548</v>
      </c>
      <c r="AW3" s="69">
        <v>42549</v>
      </c>
      <c r="AX3" s="69">
        <v>42550</v>
      </c>
      <c r="AY3" s="69">
        <v>42551</v>
      </c>
      <c r="AZ3" s="69">
        <v>42551</v>
      </c>
      <c r="BA3" s="69">
        <v>42552</v>
      </c>
      <c r="BB3" s="69">
        <v>42553</v>
      </c>
      <c r="BC3" s="69">
        <v>42554</v>
      </c>
      <c r="BD3" s="69">
        <v>42555</v>
      </c>
      <c r="BE3" s="69">
        <v>42556</v>
      </c>
    </row>
    <row r="4" spans="1:71" x14ac:dyDescent="0.3">
      <c r="A4" s="68" t="s">
        <v>134</v>
      </c>
      <c r="W4"/>
      <c r="X4"/>
      <c r="Y4"/>
      <c r="Z4"/>
      <c r="AA4"/>
      <c r="AB4"/>
      <c r="AC4"/>
      <c r="AD4"/>
      <c r="AE4"/>
      <c r="AF4"/>
      <c r="AG4">
        <v>6.5</v>
      </c>
      <c r="AH4">
        <v>7</v>
      </c>
      <c r="AI4">
        <v>7.4</v>
      </c>
      <c r="AJ4">
        <v>9.1</v>
      </c>
      <c r="AK4">
        <v>7.9</v>
      </c>
      <c r="AL4">
        <v>7.9</v>
      </c>
      <c r="AM4">
        <v>9.6</v>
      </c>
      <c r="AN4">
        <v>10.5</v>
      </c>
      <c r="AO4">
        <v>10.5</v>
      </c>
      <c r="AP4">
        <v>11.3</v>
      </c>
      <c r="AQ4">
        <v>8</v>
      </c>
      <c r="AR4">
        <v>8</v>
      </c>
      <c r="AS4">
        <v>9.6</v>
      </c>
      <c r="AT4">
        <v>9.6</v>
      </c>
      <c r="AU4">
        <v>11.4</v>
      </c>
      <c r="AV4">
        <v>13.2</v>
      </c>
      <c r="AW4">
        <v>12.4</v>
      </c>
      <c r="AX4">
        <v>10.6</v>
      </c>
      <c r="AY4">
        <v>12</v>
      </c>
      <c r="AZ4">
        <v>12</v>
      </c>
      <c r="BA4">
        <v>9</v>
      </c>
      <c r="BB4">
        <v>9.8000000000000007</v>
      </c>
      <c r="BC4">
        <v>8.4</v>
      </c>
      <c r="BD4">
        <v>7.7</v>
      </c>
      <c r="BE4">
        <v>9.3000000000000007</v>
      </c>
    </row>
    <row r="5" spans="1:71" x14ac:dyDescent="0.3">
      <c r="A5" s="68" t="s">
        <v>135</v>
      </c>
      <c r="W5"/>
      <c r="X5"/>
      <c r="Y5"/>
      <c r="Z5">
        <v>4.4000000000000004</v>
      </c>
      <c r="AA5">
        <v>15.7</v>
      </c>
      <c r="AB5">
        <v>0</v>
      </c>
      <c r="AC5">
        <v>0</v>
      </c>
      <c r="AD5">
        <v>0</v>
      </c>
      <c r="AE5">
        <v>0</v>
      </c>
      <c r="AF5">
        <v>0</v>
      </c>
      <c r="AG5">
        <v>4.4000000000000004</v>
      </c>
      <c r="AH5">
        <v>15.7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23.8</v>
      </c>
      <c r="AR5">
        <v>23.8</v>
      </c>
      <c r="AS5">
        <v>5.5</v>
      </c>
      <c r="AT5">
        <v>5.5</v>
      </c>
      <c r="AU5">
        <v>0</v>
      </c>
      <c r="AV5">
        <v>0</v>
      </c>
      <c r="AW5">
        <v>4.4000000000000004</v>
      </c>
      <c r="AX5">
        <v>11</v>
      </c>
      <c r="AY5">
        <v>0</v>
      </c>
      <c r="AZ5">
        <v>0</v>
      </c>
      <c r="BA5">
        <v>23.1</v>
      </c>
      <c r="BB5">
        <v>1.2</v>
      </c>
      <c r="BC5">
        <v>1</v>
      </c>
      <c r="BD5">
        <v>25.5</v>
      </c>
      <c r="BE5">
        <v>4.5999999999999996</v>
      </c>
    </row>
    <row r="6" spans="1:71" s="70" customFormat="1" x14ac:dyDescent="0.3">
      <c r="A6" s="85" t="s">
        <v>107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AF6" s="70">
        <v>0.78</v>
      </c>
      <c r="AG6" s="70">
        <v>1.52</v>
      </c>
      <c r="AH6" s="70">
        <v>1.39</v>
      </c>
      <c r="AI6" s="70">
        <v>1.59</v>
      </c>
      <c r="AJ6" s="70">
        <v>1.6</v>
      </c>
      <c r="AK6" s="70">
        <v>1.65</v>
      </c>
      <c r="AL6" s="70">
        <v>1.65</v>
      </c>
      <c r="AM6" s="70">
        <v>1.57</v>
      </c>
      <c r="AN6" s="70">
        <v>1.8</v>
      </c>
      <c r="AO6" s="70">
        <v>1.8</v>
      </c>
      <c r="AP6" s="70">
        <v>1.88</v>
      </c>
      <c r="AQ6" s="70">
        <v>3.03</v>
      </c>
      <c r="AR6" s="70">
        <v>3.03</v>
      </c>
      <c r="AS6" s="70">
        <v>2.87</v>
      </c>
      <c r="AT6" s="70">
        <v>2.87</v>
      </c>
      <c r="AU6" s="70">
        <v>2.69</v>
      </c>
      <c r="AV6" s="70">
        <v>2.79</v>
      </c>
      <c r="AW6" s="70">
        <v>2.86</v>
      </c>
      <c r="AX6" s="70">
        <v>3.29</v>
      </c>
      <c r="AY6" s="70">
        <v>3.21</v>
      </c>
      <c r="AZ6" s="70">
        <v>3.21</v>
      </c>
      <c r="BA6" s="70">
        <v>3.67</v>
      </c>
      <c r="BB6" s="70">
        <v>2.56</v>
      </c>
      <c r="BC6" s="70">
        <v>2.63</v>
      </c>
      <c r="BD6" s="70">
        <v>2.78</v>
      </c>
      <c r="BE6" s="70">
        <v>2.87</v>
      </c>
      <c r="BF6" s="72"/>
      <c r="BG6" s="72"/>
      <c r="BH6" s="72"/>
      <c r="BI6" s="72"/>
      <c r="BJ6" s="72"/>
      <c r="BK6" s="72"/>
      <c r="BL6" s="72"/>
      <c r="BM6" s="72"/>
      <c r="BN6" s="72"/>
      <c r="BO6" s="72"/>
      <c r="BP6" s="72"/>
      <c r="BQ6" s="72"/>
    </row>
    <row r="7" spans="1:71" x14ac:dyDescent="0.3">
      <c r="A7" s="68" t="s">
        <v>136</v>
      </c>
      <c r="W7"/>
      <c r="X7"/>
      <c r="Y7"/>
      <c r="Z7"/>
      <c r="AA7"/>
      <c r="AB7"/>
      <c r="AC7"/>
      <c r="AD7"/>
      <c r="AE7"/>
      <c r="AF7">
        <v>1965.5674633730439</v>
      </c>
      <c r="AG7">
        <v>2948.8243360785518</v>
      </c>
      <c r="AH7">
        <v>234.0528521487235</v>
      </c>
      <c r="AI7">
        <v>323.39465603480221</v>
      </c>
      <c r="AJ7">
        <v>213.8216558147067</v>
      </c>
      <c r="AK7">
        <v>213.64951840004329</v>
      </c>
      <c r="AL7">
        <v>213.64951840004329</v>
      </c>
      <c r="AM7">
        <v>213.73072306614449</v>
      </c>
      <c r="AN7">
        <v>227.9139700832915</v>
      </c>
      <c r="AO7">
        <v>227.9139700832915</v>
      </c>
      <c r="AP7">
        <v>294.74952145289842</v>
      </c>
      <c r="AQ7">
        <v>1619.880091343877</v>
      </c>
      <c r="AR7">
        <v>1619.880091343877</v>
      </c>
      <c r="AS7">
        <v>365.82411169815799</v>
      </c>
      <c r="AT7">
        <v>365.82411169815799</v>
      </c>
      <c r="AU7">
        <v>959.11737408756221</v>
      </c>
      <c r="AV7">
        <v>274.31152806130177</v>
      </c>
      <c r="AW7">
        <v>2123.0567336255031</v>
      </c>
      <c r="AX7">
        <v>325.89988439344472</v>
      </c>
      <c r="AY7">
        <v>802.52286881206237</v>
      </c>
      <c r="AZ7">
        <v>802.52286881206237</v>
      </c>
      <c r="BA7">
        <v>6768.2360972161523</v>
      </c>
      <c r="BB7">
        <v>486.78626539547838</v>
      </c>
      <c r="BC7">
        <v>254.6445975006057</v>
      </c>
      <c r="BD7">
        <v>251.68340490019361</v>
      </c>
      <c r="BE7">
        <v>817.66158688959467</v>
      </c>
    </row>
    <row r="8" spans="1:71" s="70" customFormat="1" x14ac:dyDescent="0.3">
      <c r="A8" s="85" t="s">
        <v>106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AF8" s="70">
        <v>1.533142621430974</v>
      </c>
      <c r="AG8" s="70">
        <v>4.4822129908393986</v>
      </c>
      <c r="AH8" s="70">
        <v>0.32533346448672562</v>
      </c>
      <c r="AI8" s="70">
        <v>0.51419750309533552</v>
      </c>
      <c r="AJ8" s="70">
        <v>0.34211464930353069</v>
      </c>
      <c r="AK8" s="70">
        <v>0.35252170536007149</v>
      </c>
      <c r="AL8" s="70">
        <v>0.35252170536007149</v>
      </c>
      <c r="AM8" s="70">
        <v>0.335557235213847</v>
      </c>
      <c r="AN8" s="70">
        <v>0.41024514614992469</v>
      </c>
      <c r="AO8" s="70">
        <v>0.41024514614992469</v>
      </c>
      <c r="AP8" s="70">
        <v>0.55412910033144902</v>
      </c>
      <c r="AQ8" s="70">
        <v>4.9082366767719456</v>
      </c>
      <c r="AR8" s="70">
        <v>4.9082366767719456</v>
      </c>
      <c r="AS8" s="70">
        <v>1.049915200573714</v>
      </c>
      <c r="AT8" s="70">
        <v>1.049915200573714</v>
      </c>
      <c r="AU8" s="70">
        <v>2.5800257362955419</v>
      </c>
      <c r="AV8" s="70">
        <v>0.76532916329103218</v>
      </c>
      <c r="AW8" s="70">
        <v>6.0719422581689368</v>
      </c>
      <c r="AX8" s="70">
        <v>1.072210619654433</v>
      </c>
      <c r="AY8" s="70">
        <v>2.57609840888672</v>
      </c>
      <c r="AZ8" s="70">
        <v>2.57609840888672</v>
      </c>
      <c r="BA8" s="70">
        <v>24.839426476783281</v>
      </c>
      <c r="BB8" s="70">
        <v>1.246172839412425</v>
      </c>
      <c r="BC8" s="70">
        <v>0.66971529142659303</v>
      </c>
      <c r="BD8" s="70">
        <v>0.69967986562253803</v>
      </c>
      <c r="BE8" s="70">
        <v>2.3466887543731372</v>
      </c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</row>
    <row r="9" spans="1:71" x14ac:dyDescent="0.3">
      <c r="A9" s="68" t="s">
        <v>137</v>
      </c>
      <c r="W9"/>
      <c r="X9"/>
      <c r="Y9"/>
      <c r="Z9"/>
      <c r="AA9"/>
      <c r="AB9"/>
      <c r="AC9"/>
      <c r="AD9"/>
      <c r="AE9"/>
      <c r="AF9"/>
      <c r="AG9"/>
      <c r="AH9"/>
      <c r="AI9">
        <v>8.491108641975309E-2</v>
      </c>
      <c r="AJ9">
        <v>0.13526750000000001</v>
      </c>
      <c r="AK9">
        <v>3.1872866666666673E-2</v>
      </c>
      <c r="AL9">
        <v>1.9109999999999999E-2</v>
      </c>
      <c r="AM9">
        <v>9.8599999999999993E-2</v>
      </c>
      <c r="AN9">
        <v>5.1999999999999998E-2</v>
      </c>
      <c r="AO9">
        <v>1.008E-2</v>
      </c>
      <c r="AP9"/>
      <c r="AQ9">
        <v>0.21290799999999999</v>
      </c>
      <c r="AR9">
        <v>3.9826666666666663E-2</v>
      </c>
      <c r="AS9">
        <v>0.53660571428571435</v>
      </c>
      <c r="AT9">
        <v>5.9200000000000003E-2</v>
      </c>
      <c r="AU9"/>
      <c r="AV9"/>
      <c r="AW9">
        <v>2.5440000000000001E-2</v>
      </c>
      <c r="AX9"/>
      <c r="AY9">
        <v>9.0000000000000011E-2</v>
      </c>
      <c r="AZ9">
        <v>1.9588000000000001E-2</v>
      </c>
      <c r="BA9">
        <v>5.7593333333333323E-2</v>
      </c>
      <c r="BB9"/>
      <c r="BC9"/>
      <c r="BD9"/>
      <c r="BE9">
        <v>5.0099999999999999E-2</v>
      </c>
    </row>
    <row r="10" spans="1:71" ht="15" thickBot="1" x14ac:dyDescent="0.35">
      <c r="A10" s="68" t="s">
        <v>138</v>
      </c>
      <c r="W10"/>
      <c r="X10"/>
      <c r="Y10"/>
      <c r="Z10"/>
      <c r="AA10"/>
      <c r="AB10"/>
      <c r="AC10"/>
      <c r="AD10"/>
      <c r="AE10"/>
      <c r="AF10"/>
      <c r="AG10"/>
      <c r="AH10"/>
      <c r="AI10">
        <v>1.3820346320346319</v>
      </c>
      <c r="AJ10">
        <v>1.901406926406926</v>
      </c>
      <c r="AK10">
        <v>2.4336580086580089</v>
      </c>
      <c r="AL10">
        <v>1.6559523809523811</v>
      </c>
      <c r="AM10">
        <v>3.7469696969696979</v>
      </c>
      <c r="AN10">
        <v>2.241233766233766</v>
      </c>
      <c r="AO10">
        <v>2.241233766233766</v>
      </c>
      <c r="AP10"/>
      <c r="AQ10">
        <v>6.2679653679653669</v>
      </c>
      <c r="AR10">
        <v>6.2679653679653669</v>
      </c>
      <c r="AS10">
        <v>9.9992424242424232</v>
      </c>
      <c r="AT10">
        <v>9.9992424242424232</v>
      </c>
      <c r="AU10"/>
      <c r="AV10"/>
      <c r="AW10">
        <v>0.5622294372294373</v>
      </c>
      <c r="AX10"/>
      <c r="AY10">
        <v>7.2740259740259727</v>
      </c>
      <c r="AZ10">
        <v>7.2740259740259727</v>
      </c>
      <c r="BA10">
        <v>2.233874458874459</v>
      </c>
      <c r="BB10"/>
      <c r="BC10"/>
      <c r="BD10"/>
      <c r="BE10">
        <v>1.074891774891775</v>
      </c>
    </row>
    <row r="11" spans="1:71" ht="47.4" thickBot="1" x14ac:dyDescent="0.35">
      <c r="A11" s="68" t="s">
        <v>139</v>
      </c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>
        <v>1.008E-2</v>
      </c>
      <c r="AO11">
        <v>1.008E-2</v>
      </c>
      <c r="AP11"/>
      <c r="AQ11">
        <v>3.9826666666666663E-2</v>
      </c>
      <c r="AR11">
        <v>3.9826666666666663E-2</v>
      </c>
      <c r="AS11">
        <v>5.9200000000000003E-2</v>
      </c>
      <c r="AT11">
        <v>5.9200000000000003E-2</v>
      </c>
      <c r="AU11"/>
      <c r="AV11"/>
      <c r="AW11"/>
      <c r="AX11"/>
      <c r="AY11">
        <v>1.9588000000000001E-2</v>
      </c>
      <c r="AZ11">
        <v>1.9588000000000001E-2</v>
      </c>
      <c r="BA11"/>
      <c r="BB11"/>
      <c r="BC11"/>
      <c r="BD11"/>
      <c r="BE11"/>
      <c r="BF11" s="48" t="s">
        <v>88</v>
      </c>
      <c r="BG11" s="49" t="s">
        <v>89</v>
      </c>
      <c r="BH11" s="49" t="s">
        <v>90</v>
      </c>
      <c r="BI11" s="49" t="s">
        <v>91</v>
      </c>
      <c r="BJ11" s="49" t="s">
        <v>92</v>
      </c>
      <c r="BK11" s="49" t="s">
        <v>93</v>
      </c>
      <c r="BM11" s="48" t="s">
        <v>93</v>
      </c>
      <c r="BN11" s="49" t="s">
        <v>94</v>
      </c>
      <c r="BO11" s="49" t="s">
        <v>95</v>
      </c>
      <c r="BP11" s="49" t="s">
        <v>96</v>
      </c>
      <c r="BQ11" s="49" t="s">
        <v>97</v>
      </c>
      <c r="BR11" s="49" t="s">
        <v>98</v>
      </c>
      <c r="BS11" s="49" t="s">
        <v>99</v>
      </c>
    </row>
    <row r="12" spans="1:71" ht="16.2" thickBot="1" x14ac:dyDescent="0.35">
      <c r="A12" s="68" t="s">
        <v>140</v>
      </c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>
        <v>1.6760822510822511</v>
      </c>
      <c r="AO12">
        <v>1.6760822510822511</v>
      </c>
      <c r="AP12"/>
      <c r="AQ12">
        <v>3.8609307359307361</v>
      </c>
      <c r="AR12">
        <v>3.8609307359307361</v>
      </c>
      <c r="AS12">
        <v>2.387337662337663</v>
      </c>
      <c r="AT12">
        <v>2.387337662337663</v>
      </c>
      <c r="AU12"/>
      <c r="AV12"/>
      <c r="AW12"/>
      <c r="AX12"/>
      <c r="AY12">
        <v>0.49372294372294379</v>
      </c>
      <c r="AZ12">
        <v>0.49372294372294379</v>
      </c>
      <c r="BA12"/>
      <c r="BB12"/>
      <c r="BC12"/>
      <c r="BD12"/>
      <c r="BE12"/>
      <c r="BF12" s="50">
        <v>1</v>
      </c>
      <c r="BG12" s="51">
        <v>3.6</v>
      </c>
      <c r="BH12" s="51">
        <v>33</v>
      </c>
      <c r="BI12" s="51">
        <v>8.44</v>
      </c>
      <c r="BJ12" s="51">
        <v>26.92</v>
      </c>
      <c r="BK12" s="51">
        <v>4</v>
      </c>
      <c r="BM12" s="50">
        <v>1</v>
      </c>
      <c r="BN12" s="51">
        <v>6.86</v>
      </c>
      <c r="BO12" s="51">
        <v>7.8</v>
      </c>
      <c r="BP12" s="51">
        <v>2</v>
      </c>
      <c r="BQ12" s="52">
        <v>2940</v>
      </c>
      <c r="BR12" s="53">
        <v>6.4</v>
      </c>
      <c r="BS12" s="95">
        <v>65</v>
      </c>
    </row>
    <row r="13" spans="1:71" ht="16.2" thickBot="1" x14ac:dyDescent="0.35">
      <c r="A13" s="68" t="s">
        <v>141</v>
      </c>
      <c r="W13">
        <v>2016</v>
      </c>
      <c r="X13">
        <v>2016</v>
      </c>
      <c r="Y13">
        <v>2016</v>
      </c>
      <c r="Z13">
        <v>2016</v>
      </c>
      <c r="AA13">
        <v>2016</v>
      </c>
      <c r="AB13">
        <v>2016</v>
      </c>
      <c r="AC13">
        <v>2016</v>
      </c>
      <c r="AD13">
        <v>2016</v>
      </c>
      <c r="AE13">
        <v>2016</v>
      </c>
      <c r="AF13">
        <v>2016</v>
      </c>
      <c r="AG13">
        <v>2016</v>
      </c>
      <c r="AH13">
        <v>2016</v>
      </c>
      <c r="AI13">
        <v>2016</v>
      </c>
      <c r="AJ13">
        <v>2016</v>
      </c>
      <c r="AK13">
        <v>2016</v>
      </c>
      <c r="AL13">
        <v>2016</v>
      </c>
      <c r="AM13">
        <v>2016</v>
      </c>
      <c r="AN13">
        <v>2016</v>
      </c>
      <c r="AO13">
        <v>2016</v>
      </c>
      <c r="AP13">
        <v>2016</v>
      </c>
      <c r="AQ13">
        <v>2016</v>
      </c>
      <c r="AR13">
        <v>2016</v>
      </c>
      <c r="AS13">
        <v>2016</v>
      </c>
      <c r="AT13">
        <v>2016</v>
      </c>
      <c r="AU13">
        <v>2016</v>
      </c>
      <c r="AV13">
        <v>2016</v>
      </c>
      <c r="AW13">
        <v>2016</v>
      </c>
      <c r="AX13">
        <v>2016</v>
      </c>
      <c r="AY13">
        <v>2016</v>
      </c>
      <c r="AZ13">
        <v>2016</v>
      </c>
      <c r="BA13">
        <v>2016</v>
      </c>
      <c r="BB13">
        <v>2016</v>
      </c>
      <c r="BC13">
        <v>2016</v>
      </c>
      <c r="BD13">
        <v>2016</v>
      </c>
      <c r="BE13">
        <v>2016</v>
      </c>
      <c r="BF13" s="50">
        <v>2</v>
      </c>
      <c r="BG13" s="51">
        <v>4.0599999999999996</v>
      </c>
      <c r="BH13" s="51">
        <v>55</v>
      </c>
      <c r="BI13" s="51">
        <v>1.0900000000000001</v>
      </c>
      <c r="BJ13" s="51">
        <v>18.87</v>
      </c>
      <c r="BK13" s="51">
        <v>2</v>
      </c>
      <c r="BM13" s="50">
        <v>2</v>
      </c>
      <c r="BN13" s="51">
        <v>13.9</v>
      </c>
      <c r="BO13" s="51">
        <v>3</v>
      </c>
      <c r="BP13" s="51">
        <v>1</v>
      </c>
      <c r="BQ13" s="52">
        <v>5950</v>
      </c>
      <c r="BR13" s="53">
        <v>13</v>
      </c>
      <c r="BS13" s="96"/>
    </row>
    <row r="14" spans="1:71" ht="16.2" thickBot="1" x14ac:dyDescent="0.35">
      <c r="A14" s="68" t="s">
        <v>142</v>
      </c>
      <c r="W14">
        <v>6</v>
      </c>
      <c r="X14">
        <v>6</v>
      </c>
      <c r="Y14">
        <v>6</v>
      </c>
      <c r="Z14">
        <v>6</v>
      </c>
      <c r="AA14">
        <v>6</v>
      </c>
      <c r="AB14">
        <v>6</v>
      </c>
      <c r="AC14">
        <v>6</v>
      </c>
      <c r="AD14">
        <v>6</v>
      </c>
      <c r="AE14">
        <v>6</v>
      </c>
      <c r="AF14">
        <v>6</v>
      </c>
      <c r="AG14">
        <v>6</v>
      </c>
      <c r="AH14">
        <v>6</v>
      </c>
      <c r="AI14">
        <v>6</v>
      </c>
      <c r="AJ14">
        <v>6</v>
      </c>
      <c r="AK14">
        <v>6</v>
      </c>
      <c r="AL14">
        <v>6</v>
      </c>
      <c r="AM14">
        <v>6</v>
      </c>
      <c r="AN14">
        <v>6</v>
      </c>
      <c r="AO14">
        <v>6</v>
      </c>
      <c r="AP14">
        <v>6</v>
      </c>
      <c r="AQ14">
        <v>6</v>
      </c>
      <c r="AR14">
        <v>6</v>
      </c>
      <c r="AS14">
        <v>6</v>
      </c>
      <c r="AT14">
        <v>6</v>
      </c>
      <c r="AU14">
        <v>6</v>
      </c>
      <c r="AV14">
        <v>6</v>
      </c>
      <c r="AW14">
        <v>6</v>
      </c>
      <c r="AX14">
        <v>6</v>
      </c>
      <c r="AY14">
        <v>6</v>
      </c>
      <c r="AZ14">
        <v>6</v>
      </c>
      <c r="BA14">
        <v>7</v>
      </c>
      <c r="BB14">
        <v>7</v>
      </c>
      <c r="BC14">
        <v>7</v>
      </c>
      <c r="BD14">
        <v>7</v>
      </c>
      <c r="BE14">
        <v>7</v>
      </c>
      <c r="BF14" s="50">
        <v>3</v>
      </c>
      <c r="BG14" s="51">
        <v>7.26</v>
      </c>
      <c r="BH14" s="51">
        <v>81</v>
      </c>
      <c r="BI14" s="51">
        <v>0.17</v>
      </c>
      <c r="BJ14" s="51">
        <v>13.93</v>
      </c>
      <c r="BK14" s="51">
        <v>3</v>
      </c>
      <c r="BM14" s="50">
        <v>3</v>
      </c>
      <c r="BN14" s="51">
        <v>17.899999999999999</v>
      </c>
      <c r="BO14" s="51">
        <v>2.4</v>
      </c>
      <c r="BP14" s="51">
        <v>2</v>
      </c>
      <c r="BQ14" s="52">
        <v>27300</v>
      </c>
      <c r="BR14" s="53">
        <v>60</v>
      </c>
      <c r="BS14" s="96"/>
    </row>
    <row r="15" spans="1:71" ht="16.2" thickBot="1" x14ac:dyDescent="0.35">
      <c r="A15" s="68" t="s">
        <v>143</v>
      </c>
      <c r="W15"/>
      <c r="X15"/>
      <c r="Y15"/>
      <c r="Z15"/>
      <c r="AA15"/>
      <c r="AB15"/>
      <c r="AC15"/>
      <c r="AD15"/>
      <c r="AE15"/>
      <c r="AF15">
        <v>2.560896E-3</v>
      </c>
      <c r="AG15">
        <v>4.7526359039999806E-3</v>
      </c>
      <c r="AH15">
        <v>3.1487736959999908E-3</v>
      </c>
      <c r="AI15">
        <v>5.9469586559999848E-3</v>
      </c>
      <c r="AJ15">
        <v>6.1364736000000027E-3</v>
      </c>
      <c r="AK15">
        <v>7.15491359999998E-3</v>
      </c>
      <c r="AL15">
        <v>7.15491359999998E-3</v>
      </c>
      <c r="AM15">
        <v>5.5821018240000001E-3</v>
      </c>
      <c r="AN15">
        <v>1.0918886399999991E-2</v>
      </c>
      <c r="AO15">
        <v>1.0918886399999991E-2</v>
      </c>
      <c r="AP15">
        <v>1.3360978944E-2</v>
      </c>
      <c r="AQ15">
        <v>8.1879038783999977E-2</v>
      </c>
      <c r="AR15">
        <v>8.1879038783999977E-2</v>
      </c>
      <c r="AS15">
        <v>6.8604404543999978E-2</v>
      </c>
      <c r="AT15">
        <v>6.8604404543999978E-2</v>
      </c>
      <c r="AU15">
        <v>5.5116092735999961E-2</v>
      </c>
      <c r="AV15">
        <v>6.2420625215999948E-2</v>
      </c>
      <c r="AW15">
        <v>6.7814896895999968E-2</v>
      </c>
      <c r="AX15">
        <v>0.1060298156159999</v>
      </c>
      <c r="AY15">
        <v>9.825865401599998E-2</v>
      </c>
      <c r="AZ15">
        <v>9.825865401599998E-2</v>
      </c>
      <c r="BA15">
        <v>0.14707191686400001</v>
      </c>
      <c r="BB15">
        <v>4.6326491135999973E-2</v>
      </c>
      <c r="BC15">
        <v>5.0960142143999958E-2</v>
      </c>
      <c r="BD15">
        <v>6.1668912383999949E-2</v>
      </c>
      <c r="BE15">
        <v>6.8604404543999978E-2</v>
      </c>
      <c r="BF15" s="50">
        <v>4</v>
      </c>
      <c r="BG15" s="51">
        <v>1.84</v>
      </c>
      <c r="BH15" s="51">
        <v>11</v>
      </c>
      <c r="BI15" s="51">
        <v>5.0599999999999996</v>
      </c>
      <c r="BJ15" s="51">
        <v>16.920000000000002</v>
      </c>
      <c r="BK15" s="51">
        <v>2</v>
      </c>
      <c r="BM15" s="50">
        <v>4</v>
      </c>
      <c r="BN15" s="51">
        <v>44</v>
      </c>
      <c r="BO15" s="51" t="s">
        <v>100</v>
      </c>
      <c r="BP15" s="51">
        <v>3</v>
      </c>
      <c r="BQ15" s="52">
        <v>9270</v>
      </c>
      <c r="BR15" s="53">
        <v>20</v>
      </c>
      <c r="BS15" s="97"/>
    </row>
    <row r="16" spans="1:71" ht="16.2" thickBot="1" x14ac:dyDescent="0.35">
      <c r="A16" s="68" t="s">
        <v>144</v>
      </c>
      <c r="W16"/>
      <c r="X16"/>
      <c r="Y16"/>
      <c r="Z16"/>
      <c r="AA16"/>
      <c r="AB16"/>
      <c r="AC16"/>
      <c r="AD16"/>
      <c r="AE16"/>
      <c r="AF16">
        <v>0.13268478390603619</v>
      </c>
      <c r="AG16">
        <v>0.38767383015062962</v>
      </c>
      <c r="AH16">
        <v>2.8380865378987489E-2</v>
      </c>
      <c r="AI16">
        <v>4.494048149531539E-2</v>
      </c>
      <c r="AJ16">
        <v>3.0088897018865059E-2</v>
      </c>
      <c r="AK16">
        <v>3.1076059878150181E-2</v>
      </c>
      <c r="AL16">
        <v>3.1076059878150181E-2</v>
      </c>
      <c r="AM16">
        <v>2.9474438720069981E-2</v>
      </c>
      <c r="AN16">
        <v>3.638857241231349E-2</v>
      </c>
      <c r="AO16">
        <v>3.638857241231349E-2</v>
      </c>
      <c r="AP16">
        <v>4.9031142849398787E-2</v>
      </c>
      <c r="AQ16">
        <v>0.43114599782403368</v>
      </c>
      <c r="AR16">
        <v>0.43114599782403368</v>
      </c>
      <c r="AS16">
        <v>9.6640093882170444E-2</v>
      </c>
      <c r="AT16">
        <v>9.6640093882170444E-2</v>
      </c>
      <c r="AU16">
        <v>0.22767625402832531</v>
      </c>
      <c r="AV16">
        <v>7.1517581727007576E-2</v>
      </c>
      <c r="AW16">
        <v>0.53047501819761056</v>
      </c>
      <c r="AX16">
        <v>0.10179997360736549</v>
      </c>
      <c r="AY16">
        <v>0.23106445023479499</v>
      </c>
      <c r="AZ16">
        <v>0.23106445023479499</v>
      </c>
      <c r="BA16">
        <v>2.1588334612111248</v>
      </c>
      <c r="BB16">
        <v>0.11167194215938391</v>
      </c>
      <c r="BC16">
        <v>6.226635746049923E-2</v>
      </c>
      <c r="BD16">
        <v>6.5780534419764877E-2</v>
      </c>
      <c r="BE16">
        <v>0.20868132893044061</v>
      </c>
      <c r="BF16" s="50">
        <v>5</v>
      </c>
      <c r="BG16" s="51">
        <v>9.57</v>
      </c>
      <c r="BH16" s="51">
        <v>31</v>
      </c>
      <c r="BI16" s="51">
        <v>4.47</v>
      </c>
      <c r="BJ16" s="51">
        <v>67.42</v>
      </c>
      <c r="BK16" s="51">
        <v>4</v>
      </c>
      <c r="BM16" s="50" t="s">
        <v>101</v>
      </c>
      <c r="BN16" s="51"/>
      <c r="BO16" s="51"/>
      <c r="BP16" s="51"/>
      <c r="BQ16" s="52">
        <v>9300</v>
      </c>
      <c r="BR16" s="53"/>
      <c r="BS16" s="53">
        <v>13</v>
      </c>
    </row>
    <row r="17" spans="1:71" ht="16.2" thickBot="1" x14ac:dyDescent="0.35">
      <c r="A17" s="68" t="s">
        <v>145</v>
      </c>
      <c r="W17"/>
      <c r="X17"/>
      <c r="Y17"/>
      <c r="Z17"/>
      <c r="AA17"/>
      <c r="AB17"/>
      <c r="AC17"/>
      <c r="AD17"/>
      <c r="AE17"/>
      <c r="AF17">
        <v>1.6675718789027939E-3</v>
      </c>
      <c r="AG17">
        <v>1.0592093408679411E-3</v>
      </c>
      <c r="AH17">
        <v>9.5858263552393835E-3</v>
      </c>
      <c r="AI17">
        <v>1.143328266146768E-2</v>
      </c>
      <c r="AJ17">
        <v>1.7620829328093428E-2</v>
      </c>
      <c r="AK17">
        <v>1.9892629164183349E-2</v>
      </c>
      <c r="AL17">
        <v>1.9892629164183349E-2</v>
      </c>
      <c r="AM17">
        <v>1.6363113889093079E-2</v>
      </c>
      <c r="AN17">
        <v>2.592549590213563E-2</v>
      </c>
      <c r="AO17">
        <v>2.592549590213563E-2</v>
      </c>
      <c r="AP17">
        <v>2.3543986814815891E-2</v>
      </c>
      <c r="AQ17">
        <v>1.640824450798891E-2</v>
      </c>
      <c r="AR17">
        <v>1.640824450798891E-2</v>
      </c>
      <c r="AS17">
        <v>6.1335004080487282E-2</v>
      </c>
      <c r="AT17">
        <v>6.1335004080487282E-2</v>
      </c>
      <c r="AU17">
        <v>2.091579744542859E-2</v>
      </c>
      <c r="AV17">
        <v>7.5410016508230926E-2</v>
      </c>
      <c r="AW17">
        <v>1.1045208333697151E-2</v>
      </c>
      <c r="AX17">
        <v>8.9989965071656769E-2</v>
      </c>
      <c r="AY17">
        <v>3.6741037828864558E-2</v>
      </c>
      <c r="AZ17">
        <v>3.6741037828864558E-2</v>
      </c>
      <c r="BA17">
        <v>5.8860555227455338E-3</v>
      </c>
      <c r="BB17">
        <v>3.5842564898152039E-2</v>
      </c>
      <c r="BC17">
        <v>7.0711640455839428E-2</v>
      </c>
      <c r="BD17">
        <v>8.0999555217609306E-2</v>
      </c>
      <c r="BE17">
        <v>2.840417292232874E-2</v>
      </c>
      <c r="BF17" s="50">
        <v>6</v>
      </c>
      <c r="BG17" s="51">
        <v>3.99</v>
      </c>
      <c r="BH17" s="51">
        <v>6</v>
      </c>
      <c r="BI17" s="51">
        <v>0.32</v>
      </c>
      <c r="BJ17" s="51">
        <v>37.54</v>
      </c>
      <c r="BK17" s="51">
        <v>4</v>
      </c>
      <c r="BM17" s="50" t="s">
        <v>102</v>
      </c>
      <c r="BN17" s="51"/>
      <c r="BO17" s="51"/>
      <c r="BP17" s="51"/>
      <c r="BQ17" s="52">
        <v>15410</v>
      </c>
      <c r="BR17" s="53"/>
      <c r="BS17" s="53">
        <v>22</v>
      </c>
    </row>
    <row r="18" spans="1:71" ht="16.2" thickBot="1" x14ac:dyDescent="0.35">
      <c r="A18" s="68" t="s">
        <v>146</v>
      </c>
      <c r="W18"/>
      <c r="X18"/>
      <c r="Y18"/>
      <c r="Z18"/>
      <c r="AA18"/>
      <c r="AB18"/>
      <c r="AC18"/>
      <c r="AD18"/>
      <c r="AE18"/>
      <c r="AF18">
        <v>0</v>
      </c>
      <c r="AG18">
        <v>2.2478720000000039E-2</v>
      </c>
      <c r="AH18">
        <v>1.5076779999999981E-2</v>
      </c>
      <c r="AI18">
        <v>2.830957999999997E-2</v>
      </c>
      <c r="AJ18">
        <v>2.9248000000000021E-2</v>
      </c>
      <c r="AK18">
        <v>3.4335499999999991E-2</v>
      </c>
      <c r="AL18">
        <v>3.4335499999999991E-2</v>
      </c>
      <c r="AM18">
        <v>2.6511819999999992E-2</v>
      </c>
      <c r="AN18">
        <v>5.3551999999999961E-2</v>
      </c>
      <c r="AO18">
        <v>5.3551999999999961E-2</v>
      </c>
      <c r="AP18">
        <v>6.6225919999999966E-2</v>
      </c>
      <c r="AQ18">
        <v>0.4348446199999999</v>
      </c>
      <c r="AR18">
        <v>0.4348446199999999</v>
      </c>
      <c r="AS18">
        <v>0.36268142000000009</v>
      </c>
      <c r="AT18">
        <v>0.36268142000000009</v>
      </c>
      <c r="AU18">
        <v>0.28956397999999989</v>
      </c>
      <c r="AV18">
        <v>0.32913038000000022</v>
      </c>
      <c r="AW18">
        <v>0.35839528000000009</v>
      </c>
      <c r="AX18">
        <v>0.56650238000000008</v>
      </c>
      <c r="AY18">
        <v>0.52409438000000008</v>
      </c>
      <c r="AZ18">
        <v>0.52409438000000008</v>
      </c>
      <c r="BA18">
        <v>0.79097901999999987</v>
      </c>
      <c r="BB18">
        <v>0.24206847999999989</v>
      </c>
      <c r="BC18">
        <v>0.26708942000000002</v>
      </c>
      <c r="BD18">
        <v>0.32505511999999992</v>
      </c>
      <c r="BE18">
        <v>0.36268142000000009</v>
      </c>
      <c r="BF18" s="50">
        <v>7</v>
      </c>
      <c r="BG18" s="51">
        <v>5.83</v>
      </c>
      <c r="BH18" s="51">
        <v>99</v>
      </c>
      <c r="BI18" s="51">
        <v>0.19</v>
      </c>
      <c r="BJ18" s="51">
        <v>0.77</v>
      </c>
      <c r="BK18" s="51">
        <v>1</v>
      </c>
      <c r="BM18" s="50" t="s">
        <v>103</v>
      </c>
      <c r="BN18" s="51"/>
      <c r="BO18" s="51"/>
      <c r="BP18" s="51"/>
      <c r="BQ18" s="52">
        <v>70170</v>
      </c>
      <c r="BR18" s="53"/>
      <c r="BS18" s="53"/>
    </row>
    <row r="19" spans="1:71" ht="16.2" thickBot="1" x14ac:dyDescent="0.35">
      <c r="BF19" s="50">
        <v>8</v>
      </c>
      <c r="BG19" s="51">
        <v>2.0699999999999998</v>
      </c>
      <c r="BH19" s="51">
        <v>48</v>
      </c>
      <c r="BI19" s="51">
        <v>4.5599999999999996</v>
      </c>
      <c r="BJ19" s="51">
        <v>12.95</v>
      </c>
      <c r="BK19" s="51">
        <v>1</v>
      </c>
    </row>
    <row r="23" spans="1:71" x14ac:dyDescent="0.3">
      <c r="B23"/>
      <c r="C23" s="61"/>
      <c r="D23" s="61"/>
      <c r="E23" s="61"/>
      <c r="F23" s="61"/>
      <c r="G23" s="61"/>
      <c r="H23" s="61"/>
      <c r="I23" s="61"/>
      <c r="J23" s="61"/>
      <c r="K23" s="61"/>
      <c r="L23" s="61"/>
    </row>
    <row r="24" spans="1:71" x14ac:dyDescent="0.3">
      <c r="B24"/>
      <c r="C24" s="62"/>
      <c r="D24" s="62"/>
      <c r="E24" s="62"/>
      <c r="F24" s="62"/>
      <c r="G24" s="62"/>
      <c r="H24" s="62"/>
      <c r="I24" s="62"/>
      <c r="J24" s="62"/>
      <c r="K24" s="62"/>
      <c r="L24" s="62"/>
    </row>
    <row r="25" spans="1:71" x14ac:dyDescent="0.3">
      <c r="A25" s="65" t="s">
        <v>132</v>
      </c>
      <c r="B25" s="65"/>
      <c r="C25" s="65"/>
      <c r="U2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</row>
    <row r="26" spans="1:71" x14ac:dyDescent="0.3">
      <c r="A26" s="66">
        <v>-6.16876492352939E-2</v>
      </c>
      <c r="B26" s="66"/>
      <c r="C26" s="66"/>
      <c r="U2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</row>
    <row r="27" spans="1:71" x14ac:dyDescent="0.3">
      <c r="A27" s="66">
        <v>0.38989957069117598</v>
      </c>
      <c r="B27" s="66"/>
      <c r="C27" s="66"/>
      <c r="U27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</row>
    <row r="28" spans="1:71" x14ac:dyDescent="0.3">
      <c r="A28" s="66">
        <v>1.8091541352941201</v>
      </c>
      <c r="B28" s="66"/>
      <c r="C28" s="66"/>
      <c r="U28" t="s">
        <v>104</v>
      </c>
      <c r="V28" s="65"/>
      <c r="W28" s="65"/>
      <c r="X28" s="65"/>
      <c r="Y28" s="65" t="s">
        <v>119</v>
      </c>
      <c r="Z28" s="65" t="s">
        <v>120</v>
      </c>
      <c r="AA28" s="65" t="s">
        <v>121</v>
      </c>
      <c r="AB28" s="65" t="s">
        <v>122</v>
      </c>
      <c r="AC28" s="65" t="s">
        <v>123</v>
      </c>
      <c r="AD28" s="65" t="s">
        <v>124</v>
      </c>
      <c r="AE28" s="65" t="s">
        <v>125</v>
      </c>
      <c r="AF28" s="65" t="s">
        <v>126</v>
      </c>
      <c r="AG28" s="65" t="s">
        <v>127</v>
      </c>
      <c r="AH28" s="65" t="s">
        <v>128</v>
      </c>
      <c r="AI28" s="65" t="s">
        <v>129</v>
      </c>
      <c r="AJ28" s="65" t="s">
        <v>130</v>
      </c>
      <c r="AK28" s="65" t="s">
        <v>131</v>
      </c>
    </row>
    <row r="29" spans="1:71" x14ac:dyDescent="0.3">
      <c r="A29" t="s">
        <v>104</v>
      </c>
      <c r="B29" s="63" t="s">
        <v>108</v>
      </c>
      <c r="C29" s="63" t="s">
        <v>109</v>
      </c>
      <c r="D29" s="63" t="s">
        <v>110</v>
      </c>
      <c r="E29" s="63" t="s">
        <v>110</v>
      </c>
      <c r="F29" s="63" t="s">
        <v>111</v>
      </c>
      <c r="G29" s="63" t="s">
        <v>112</v>
      </c>
      <c r="H29" s="63" t="s">
        <v>112</v>
      </c>
      <c r="I29" s="63" t="s">
        <v>113</v>
      </c>
      <c r="J29" s="63" t="s">
        <v>113</v>
      </c>
      <c r="K29" s="63" t="s">
        <v>114</v>
      </c>
      <c r="L29" s="63" t="s">
        <v>114</v>
      </c>
      <c r="M29" s="63" t="s">
        <v>115</v>
      </c>
      <c r="N29" s="63" t="s">
        <v>116</v>
      </c>
      <c r="O29" s="63" t="s">
        <v>116</v>
      </c>
      <c r="P29" s="63" t="s">
        <v>117</v>
      </c>
      <c r="Q29" s="63" t="s">
        <v>118</v>
      </c>
      <c r="U29" t="s">
        <v>105</v>
      </c>
      <c r="V29" s="66"/>
      <c r="W29" s="66"/>
      <c r="X29" s="66"/>
      <c r="Y29" s="66">
        <v>4.17315666764701E-2</v>
      </c>
      <c r="Z29" s="66">
        <v>5.8968102661765102E-2</v>
      </c>
      <c r="AA29" s="66">
        <v>7.6204638647059106E-2</v>
      </c>
      <c r="AB29" s="66">
        <v>9.3441174632353102E-2</v>
      </c>
      <c r="AC29" s="66">
        <v>0.110677710617647</v>
      </c>
      <c r="AD29" s="66">
        <v>0.12791424660294101</v>
      </c>
      <c r="AE29" s="66">
        <v>0.14515078258823499</v>
      </c>
      <c r="AF29" s="66">
        <v>0.162387318573529</v>
      </c>
      <c r="AG29" s="66">
        <v>0.17962385455882399</v>
      </c>
      <c r="AH29" s="66">
        <v>0.196860390544118</v>
      </c>
      <c r="AI29" s="66">
        <v>0.21409692652941201</v>
      </c>
      <c r="AJ29" s="66">
        <v>0.23133346251470599</v>
      </c>
      <c r="AK29" s="66">
        <v>0.2485699985</v>
      </c>
    </row>
    <row r="30" spans="1:71" x14ac:dyDescent="0.3">
      <c r="A30" t="s">
        <v>105</v>
      </c>
      <c r="B30" s="64">
        <v>8.4911089999999995E-2</v>
      </c>
      <c r="C30" s="64">
        <v>0.13526750000000001</v>
      </c>
      <c r="D30" s="64">
        <v>3.1872869999999998E-2</v>
      </c>
      <c r="E30" s="64">
        <v>1.9109999999999999E-2</v>
      </c>
      <c r="F30" s="64">
        <v>9.8599999999999993E-2</v>
      </c>
      <c r="G30" s="64">
        <v>5.1999999999999998E-2</v>
      </c>
      <c r="H30" s="64">
        <v>1.008E-2</v>
      </c>
      <c r="I30" s="64">
        <v>0.21290799999999999</v>
      </c>
      <c r="J30" s="64">
        <v>3.9826670000000002E-2</v>
      </c>
      <c r="K30" s="64">
        <v>0.53660571000000001</v>
      </c>
      <c r="L30" s="64">
        <v>5.9200000000000003E-2</v>
      </c>
      <c r="M30" s="64">
        <v>2.5440000000000001E-2</v>
      </c>
      <c r="N30" s="64">
        <v>0.09</v>
      </c>
      <c r="O30" s="64">
        <v>1.9588000000000001E-2</v>
      </c>
      <c r="P30" s="64">
        <v>5.7593329999999998E-2</v>
      </c>
      <c r="Q30" s="64">
        <v>5.0099999999999999E-2</v>
      </c>
      <c r="U30" t="s">
        <v>106</v>
      </c>
      <c r="V30" s="66"/>
      <c r="W30" s="66"/>
      <c r="X30" s="66"/>
      <c r="Z30" s="66">
        <v>0.39557126685294097</v>
      </c>
      <c r="AA30" s="66">
        <v>0.39638150916176501</v>
      </c>
      <c r="AC30" s="66">
        <v>0.39800199377941198</v>
      </c>
      <c r="AF30" s="66">
        <v>0.40043272070588198</v>
      </c>
      <c r="AG30" s="66">
        <v>0.40124296301470602</v>
      </c>
      <c r="AH30" s="66">
        <v>0.40205320532352901</v>
      </c>
      <c r="AI30" s="66">
        <v>0.40286344763235299</v>
      </c>
      <c r="AJ30" s="66">
        <v>0.40367368994117597</v>
      </c>
      <c r="AK30" s="66">
        <v>0.40448393225000001</v>
      </c>
    </row>
    <row r="31" spans="1:71" x14ac:dyDescent="0.3">
      <c r="A31" t="s">
        <v>106</v>
      </c>
      <c r="B31" s="64">
        <v>0.51419749999999997</v>
      </c>
      <c r="C31" s="64">
        <v>0.34211465000000002</v>
      </c>
      <c r="D31" s="64">
        <v>0.35252170999999999</v>
      </c>
      <c r="E31" s="64">
        <v>0.35252170999999999</v>
      </c>
      <c r="F31" s="64">
        <v>0.33555723999999998</v>
      </c>
      <c r="G31" s="64">
        <v>0.41024515</v>
      </c>
      <c r="H31" s="64">
        <v>0.41024515</v>
      </c>
      <c r="I31" s="64">
        <v>4.9082366799999999</v>
      </c>
      <c r="J31" s="64">
        <v>4.9082366799999999</v>
      </c>
      <c r="K31" s="64">
        <v>1.0499152</v>
      </c>
      <c r="L31" s="64">
        <v>1.0499152</v>
      </c>
      <c r="M31" s="64">
        <v>6.0719422600000001</v>
      </c>
      <c r="N31" s="64">
        <v>2.5760984100000002</v>
      </c>
      <c r="O31" s="64">
        <v>2.5760984100000002</v>
      </c>
      <c r="P31" s="64">
        <v>24.83942648</v>
      </c>
      <c r="Q31" s="64">
        <v>2.3466887500000002</v>
      </c>
      <c r="U31" t="s">
        <v>107</v>
      </c>
      <c r="V31" s="66"/>
      <c r="W31" s="66"/>
      <c r="X31" s="66"/>
      <c r="Z31" s="66">
        <v>1.7705082882352901</v>
      </c>
      <c r="AA31" s="66">
        <v>1.76498745294118</v>
      </c>
      <c r="AC31" s="66">
        <v>1.7539457823529401</v>
      </c>
      <c r="AF31" s="66">
        <v>1.7373832764705901</v>
      </c>
      <c r="AG31" s="66">
        <v>1.73186244117647</v>
      </c>
      <c r="AH31" s="66">
        <v>1.72634160588235</v>
      </c>
      <c r="AI31" s="66">
        <v>1.7208207705882399</v>
      </c>
      <c r="AJ31" s="66">
        <v>1.7152999352941201</v>
      </c>
      <c r="AK31" s="66">
        <v>1.7097791</v>
      </c>
    </row>
    <row r="32" spans="1:71" x14ac:dyDescent="0.3">
      <c r="A32" t="s">
        <v>107</v>
      </c>
      <c r="B32" s="64">
        <v>1.59</v>
      </c>
      <c r="C32" s="64">
        <v>1.6</v>
      </c>
      <c r="D32" s="64">
        <v>1.65</v>
      </c>
      <c r="E32" s="64">
        <v>1.65</v>
      </c>
      <c r="F32" s="64">
        <v>1.57</v>
      </c>
      <c r="G32" s="64">
        <v>1.8</v>
      </c>
      <c r="H32" s="64">
        <v>1.8</v>
      </c>
      <c r="I32" s="64">
        <v>3.03</v>
      </c>
      <c r="J32" s="64">
        <v>3.03</v>
      </c>
      <c r="K32" s="64">
        <v>2.87</v>
      </c>
      <c r="L32" s="64">
        <v>2.87</v>
      </c>
      <c r="M32" s="64">
        <v>2.86</v>
      </c>
      <c r="N32" s="64">
        <v>3.21</v>
      </c>
      <c r="O32" s="64">
        <v>3.21</v>
      </c>
      <c r="P32" s="64">
        <v>3.67</v>
      </c>
      <c r="Q32" s="64">
        <v>2.87</v>
      </c>
    </row>
    <row r="33" spans="1:77" ht="15" thickBot="1" x14ac:dyDescent="0.35">
      <c r="AR33" s="78">
        <v>42539.666666666664</v>
      </c>
      <c r="AS33" s="78">
        <v>42540.791666666664</v>
      </c>
      <c r="AT33" s="78">
        <v>42541.5</v>
      </c>
      <c r="AU33" s="78">
        <v>42541.75</v>
      </c>
      <c r="AV33" s="78">
        <v>42542.75</v>
      </c>
      <c r="AW33" s="78">
        <v>42543.583333333336</v>
      </c>
      <c r="AX33" s="78">
        <v>42545.666666666664</v>
      </c>
      <c r="AY33" s="78">
        <v>42546.833333333336</v>
      </c>
      <c r="AZ33" s="78">
        <v>42549.541666666664</v>
      </c>
      <c r="BA33" s="78">
        <v>42551.708333333336</v>
      </c>
      <c r="BB33" s="78">
        <v>42552.541666666664</v>
      </c>
      <c r="BC33" s="78">
        <v>42556.666666666664</v>
      </c>
      <c r="BD33" s="78">
        <v>42543.583333333336</v>
      </c>
      <c r="BE33" s="78">
        <v>42545.666666666664</v>
      </c>
      <c r="BF33" s="78">
        <v>42546.833333333336</v>
      </c>
      <c r="BG33" s="78">
        <v>42551.708333333336</v>
      </c>
      <c r="BQ33"/>
    </row>
    <row r="34" spans="1:77" s="70" customFormat="1" x14ac:dyDescent="0.3">
      <c r="A34" s="70" t="s">
        <v>106</v>
      </c>
      <c r="B34" s="71">
        <v>5.0251129999999998E-2</v>
      </c>
      <c r="C34" s="72"/>
      <c r="D34" s="71">
        <v>0.10430912000000001</v>
      </c>
      <c r="E34" s="72"/>
      <c r="F34" s="71">
        <v>7.6219640000000005E-2</v>
      </c>
      <c r="G34" s="72"/>
      <c r="H34" s="71">
        <v>4.6224210000000002E-2</v>
      </c>
      <c r="I34" s="72"/>
      <c r="J34" s="71">
        <v>6.3651540000000006E-2</v>
      </c>
      <c r="K34" s="72"/>
      <c r="L34" s="71">
        <v>2.3757859999999999E-2</v>
      </c>
      <c r="M34" s="71">
        <v>5.78481E-2</v>
      </c>
      <c r="N34" s="72"/>
      <c r="O34" s="71">
        <v>3.7158499999999997E-2</v>
      </c>
      <c r="P34" s="72"/>
      <c r="Q34" s="71">
        <v>3.7158499999999997E-2</v>
      </c>
      <c r="R34" s="72"/>
      <c r="S34" s="71">
        <v>4.9504510000000002E-2</v>
      </c>
      <c r="T34" s="72"/>
      <c r="U34" s="73">
        <v>0.39476102454411799</v>
      </c>
      <c r="V34" s="74">
        <f>AVERAGE(Z30:AA30)</f>
        <v>0.39597638800735302</v>
      </c>
      <c r="W34" s="75">
        <v>0.39719175147058799</v>
      </c>
      <c r="X34" s="75">
        <v>0.39881223608823502</v>
      </c>
      <c r="Y34" s="75">
        <v>0.399622478397059</v>
      </c>
      <c r="Z34" s="66">
        <v>0.40205320532352901</v>
      </c>
      <c r="AA34" s="74">
        <f>AVERAGE(AH30:AI30)</f>
        <v>0.402458326477941</v>
      </c>
      <c r="AB34" s="76">
        <f>AVERAGE(AI30:AJ30)</f>
        <v>0.40326856878676448</v>
      </c>
      <c r="AC34" s="77">
        <f>V62</f>
        <v>1.510634443199995</v>
      </c>
      <c r="AD34" s="77">
        <f>W62</f>
        <v>1.695633611400005</v>
      </c>
      <c r="AE34" s="77">
        <f>Y62</f>
        <v>1.707370098999992</v>
      </c>
      <c r="AF34" s="77">
        <f>Z62</f>
        <v>1.741929735599989</v>
      </c>
      <c r="AG34" s="77">
        <f>AA62</f>
        <v>1.690512748199996</v>
      </c>
      <c r="AH34" s="77">
        <f>AB62</f>
        <v>1.495175911200006</v>
      </c>
      <c r="AI34" s="77">
        <f>AF62</f>
        <v>1.832997135600009</v>
      </c>
      <c r="AJ34" s="77">
        <f>AG62</f>
        <v>1.7414219051999931</v>
      </c>
      <c r="AK34" s="77">
        <f>AI62</f>
        <v>1.396293330600004</v>
      </c>
      <c r="AL34" s="77">
        <f t="shared" ref="AL34:AM34" si="0">AJ62</f>
        <v>1.519153012800003</v>
      </c>
      <c r="AM34" s="77">
        <f t="shared" si="0"/>
        <v>1.599924900599994</v>
      </c>
      <c r="AN34" s="77">
        <f>AM62</f>
        <v>1.479408661800008</v>
      </c>
      <c r="AO34" s="77">
        <f>AQ62</f>
        <v>1.4741499473999999</v>
      </c>
      <c r="AP34" s="77">
        <f>AS62</f>
        <v>1.5183584027999999</v>
      </c>
      <c r="AQ34" s="77">
        <f>AV62</f>
        <v>1.4044606091999949</v>
      </c>
      <c r="AR34" s="70">
        <f>AI8</f>
        <v>0.51419750309533552</v>
      </c>
      <c r="AS34" s="70">
        <f t="shared" ref="AS34:AT34" si="1">AJ8</f>
        <v>0.34211464930353069</v>
      </c>
      <c r="AT34" s="70">
        <f t="shared" si="1"/>
        <v>0.35252170536007149</v>
      </c>
      <c r="AU34" s="70">
        <f>AL8</f>
        <v>0.35252170536007149</v>
      </c>
      <c r="AV34" s="70">
        <f t="shared" ref="AV34" si="2">AM8</f>
        <v>0.335557235213847</v>
      </c>
      <c r="AW34" s="70">
        <f>AN8</f>
        <v>0.41024514614992469</v>
      </c>
      <c r="AX34" s="70">
        <f>AQ8</f>
        <v>4.9082366767719456</v>
      </c>
      <c r="AY34" s="70">
        <f>AR8</f>
        <v>4.9082366767719456</v>
      </c>
      <c r="AZ34" s="70">
        <f>AW8</f>
        <v>6.0719422581689368</v>
      </c>
      <c r="BA34" s="70">
        <f>AY8</f>
        <v>2.57609840888672</v>
      </c>
      <c r="BB34" s="70">
        <f>AZ8</f>
        <v>2.57609840888672</v>
      </c>
      <c r="BC34" s="70">
        <f>BE8</f>
        <v>2.3466887543731372</v>
      </c>
      <c r="BH34" s="72"/>
      <c r="BI34" s="72"/>
      <c r="BJ34" s="72"/>
      <c r="BK34" s="72"/>
      <c r="BL34" s="72"/>
      <c r="BM34" s="72"/>
      <c r="BN34" s="72"/>
      <c r="BO34" s="72"/>
      <c r="BP34" s="72"/>
    </row>
    <row r="35" spans="1:77" s="70" customFormat="1" ht="15" thickBot="1" x14ac:dyDescent="0.35">
      <c r="A35" s="70" t="s">
        <v>107</v>
      </c>
      <c r="B35" s="79">
        <v>1.4562294</v>
      </c>
      <c r="C35" s="72"/>
      <c r="D35" s="79">
        <v>1.4511657</v>
      </c>
      <c r="E35" s="72"/>
      <c r="F35" s="79">
        <v>1.3547157999999999</v>
      </c>
      <c r="G35" s="72"/>
      <c r="H35" s="79">
        <v>1.1954099</v>
      </c>
      <c r="I35" s="72"/>
      <c r="J35" s="79">
        <v>1.1633933999999999</v>
      </c>
      <c r="K35" s="72"/>
      <c r="L35" s="79">
        <v>1.0180883999999999</v>
      </c>
      <c r="M35" s="79">
        <v>1.0016925999999999</v>
      </c>
      <c r="N35" s="72"/>
      <c r="O35" s="79">
        <v>1.0046206</v>
      </c>
      <c r="P35" s="72"/>
      <c r="Q35" s="79">
        <v>1.0046206</v>
      </c>
      <c r="R35" s="72"/>
      <c r="S35" s="79">
        <v>0.95423389999999997</v>
      </c>
      <c r="T35" s="72"/>
      <c r="U35" s="80">
        <v>1.7760291235294099</v>
      </c>
      <c r="V35" s="81">
        <f>AVERAGE(Z31:AA31)</f>
        <v>1.767747870588235</v>
      </c>
      <c r="W35" s="82">
        <v>1.7594666176470599</v>
      </c>
      <c r="X35" s="82">
        <v>1.74842494705882</v>
      </c>
      <c r="Y35" s="82">
        <v>1.7429041117647099</v>
      </c>
      <c r="Z35" s="66">
        <v>1.72634160588235</v>
      </c>
      <c r="AA35" s="81">
        <f>AVERAGE(AH31:AI31)</f>
        <v>1.7235811882352949</v>
      </c>
      <c r="AB35" s="83">
        <f>AVERAGE(AI31:AJ31)</f>
        <v>1.71806035294118</v>
      </c>
      <c r="AC35" s="84">
        <f>V64</f>
        <v>0.3226234041365908</v>
      </c>
      <c r="AD35" s="84">
        <f>W64</f>
        <v>0.4072713633087961</v>
      </c>
      <c r="AE35" s="84">
        <f>Y64</f>
        <v>0.37093497113560803</v>
      </c>
      <c r="AF35" s="84">
        <f>Z64</f>
        <v>0.58247735409938528</v>
      </c>
      <c r="AG35" s="84">
        <f>AA64</f>
        <v>0.3833621122154508</v>
      </c>
      <c r="AH35" s="84">
        <f>AB64</f>
        <v>0.65141981141115213</v>
      </c>
      <c r="AI35" s="84">
        <f>AF64</f>
        <v>3.628013548092837</v>
      </c>
      <c r="AJ35" s="84">
        <f>AG64</f>
        <v>0.40671208209822107</v>
      </c>
      <c r="AK35" s="84">
        <f>AI64</f>
        <v>0.29892222028974857</v>
      </c>
      <c r="AL35" s="84">
        <f t="shared" ref="AL35" si="3">AJ64</f>
        <v>0.33185177513351538</v>
      </c>
      <c r="AM35" s="84">
        <f>AK64</f>
        <v>0.35476678354570651</v>
      </c>
      <c r="AN35" s="84">
        <f>AM64</f>
        <v>0.31932944886817333</v>
      </c>
      <c r="AO35" s="84">
        <f>AQ64</f>
        <v>0.32026306291923329</v>
      </c>
      <c r="AP35" s="84">
        <f>AS64</f>
        <v>0.39196055056462992</v>
      </c>
      <c r="AQ35" s="84">
        <f>AV64</f>
        <v>0.31444395418300841</v>
      </c>
      <c r="AR35" s="72">
        <f>AI6</f>
        <v>1.59</v>
      </c>
      <c r="AS35" s="72">
        <f t="shared" ref="AS35:AU35" si="4">AJ6</f>
        <v>1.6</v>
      </c>
      <c r="AT35" s="72">
        <f t="shared" si="4"/>
        <v>1.65</v>
      </c>
      <c r="AU35" s="72">
        <f t="shared" si="4"/>
        <v>1.65</v>
      </c>
      <c r="AV35" s="72">
        <f t="shared" ref="AV35" si="5">AM6</f>
        <v>1.57</v>
      </c>
      <c r="AW35" s="72">
        <f t="shared" ref="AW35" si="6">AN6</f>
        <v>1.8</v>
      </c>
      <c r="AX35" s="72">
        <f>AQ6</f>
        <v>3.03</v>
      </c>
      <c r="AY35" s="72">
        <f>AR6</f>
        <v>3.03</v>
      </c>
      <c r="AZ35" s="72">
        <f>AW6</f>
        <v>2.86</v>
      </c>
      <c r="BA35" s="72">
        <f>AY6</f>
        <v>3.21</v>
      </c>
      <c r="BB35" s="72">
        <f>AZ6</f>
        <v>3.21</v>
      </c>
      <c r="BC35" s="72">
        <f>BE6</f>
        <v>2.87</v>
      </c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</row>
    <row r="36" spans="1:77" ht="15" thickBot="1" x14ac:dyDescent="0.35">
      <c r="A36" s="18" t="s">
        <v>79</v>
      </c>
      <c r="B36" s="18">
        <v>2023</v>
      </c>
      <c r="C36" s="18">
        <v>2023</v>
      </c>
      <c r="D36" s="18">
        <v>2023</v>
      </c>
      <c r="E36" s="18">
        <v>2023</v>
      </c>
      <c r="F36" s="18">
        <v>2023</v>
      </c>
      <c r="G36" s="18">
        <v>2023</v>
      </c>
      <c r="H36" s="18">
        <v>2023</v>
      </c>
      <c r="I36" s="18">
        <v>2023</v>
      </c>
      <c r="J36" s="18">
        <v>2023</v>
      </c>
      <c r="K36" s="18">
        <v>2023</v>
      </c>
      <c r="L36" s="18">
        <v>2023</v>
      </c>
      <c r="M36" s="18">
        <v>2023</v>
      </c>
      <c r="N36" s="18">
        <v>2023</v>
      </c>
      <c r="O36" s="18">
        <v>2023</v>
      </c>
      <c r="P36" s="18">
        <v>2023</v>
      </c>
      <c r="Q36" s="18">
        <v>2023</v>
      </c>
      <c r="R36" s="18">
        <v>2023</v>
      </c>
      <c r="S36" s="18">
        <v>2023</v>
      </c>
      <c r="T36" s="18">
        <v>2023</v>
      </c>
      <c r="U36" s="18">
        <v>2017</v>
      </c>
      <c r="V36" s="18">
        <v>2017</v>
      </c>
      <c r="W36" s="18">
        <v>2017</v>
      </c>
      <c r="X36" s="18">
        <v>2017</v>
      </c>
      <c r="Y36" s="18">
        <v>2017</v>
      </c>
      <c r="AA36" s="18">
        <v>2017</v>
      </c>
      <c r="AB36" s="18">
        <v>2017</v>
      </c>
      <c r="AC36" s="18">
        <v>2017</v>
      </c>
      <c r="AD36" s="18">
        <v>2017</v>
      </c>
      <c r="AE36" s="18">
        <v>2017</v>
      </c>
      <c r="AF36" s="18">
        <v>2017</v>
      </c>
      <c r="AG36" s="18">
        <v>2017</v>
      </c>
      <c r="AH36" s="18">
        <v>2017</v>
      </c>
      <c r="AI36" s="18">
        <v>2017</v>
      </c>
      <c r="AJ36" s="18">
        <v>2017</v>
      </c>
      <c r="AK36" s="18">
        <v>2017</v>
      </c>
      <c r="AL36" s="18">
        <v>2017</v>
      </c>
      <c r="AM36" s="18">
        <v>2017</v>
      </c>
      <c r="AN36" s="18">
        <v>2017</v>
      </c>
      <c r="AO36" s="18">
        <v>2017</v>
      </c>
      <c r="AP36" s="18">
        <v>2017</v>
      </c>
      <c r="AQ36" s="18">
        <v>2017</v>
      </c>
      <c r="AR36" s="18">
        <v>2016</v>
      </c>
      <c r="AS36" s="18">
        <v>2016</v>
      </c>
      <c r="AT36" s="18">
        <v>2016</v>
      </c>
      <c r="AU36" s="18">
        <v>2016</v>
      </c>
      <c r="AV36" s="18">
        <v>2016</v>
      </c>
      <c r="AW36" s="18">
        <v>2016</v>
      </c>
      <c r="AX36" s="18">
        <v>2016</v>
      </c>
      <c r="AY36" s="18">
        <v>2016</v>
      </c>
      <c r="AZ36" s="18">
        <v>2016</v>
      </c>
      <c r="BA36" s="18">
        <v>2016</v>
      </c>
      <c r="BB36" s="18">
        <v>2016</v>
      </c>
      <c r="BC36" s="18">
        <v>2016</v>
      </c>
      <c r="BD36" s="18">
        <v>2016</v>
      </c>
      <c r="BE36" s="18">
        <v>2016</v>
      </c>
      <c r="BF36" s="18">
        <v>2016</v>
      </c>
      <c r="BG36" s="18">
        <v>2023</v>
      </c>
      <c r="BH36" s="18">
        <v>2023</v>
      </c>
      <c r="BI36" s="18">
        <v>2023</v>
      </c>
      <c r="BJ36" s="18">
        <v>2023</v>
      </c>
      <c r="BK36" s="18">
        <v>2023</v>
      </c>
      <c r="BL36" s="18">
        <v>2023</v>
      </c>
      <c r="BM36" s="18">
        <v>2023</v>
      </c>
      <c r="BN36" s="18">
        <v>2023</v>
      </c>
      <c r="BY36" s="18"/>
    </row>
    <row r="37" spans="1:77" ht="16.2" thickBot="1" x14ac:dyDescent="0.35">
      <c r="A37" s="19" t="s">
        <v>0</v>
      </c>
      <c r="B37" s="20" t="s">
        <v>1</v>
      </c>
      <c r="C37" s="21" t="s">
        <v>2</v>
      </c>
      <c r="D37" s="22" t="s">
        <v>3</v>
      </c>
      <c r="E37" s="23" t="s">
        <v>4</v>
      </c>
      <c r="F37" s="22" t="s">
        <v>5</v>
      </c>
      <c r="G37" s="22" t="s">
        <v>6</v>
      </c>
      <c r="H37" s="22" t="s">
        <v>7</v>
      </c>
      <c r="I37" s="21" t="s">
        <v>8</v>
      </c>
      <c r="J37" s="21" t="s">
        <v>9</v>
      </c>
      <c r="K37" s="21" t="s">
        <v>10</v>
      </c>
      <c r="L37" s="22" t="s">
        <v>11</v>
      </c>
      <c r="M37" s="24" t="s">
        <v>12</v>
      </c>
      <c r="N37" s="23" t="s">
        <v>13</v>
      </c>
      <c r="O37" s="22" t="s">
        <v>14</v>
      </c>
      <c r="P37" s="24" t="s">
        <v>15</v>
      </c>
      <c r="Q37" s="24" t="s">
        <v>16</v>
      </c>
      <c r="R37" s="21" t="s">
        <v>17</v>
      </c>
      <c r="S37" s="25" t="s">
        <v>18</v>
      </c>
      <c r="T37" s="26" t="s">
        <v>19</v>
      </c>
      <c r="U37" s="27" t="s">
        <v>52</v>
      </c>
      <c r="V37" s="27" t="s">
        <v>54</v>
      </c>
      <c r="W37" s="27" t="s">
        <v>56</v>
      </c>
      <c r="X37" s="27" t="s">
        <v>57</v>
      </c>
      <c r="Y37" s="27" t="s">
        <v>58</v>
      </c>
      <c r="Z37" s="27" t="s">
        <v>59</v>
      </c>
      <c r="AA37" s="27" t="s">
        <v>60</v>
      </c>
      <c r="AB37" s="27" t="s">
        <v>62</v>
      </c>
      <c r="AC37" s="27" t="s">
        <v>63</v>
      </c>
      <c r="AD37" s="27" t="s">
        <v>64</v>
      </c>
      <c r="AE37" s="27" t="s">
        <v>65</v>
      </c>
      <c r="AF37" s="27" t="s">
        <v>66</v>
      </c>
      <c r="AG37" s="27" t="s">
        <v>67</v>
      </c>
      <c r="AH37" s="27" t="s">
        <v>68</v>
      </c>
      <c r="AI37" s="27" t="s">
        <v>69</v>
      </c>
      <c r="AJ37" s="27" t="s">
        <v>70</v>
      </c>
      <c r="AK37" s="27" t="s">
        <v>71</v>
      </c>
      <c r="AL37" s="27" t="s">
        <v>72</v>
      </c>
      <c r="AM37" s="27" t="s">
        <v>73</v>
      </c>
      <c r="AN37" s="27" t="s">
        <v>74</v>
      </c>
      <c r="AO37" s="27" t="s">
        <v>75</v>
      </c>
      <c r="AP37" s="27" t="s">
        <v>76</v>
      </c>
      <c r="AQ37" s="27" t="s">
        <v>77</v>
      </c>
      <c r="AR37" s="18">
        <v>1</v>
      </c>
      <c r="AS37" s="18">
        <v>2</v>
      </c>
      <c r="AT37" s="18">
        <v>3</v>
      </c>
      <c r="AU37" s="18">
        <v>4</v>
      </c>
      <c r="AV37" s="18">
        <v>5</v>
      </c>
      <c r="AW37" s="18">
        <v>7</v>
      </c>
      <c r="AX37" s="18">
        <v>8</v>
      </c>
      <c r="AY37" s="18">
        <v>11</v>
      </c>
      <c r="AZ37" s="18">
        <v>12</v>
      </c>
      <c r="BA37" s="18">
        <v>14</v>
      </c>
      <c r="BB37" s="18">
        <v>15</v>
      </c>
      <c r="BC37" s="18">
        <v>16</v>
      </c>
      <c r="BD37" s="28">
        <v>6</v>
      </c>
      <c r="BE37" s="28">
        <v>9</v>
      </c>
      <c r="BF37" s="28">
        <v>10</v>
      </c>
      <c r="BG37" s="28">
        <v>13</v>
      </c>
      <c r="BH37" s="29">
        <v>1</v>
      </c>
      <c r="BI37" s="21">
        <v>2</v>
      </c>
      <c r="BJ37" s="21">
        <v>3</v>
      </c>
      <c r="BK37" s="22">
        <v>4</v>
      </c>
      <c r="BL37" s="24">
        <v>5</v>
      </c>
      <c r="BM37" s="23">
        <v>6</v>
      </c>
      <c r="BN37" s="22">
        <v>7</v>
      </c>
      <c r="BO37" s="30">
        <v>8</v>
      </c>
      <c r="BP37" s="18" t="s">
        <v>49</v>
      </c>
      <c r="BQ37" s="18" t="s">
        <v>50</v>
      </c>
      <c r="BY37" s="42">
        <f t="shared" ref="BY37:BY54" si="7">(BN38+BO38)/2*0.064+(BI38+BK38)/2*0.13+BJ38*0.6+(BH38+BL38+BM38)/3*0.2</f>
        <v>3.3179524457939334E-2</v>
      </c>
    </row>
    <row r="38" spans="1:77" ht="15" customHeight="1" thickTop="1" thickBot="1" x14ac:dyDescent="0.35">
      <c r="A38" s="18">
        <v>0.05</v>
      </c>
      <c r="B38" s="31">
        <v>2.4196759471959515E-3</v>
      </c>
      <c r="C38" s="31">
        <v>1.6556096988199337E-3</v>
      </c>
      <c r="D38" s="31">
        <v>8.5826385483080288E-4</v>
      </c>
      <c r="E38" s="31">
        <v>3.5010584595343329E-3</v>
      </c>
      <c r="F38" s="31">
        <v>2.3275020647195908E-3</v>
      </c>
      <c r="G38" s="31">
        <v>1.3209282327508989E-3</v>
      </c>
      <c r="H38" s="31">
        <v>1.0364589684184957E-3</v>
      </c>
      <c r="I38" s="31">
        <v>7.1487293133646517E-4</v>
      </c>
      <c r="J38" s="31">
        <v>7.6534950960937707E-4</v>
      </c>
      <c r="K38" s="31">
        <v>4.4883303411130101E-4</v>
      </c>
      <c r="L38" s="31">
        <v>1.531334199150983E-2</v>
      </c>
      <c r="M38" s="31">
        <v>9.1599677821822551E-4</v>
      </c>
      <c r="N38" s="31">
        <v>2.4935649935650121E-3</v>
      </c>
      <c r="O38" s="31">
        <v>1.7455053237912625E-3</v>
      </c>
      <c r="P38" s="31">
        <v>3.387278885961562E-3</v>
      </c>
      <c r="Q38" s="31">
        <v>2.3662096417514543E-3</v>
      </c>
      <c r="R38" s="31">
        <v>1.6641614773459431E-3</v>
      </c>
      <c r="S38" s="32">
        <v>2.2981301577352851E-3</v>
      </c>
      <c r="T38" s="33">
        <v>1.2864493996569955E-3</v>
      </c>
      <c r="U38" s="34">
        <v>0</v>
      </c>
      <c r="V38" s="34">
        <v>0</v>
      </c>
      <c r="W38" s="34">
        <v>0</v>
      </c>
      <c r="X38" s="34">
        <v>0</v>
      </c>
      <c r="Y38" s="34">
        <v>0</v>
      </c>
      <c r="Z38" s="34">
        <v>0</v>
      </c>
      <c r="AA38" s="34">
        <v>0</v>
      </c>
      <c r="AB38" s="34">
        <v>0</v>
      </c>
      <c r="AC38" s="34">
        <v>0</v>
      </c>
      <c r="AD38" s="34">
        <v>0</v>
      </c>
      <c r="AE38" s="34">
        <v>0</v>
      </c>
      <c r="AF38" s="34">
        <v>0</v>
      </c>
      <c r="AG38" s="34">
        <v>0</v>
      </c>
      <c r="AH38" s="34">
        <v>0</v>
      </c>
      <c r="AI38" s="34">
        <v>0</v>
      </c>
      <c r="AJ38" s="34">
        <v>0</v>
      </c>
      <c r="AK38" s="34">
        <v>0</v>
      </c>
      <c r="AL38" s="34">
        <v>0</v>
      </c>
      <c r="AM38" s="34">
        <v>0</v>
      </c>
      <c r="AN38" s="34">
        <v>0</v>
      </c>
      <c r="AO38" s="34">
        <v>0</v>
      </c>
      <c r="AP38" s="34">
        <v>0</v>
      </c>
      <c r="AQ38" s="34">
        <v>0</v>
      </c>
      <c r="AR38" s="47">
        <f>AR$87/3</f>
        <v>1.443001443001443E-2</v>
      </c>
      <c r="AS38" s="47">
        <f t="shared" ref="AS38:BG38" si="8">AS$87/3</f>
        <v>1.4184397163120568E-3</v>
      </c>
      <c r="AT38" s="47">
        <f t="shared" si="8"/>
        <v>1.4947683109118087E-3</v>
      </c>
      <c r="AU38" s="47">
        <f t="shared" si="8"/>
        <v>2.8490028490028487E-3</v>
      </c>
      <c r="AV38" s="47">
        <f t="shared" si="8"/>
        <v>2.2988505747126441E-3</v>
      </c>
      <c r="AW38" s="47">
        <f t="shared" si="8"/>
        <v>7.5159714393085303E-4</v>
      </c>
      <c r="AX38" s="47">
        <f t="shared" si="8"/>
        <v>6.3877355477483235E-3</v>
      </c>
      <c r="AY38" s="47">
        <f t="shared" si="8"/>
        <v>4.4725576640470259E-4</v>
      </c>
      <c r="AZ38" s="47">
        <f t="shared" si="8"/>
        <v>5.7870370370370376E-3</v>
      </c>
      <c r="BA38" s="47">
        <f t="shared" si="8"/>
        <v>2.6666666666666666E-3</v>
      </c>
      <c r="BB38" s="47">
        <f t="shared" si="8"/>
        <v>2.0449897750511249E-3</v>
      </c>
      <c r="BC38" s="47">
        <f t="shared" si="8"/>
        <v>2.3952095808383232E-2</v>
      </c>
      <c r="BD38" s="47">
        <f t="shared" si="8"/>
        <v>0</v>
      </c>
      <c r="BE38" s="47">
        <f t="shared" si="8"/>
        <v>3.2362459546925568E-3</v>
      </c>
      <c r="BF38" s="47">
        <f t="shared" si="8"/>
        <v>3.2175032175032173E-3</v>
      </c>
      <c r="BG38" s="47">
        <f t="shared" si="8"/>
        <v>6.6934404283801874E-3</v>
      </c>
      <c r="BH38" s="31">
        <v>3.2197784025136461E-3</v>
      </c>
      <c r="BI38" s="31">
        <v>4.0148142462388736E-2</v>
      </c>
      <c r="BJ38" s="31">
        <v>4.1106695200244577E-2</v>
      </c>
      <c r="BK38" s="31">
        <v>3.9792018487245645E-3</v>
      </c>
      <c r="BL38" s="31">
        <v>2.088684134753814E-2</v>
      </c>
      <c r="BM38" s="31">
        <v>2.423645320197045E-3</v>
      </c>
      <c r="BN38" s="31">
        <v>0.10219679633867283</v>
      </c>
      <c r="BO38" s="57">
        <v>1.900775427237824E-2</v>
      </c>
      <c r="BP38" s="58">
        <f>AVERAGE(B38:BG38)</f>
        <v>2.1412902513381796E-3</v>
      </c>
      <c r="BQ38" s="54">
        <f t="shared" ref="BQ38:BQ55" si="9">BY37/$BY$55</f>
        <v>2.574877213635042E-2</v>
      </c>
      <c r="BY38" s="42">
        <f t="shared" si="7"/>
        <v>0.18595082352818593</v>
      </c>
    </row>
    <row r="39" spans="1:77" ht="15.6" thickTop="1" thickBot="1" x14ac:dyDescent="0.35">
      <c r="A39" s="18">
        <v>7.5000000000000011E-2</v>
      </c>
      <c r="B39" s="31">
        <v>5.8776685350240471E-2</v>
      </c>
      <c r="C39" s="31">
        <v>4.2176950625256858E-2</v>
      </c>
      <c r="D39" s="31">
        <v>5.3212358999509601E-2</v>
      </c>
      <c r="E39" s="31">
        <v>8.3211203387070484E-2</v>
      </c>
      <c r="F39" s="31">
        <v>3.3354606201666782E-2</v>
      </c>
      <c r="G39" s="31">
        <v>4.3569133752941122E-3</v>
      </c>
      <c r="H39" s="31">
        <v>4.1824167784416562E-2</v>
      </c>
      <c r="I39" s="31">
        <v>1.6156128248203894E-2</v>
      </c>
      <c r="J39" s="31">
        <v>2.5426611485911899E-2</v>
      </c>
      <c r="K39" s="31">
        <v>2.844479353680435E-2</v>
      </c>
      <c r="L39" s="31">
        <v>2.6226521157611149E-2</v>
      </c>
      <c r="M39" s="31">
        <v>3.0212100633301233E-2</v>
      </c>
      <c r="N39" s="31">
        <v>8.6872586872586852E-2</v>
      </c>
      <c r="O39" s="31">
        <v>5.4023389771338852E-2</v>
      </c>
      <c r="P39" s="31">
        <v>9.8732906787103336E-2</v>
      </c>
      <c r="Q39" s="31">
        <v>4.3830163644405153E-2</v>
      </c>
      <c r="R39" s="31">
        <v>6.1896070431608337E-2</v>
      </c>
      <c r="S39" s="32">
        <v>5.9908074793690577E-2</v>
      </c>
      <c r="T39" s="33">
        <v>5.1825532957608472E-2</v>
      </c>
      <c r="U39" s="34">
        <f>U87/3</f>
        <v>2.4154589371980675E-3</v>
      </c>
      <c r="V39" s="34">
        <f t="shared" ref="V39:AQ39" si="10">V87/3</f>
        <v>2E-3</v>
      </c>
      <c r="W39" s="34">
        <f>W87/3</f>
        <v>2.5641025641025641E-3</v>
      </c>
      <c r="X39" s="34">
        <f t="shared" si="10"/>
        <v>1.984126984126984E-3</v>
      </c>
      <c r="Y39" s="34">
        <f t="shared" si="10"/>
        <v>0</v>
      </c>
      <c r="Z39" s="34">
        <f t="shared" si="10"/>
        <v>6.5027962023670184E-5</v>
      </c>
      <c r="AA39" s="34">
        <f t="shared" si="10"/>
        <v>1.4814814814814814E-3</v>
      </c>
      <c r="AB39" s="34">
        <f t="shared" si="10"/>
        <v>4.6554934823091242E-4</v>
      </c>
      <c r="AC39" s="34">
        <f t="shared" si="10"/>
        <v>5.6497175141242938E-3</v>
      </c>
      <c r="AD39" s="34">
        <f t="shared" si="10"/>
        <v>6.8027210884353748E-3</v>
      </c>
      <c r="AE39" s="34">
        <f t="shared" si="10"/>
        <v>2.8368794326241134E-2</v>
      </c>
      <c r="AF39" s="34">
        <f t="shared" si="10"/>
        <v>5.7471264367816091E-3</v>
      </c>
      <c r="AG39" s="34">
        <f t="shared" si="10"/>
        <v>1.4716703458425313E-3</v>
      </c>
      <c r="AH39" s="34">
        <f t="shared" si="10"/>
        <v>2.2222222222222222E-3</v>
      </c>
      <c r="AI39" s="34">
        <f t="shared" si="10"/>
        <v>4.329004329004329E-3</v>
      </c>
      <c r="AJ39" s="34">
        <f t="shared" si="10"/>
        <v>2.8490028490028487E-3</v>
      </c>
      <c r="AK39" s="34">
        <f t="shared" si="10"/>
        <v>8.130081300813009E-3</v>
      </c>
      <c r="AL39" s="34">
        <f t="shared" si="10"/>
        <v>2.1645021645021645E-3</v>
      </c>
      <c r="AM39" s="34">
        <f t="shared" si="10"/>
        <v>4.1666666666666666E-3</v>
      </c>
      <c r="AN39" s="34">
        <f t="shared" si="10"/>
        <v>4.9751243781094535E-3</v>
      </c>
      <c r="AO39" s="34">
        <f t="shared" si="10"/>
        <v>8.3333333333333332E-3</v>
      </c>
      <c r="AP39" s="34">
        <f t="shared" si="10"/>
        <v>6.5359477124183009E-3</v>
      </c>
      <c r="AQ39" s="34">
        <f t="shared" si="10"/>
        <v>1.3333333333333334E-2</v>
      </c>
      <c r="AR39" s="47">
        <f t="shared" ref="AR39:BG40" si="11">AR$87/3</f>
        <v>1.443001443001443E-2</v>
      </c>
      <c r="AS39" s="47">
        <f t="shared" si="11"/>
        <v>1.4184397163120568E-3</v>
      </c>
      <c r="AT39" s="47">
        <f t="shared" si="11"/>
        <v>1.4947683109118087E-3</v>
      </c>
      <c r="AU39" s="47">
        <f t="shared" si="11"/>
        <v>2.8490028490028487E-3</v>
      </c>
      <c r="AV39" s="47">
        <f t="shared" si="11"/>
        <v>2.2988505747126441E-3</v>
      </c>
      <c r="AW39" s="47">
        <f t="shared" si="11"/>
        <v>7.5159714393085303E-4</v>
      </c>
      <c r="AX39" s="47">
        <f t="shared" si="11"/>
        <v>6.3877355477483235E-3</v>
      </c>
      <c r="AY39" s="47">
        <f t="shared" si="11"/>
        <v>4.4725576640470259E-4</v>
      </c>
      <c r="AZ39" s="47">
        <f t="shared" si="11"/>
        <v>5.7870370370370376E-3</v>
      </c>
      <c r="BA39" s="47">
        <f t="shared" si="11"/>
        <v>2.6666666666666666E-3</v>
      </c>
      <c r="BB39" s="47">
        <f t="shared" si="11"/>
        <v>2.0449897750511249E-3</v>
      </c>
      <c r="BC39" s="47">
        <f t="shared" si="11"/>
        <v>2.3952095808383232E-2</v>
      </c>
      <c r="BD39" s="47">
        <f t="shared" si="11"/>
        <v>0</v>
      </c>
      <c r="BE39" s="47">
        <f t="shared" si="11"/>
        <v>3.2362459546925568E-3</v>
      </c>
      <c r="BF39" s="47">
        <f t="shared" si="11"/>
        <v>3.2175032175032173E-3</v>
      </c>
      <c r="BG39" s="47">
        <f t="shared" si="11"/>
        <v>6.6934404283801874E-3</v>
      </c>
      <c r="BH39" s="31">
        <v>1.3021002149826369E-2</v>
      </c>
      <c r="BI39" s="31">
        <v>0.15071384709855704</v>
      </c>
      <c r="BJ39" s="31">
        <v>0.25505961479669825</v>
      </c>
      <c r="BK39" s="31">
        <v>1.8634788018842784E-2</v>
      </c>
      <c r="BL39" s="31">
        <v>6.3672137441213139E-2</v>
      </c>
      <c r="BM39" s="31">
        <v>1.5847290640394088E-2</v>
      </c>
      <c r="BN39" s="31">
        <v>0.42900839054157142</v>
      </c>
      <c r="BO39" s="57">
        <v>6.2805089211774467E-2</v>
      </c>
      <c r="BP39" s="59">
        <f t="shared" ref="BP39:BP55" si="12">AVERAGE(B39:BG39)</f>
        <v>1.8865489733592679E-2</v>
      </c>
      <c r="BQ39" s="55">
        <f t="shared" si="9"/>
        <v>0.14430602794393799</v>
      </c>
      <c r="BY39" s="42">
        <f t="shared" si="7"/>
        <v>0.26098193173838785</v>
      </c>
    </row>
    <row r="40" spans="1:77" ht="15.6" thickTop="1" thickBot="1" x14ac:dyDescent="0.35">
      <c r="A40" s="18">
        <v>0.17499999999999999</v>
      </c>
      <c r="B40" s="31">
        <v>0.68822934852522277</v>
      </c>
      <c r="C40" s="31">
        <v>0.31031527035754131</v>
      </c>
      <c r="D40" s="31">
        <v>0.49019127023050518</v>
      </c>
      <c r="E40" s="31">
        <v>0.59355153883732281</v>
      </c>
      <c r="F40" s="31">
        <v>0.21459944440273296</v>
      </c>
      <c r="G40" s="31">
        <v>9.7743911906269139E-3</v>
      </c>
      <c r="H40" s="31">
        <v>0.28539202536276059</v>
      </c>
      <c r="I40" s="31">
        <v>0.18200664831826144</v>
      </c>
      <c r="J40" s="31">
        <v>0.17693746811043715</v>
      </c>
      <c r="K40" s="31">
        <v>0.2399012567324956</v>
      </c>
      <c r="L40" s="31">
        <v>0.239624726201322</v>
      </c>
      <c r="M40" s="31">
        <v>0.18283611554193843</v>
      </c>
      <c r="N40" s="31">
        <v>0.47184684684684686</v>
      </c>
      <c r="O40" s="31">
        <v>0.38056379821958464</v>
      </c>
      <c r="P40" s="31">
        <v>0.34939154434826247</v>
      </c>
      <c r="Q40" s="31">
        <v>0.28962848297213628</v>
      </c>
      <c r="R40" s="31">
        <v>0.32864505046167058</v>
      </c>
      <c r="S40" s="32">
        <v>0.30136843204846975</v>
      </c>
      <c r="T40" s="33">
        <v>0.18334966919872583</v>
      </c>
      <c r="U40" s="18">
        <f>U39</f>
        <v>2.4154589371980675E-3</v>
      </c>
      <c r="V40" s="18">
        <f t="shared" ref="V40:AQ41" si="13">V39</f>
        <v>2E-3</v>
      </c>
      <c r="W40" s="18">
        <f t="shared" si="13"/>
        <v>2.5641025641025641E-3</v>
      </c>
      <c r="X40" s="18">
        <f t="shared" si="13"/>
        <v>1.984126984126984E-3</v>
      </c>
      <c r="Y40" s="18">
        <f t="shared" si="13"/>
        <v>0</v>
      </c>
      <c r="Z40" s="18">
        <f t="shared" si="13"/>
        <v>6.5027962023670184E-5</v>
      </c>
      <c r="AA40" s="18">
        <f t="shared" si="13"/>
        <v>1.4814814814814814E-3</v>
      </c>
      <c r="AB40" s="18">
        <f t="shared" si="13"/>
        <v>4.6554934823091242E-4</v>
      </c>
      <c r="AC40" s="18">
        <f t="shared" si="13"/>
        <v>5.6497175141242938E-3</v>
      </c>
      <c r="AD40" s="18">
        <f t="shared" si="13"/>
        <v>6.8027210884353748E-3</v>
      </c>
      <c r="AE40" s="18">
        <f t="shared" si="13"/>
        <v>2.8368794326241134E-2</v>
      </c>
      <c r="AF40" s="18">
        <f t="shared" si="13"/>
        <v>5.7471264367816091E-3</v>
      </c>
      <c r="AG40" s="18">
        <f t="shared" si="13"/>
        <v>1.4716703458425313E-3</v>
      </c>
      <c r="AH40" s="18">
        <f t="shared" si="13"/>
        <v>2.2222222222222222E-3</v>
      </c>
      <c r="AI40" s="18">
        <f t="shared" si="13"/>
        <v>4.329004329004329E-3</v>
      </c>
      <c r="AJ40" s="18">
        <f t="shared" si="13"/>
        <v>2.8490028490028487E-3</v>
      </c>
      <c r="AK40" s="18">
        <f t="shared" si="13"/>
        <v>8.130081300813009E-3</v>
      </c>
      <c r="AL40" s="18">
        <f t="shared" si="13"/>
        <v>2.1645021645021645E-3</v>
      </c>
      <c r="AM40" s="18">
        <f t="shared" si="13"/>
        <v>4.1666666666666666E-3</v>
      </c>
      <c r="AN40" s="18">
        <f t="shared" si="13"/>
        <v>4.9751243781094535E-3</v>
      </c>
      <c r="AO40" s="18">
        <f t="shared" si="13"/>
        <v>8.3333333333333332E-3</v>
      </c>
      <c r="AP40" s="18">
        <f t="shared" si="13"/>
        <v>6.5359477124183009E-3</v>
      </c>
      <c r="AQ40" s="18">
        <f t="shared" si="13"/>
        <v>1.3333333333333334E-2</v>
      </c>
      <c r="AR40" s="47">
        <f t="shared" si="11"/>
        <v>1.443001443001443E-2</v>
      </c>
      <c r="AS40" s="47">
        <f t="shared" si="11"/>
        <v>1.4184397163120568E-3</v>
      </c>
      <c r="AT40" s="47">
        <f t="shared" si="11"/>
        <v>1.4947683109118087E-3</v>
      </c>
      <c r="AU40" s="47">
        <f t="shared" si="11"/>
        <v>2.8490028490028487E-3</v>
      </c>
      <c r="AV40" s="47">
        <f t="shared" si="11"/>
        <v>2.2988505747126441E-3</v>
      </c>
      <c r="AW40" s="47">
        <f t="shared" si="11"/>
        <v>7.5159714393085303E-4</v>
      </c>
      <c r="AX40" s="47">
        <f t="shared" si="11"/>
        <v>6.3877355477483235E-3</v>
      </c>
      <c r="AY40" s="47">
        <f t="shared" si="11"/>
        <v>4.4725576640470259E-4</v>
      </c>
      <c r="AZ40" s="47">
        <f t="shared" si="11"/>
        <v>5.7870370370370376E-3</v>
      </c>
      <c r="BA40" s="47">
        <f t="shared" si="11"/>
        <v>2.6666666666666666E-3</v>
      </c>
      <c r="BB40" s="47">
        <f t="shared" si="11"/>
        <v>2.0449897750511249E-3</v>
      </c>
      <c r="BC40" s="47">
        <f t="shared" si="11"/>
        <v>2.3952095808383232E-2</v>
      </c>
      <c r="BD40" s="47">
        <f t="shared" si="11"/>
        <v>0</v>
      </c>
      <c r="BE40" s="47">
        <f t="shared" si="11"/>
        <v>3.2362459546925568E-3</v>
      </c>
      <c r="BF40" s="47">
        <f t="shared" si="11"/>
        <v>3.2175032175032173E-3</v>
      </c>
      <c r="BG40" s="47">
        <f t="shared" si="11"/>
        <v>6.6934404283801874E-3</v>
      </c>
      <c r="BH40" s="31">
        <v>1.2868199106995227E-2</v>
      </c>
      <c r="BI40" s="31">
        <v>8.3631409272336546E-2</v>
      </c>
      <c r="BJ40" s="31">
        <v>0.39713772546621834</v>
      </c>
      <c r="BK40" s="31">
        <v>1.4098302373122405E-2</v>
      </c>
      <c r="BL40" s="31">
        <v>3.5644495632978272E-2</v>
      </c>
      <c r="BM40" s="31">
        <v>2.5970443349753691E-2</v>
      </c>
      <c r="BN40" s="31">
        <v>0.31338672768878717</v>
      </c>
      <c r="BO40" s="57">
        <v>4.2279605510803328E-2</v>
      </c>
      <c r="BP40" s="59">
        <f>AVERAGE(B40:BG40)</f>
        <v>0.10537730976571739</v>
      </c>
      <c r="BQ40" s="55">
        <f t="shared" si="9"/>
        <v>0.20253347212842068</v>
      </c>
      <c r="BY40" s="42">
        <f t="shared" si="7"/>
        <v>7.865339785172662E-2</v>
      </c>
    </row>
    <row r="41" spans="1:77" ht="15.6" thickTop="1" thickBot="1" x14ac:dyDescent="0.35">
      <c r="A41" s="18">
        <v>0.375</v>
      </c>
      <c r="B41" s="31">
        <v>0.21654568286930687</v>
      </c>
      <c r="C41" s="31">
        <v>0.61161275171725471</v>
      </c>
      <c r="D41" s="31">
        <v>0.14535311427170178</v>
      </c>
      <c r="E41" s="31">
        <v>0.23294251750529224</v>
      </c>
      <c r="F41" s="31">
        <v>0.48896313537052333</v>
      </c>
      <c r="G41" s="31">
        <v>0.12265284429528597</v>
      </c>
      <c r="H41" s="31">
        <v>0.22860017071088884</v>
      </c>
      <c r="I41" s="31">
        <v>0.24060835686456733</v>
      </c>
      <c r="J41" s="31">
        <v>0.24176540620216569</v>
      </c>
      <c r="K41" s="31">
        <v>0.25448833034111307</v>
      </c>
      <c r="L41" s="31">
        <v>0.20382252030471612</v>
      </c>
      <c r="M41" s="31">
        <v>0.13959475039087793</v>
      </c>
      <c r="N41" s="31">
        <v>0.30115830115830106</v>
      </c>
      <c r="O41" s="31">
        <v>0.22874847268284171</v>
      </c>
      <c r="P41" s="31">
        <v>0.21001129092961987</v>
      </c>
      <c r="Q41" s="31">
        <v>0.43029632905793902</v>
      </c>
      <c r="R41" s="31">
        <v>0.22063560231908957</v>
      </c>
      <c r="S41" s="32">
        <v>0.30236080643476443</v>
      </c>
      <c r="T41" s="33">
        <v>0.18990443518745395</v>
      </c>
      <c r="U41" s="18">
        <f>U40</f>
        <v>2.4154589371980675E-3</v>
      </c>
      <c r="V41" s="18">
        <f t="shared" si="13"/>
        <v>2E-3</v>
      </c>
      <c r="W41" s="18">
        <f t="shared" si="13"/>
        <v>2.5641025641025641E-3</v>
      </c>
      <c r="X41" s="18">
        <f t="shared" si="13"/>
        <v>1.984126984126984E-3</v>
      </c>
      <c r="Y41" s="18">
        <f t="shared" si="13"/>
        <v>0</v>
      </c>
      <c r="Z41" s="18">
        <f t="shared" si="13"/>
        <v>6.5027962023670184E-5</v>
      </c>
      <c r="AA41" s="18">
        <f t="shared" si="13"/>
        <v>1.4814814814814814E-3</v>
      </c>
      <c r="AB41" s="18">
        <f t="shared" si="13"/>
        <v>4.6554934823091242E-4</v>
      </c>
      <c r="AC41" s="18">
        <f t="shared" si="13"/>
        <v>5.6497175141242938E-3</v>
      </c>
      <c r="AD41" s="18">
        <f t="shared" si="13"/>
        <v>6.8027210884353748E-3</v>
      </c>
      <c r="AE41" s="18">
        <f t="shared" si="13"/>
        <v>2.8368794326241134E-2</v>
      </c>
      <c r="AF41" s="18">
        <f t="shared" si="13"/>
        <v>5.7471264367816091E-3</v>
      </c>
      <c r="AG41" s="18">
        <f t="shared" si="13"/>
        <v>1.4716703458425313E-3</v>
      </c>
      <c r="AH41" s="18">
        <f t="shared" si="13"/>
        <v>2.2222222222222222E-3</v>
      </c>
      <c r="AI41" s="18">
        <f t="shared" si="13"/>
        <v>4.329004329004329E-3</v>
      </c>
      <c r="AJ41" s="18">
        <f t="shared" si="13"/>
        <v>2.8490028490028487E-3</v>
      </c>
      <c r="AK41" s="18">
        <f t="shared" si="13"/>
        <v>8.130081300813009E-3</v>
      </c>
      <c r="AL41" s="18">
        <f t="shared" si="13"/>
        <v>2.1645021645021645E-3</v>
      </c>
      <c r="AM41" s="18">
        <f t="shared" si="13"/>
        <v>4.1666666666666666E-3</v>
      </c>
      <c r="AN41" s="18">
        <f t="shared" si="13"/>
        <v>4.9751243781094535E-3</v>
      </c>
      <c r="AO41" s="18">
        <f t="shared" si="13"/>
        <v>8.3333333333333332E-3</v>
      </c>
      <c r="AP41" s="18">
        <f t="shared" si="13"/>
        <v>6.5359477124183009E-3</v>
      </c>
      <c r="AQ41" s="18">
        <f t="shared" si="13"/>
        <v>1.3333333333333334E-2</v>
      </c>
      <c r="AR41" s="18">
        <f>AR86</f>
        <v>0.17316017316017315</v>
      </c>
      <c r="AS41" s="18">
        <f t="shared" ref="AS41:BG41" si="14">AS86</f>
        <v>3.4042553191489362E-2</v>
      </c>
      <c r="AT41" s="18">
        <f t="shared" si="14"/>
        <v>8.9686098654708519E-3</v>
      </c>
      <c r="AU41" s="18">
        <f t="shared" si="14"/>
        <v>3.4188034188034185E-2</v>
      </c>
      <c r="AV41" s="18">
        <f t="shared" si="14"/>
        <v>1.3793103448275864E-2</v>
      </c>
      <c r="AW41" s="18">
        <f t="shared" si="14"/>
        <v>5.6369785794813977E-3</v>
      </c>
      <c r="AX41" s="18">
        <f t="shared" si="14"/>
        <v>1.916320664324497E-2</v>
      </c>
      <c r="AY41" s="18">
        <f t="shared" si="14"/>
        <v>2.8752156411730879E-2</v>
      </c>
      <c r="AZ41" s="18">
        <f t="shared" si="14"/>
        <v>3.4722222222222224E-2</v>
      </c>
      <c r="BA41" s="18">
        <f t="shared" si="14"/>
        <v>8.0000000000000002E-3</v>
      </c>
      <c r="BB41" s="18">
        <f t="shared" si="14"/>
        <v>2.4539877300613498E-2</v>
      </c>
      <c r="BC41" s="18">
        <f t="shared" si="14"/>
        <v>7.1856287425149698E-2</v>
      </c>
      <c r="BD41" s="18">
        <f t="shared" si="14"/>
        <v>8.0128205128205138E-3</v>
      </c>
      <c r="BE41" s="18">
        <f t="shared" si="14"/>
        <v>1.9417475728155342E-2</v>
      </c>
      <c r="BF41" s="18">
        <f t="shared" si="14"/>
        <v>1.9305019305019305E-2</v>
      </c>
      <c r="BG41" s="18">
        <f t="shared" si="14"/>
        <v>2.8112449799196786E-2</v>
      </c>
      <c r="BH41" s="31">
        <v>1.3141061683479416E-2</v>
      </c>
      <c r="BI41" s="31">
        <v>5.2517654283082534E-2</v>
      </c>
      <c r="BJ41" s="31">
        <v>0.11031947416692148</v>
      </c>
      <c r="BK41" s="31">
        <v>5.1915385299084408E-3</v>
      </c>
      <c r="BL41" s="31">
        <v>3.2996448795469785E-2</v>
      </c>
      <c r="BM41" s="31">
        <v>1.1133004926108378E-2</v>
      </c>
      <c r="BN41" s="31">
        <v>0.11260106788710909</v>
      </c>
      <c r="BO41" s="57">
        <v>4.0292102687645819E-2</v>
      </c>
      <c r="BP41" s="59">
        <f>AVERAGE(B41:BG41)</f>
        <v>9.7548116925392669E-2</v>
      </c>
      <c r="BQ41" s="55">
        <f t="shared" si="9"/>
        <v>6.1038500464379537E-2</v>
      </c>
      <c r="BY41" s="42">
        <f t="shared" si="7"/>
        <v>8.2692243492148657E-3</v>
      </c>
    </row>
    <row r="42" spans="1:77" ht="15.6" thickTop="1" thickBot="1" x14ac:dyDescent="0.35">
      <c r="A42" s="18">
        <v>0.75</v>
      </c>
      <c r="B42" s="31">
        <v>1.9939354957272826E-2</v>
      </c>
      <c r="C42" s="31">
        <v>2.6842012563846666E-2</v>
      </c>
      <c r="D42" s="31">
        <v>3.2552721922511046E-2</v>
      </c>
      <c r="E42" s="31">
        <v>4.9421918254356018E-2</v>
      </c>
      <c r="F42" s="31">
        <v>0.10774082138298673</v>
      </c>
      <c r="G42" s="31">
        <v>0.41178564177286242</v>
      </c>
      <c r="H42" s="31">
        <v>8.3526399219607361E-2</v>
      </c>
      <c r="I42" s="31">
        <v>8.6910676627229511E-2</v>
      </c>
      <c r="J42" s="31">
        <v>0.13524009297579231</v>
      </c>
      <c r="K42" s="31">
        <v>9.8631059245960565E-2</v>
      </c>
      <c r="L42" s="31">
        <v>8.1277016418228709E-2</v>
      </c>
      <c r="M42" s="31">
        <v>6.3156398553356821E-2</v>
      </c>
      <c r="N42" s="31">
        <v>7.2715572715572885E-2</v>
      </c>
      <c r="O42" s="31">
        <v>5.860534124629084E-2</v>
      </c>
      <c r="P42" s="31">
        <v>8.5434700790365123E-2</v>
      </c>
      <c r="Q42" s="31">
        <v>9.9026979212737745E-2</v>
      </c>
      <c r="R42" s="31">
        <v>6.5278076014601658E-2</v>
      </c>
      <c r="S42" s="32">
        <v>0.10733312441240996</v>
      </c>
      <c r="T42" s="33">
        <v>8.5579514824797837E-2</v>
      </c>
      <c r="U42" s="18">
        <f>U86+0.25*U85</f>
        <v>0.47644927536231885</v>
      </c>
      <c r="V42" s="18">
        <f t="shared" ref="V42:AQ42" si="15">V86+0.25*V85</f>
        <v>0.35900000000000004</v>
      </c>
      <c r="W42" s="18">
        <f t="shared" si="15"/>
        <v>0.625</v>
      </c>
      <c r="X42" s="18">
        <f t="shared" si="15"/>
        <v>0.5803571428571429</v>
      </c>
      <c r="Y42" s="18">
        <f t="shared" si="15"/>
        <v>0.58333333333333337</v>
      </c>
      <c r="Z42" s="18">
        <f t="shared" si="15"/>
        <v>3.6578228638314475E-2</v>
      </c>
      <c r="AA42" s="18">
        <f t="shared" si="15"/>
        <v>0.5888888888888888</v>
      </c>
      <c r="AB42" s="18">
        <f t="shared" si="15"/>
        <v>0.47311452513966479</v>
      </c>
      <c r="AC42" s="18">
        <f t="shared" si="15"/>
        <v>0.74152542372881358</v>
      </c>
      <c r="AD42" s="18">
        <f t="shared" si="15"/>
        <v>0.77551020408163263</v>
      </c>
      <c r="AE42" s="18">
        <f t="shared" si="15"/>
        <v>0.82180851063829796</v>
      </c>
      <c r="AF42" s="18">
        <f t="shared" si="15"/>
        <v>0.87068965517241381</v>
      </c>
      <c r="AG42" s="18">
        <f t="shared" si="15"/>
        <v>0.42052980132450329</v>
      </c>
      <c r="AH42" s="18">
        <f t="shared" si="15"/>
        <v>0.65833333333333344</v>
      </c>
      <c r="AI42" s="18">
        <f t="shared" si="15"/>
        <v>0.60064935064935066</v>
      </c>
      <c r="AJ42" s="18">
        <f t="shared" si="15"/>
        <v>0.64743589743589736</v>
      </c>
      <c r="AK42" s="18">
        <f t="shared" si="15"/>
        <v>0.64939024390243894</v>
      </c>
      <c r="AL42" s="18">
        <f t="shared" si="15"/>
        <v>0.66883116883116878</v>
      </c>
      <c r="AM42" s="18">
        <f t="shared" si="15"/>
        <v>0.625</v>
      </c>
      <c r="AN42" s="18">
        <f t="shared" si="15"/>
        <v>0.63619402985074625</v>
      </c>
      <c r="AO42" s="18">
        <f t="shared" si="15"/>
        <v>0.65</v>
      </c>
      <c r="AP42" s="18">
        <f t="shared" si="15"/>
        <v>0.67156862745098045</v>
      </c>
      <c r="AQ42" s="18">
        <f t="shared" si="15"/>
        <v>0.54</v>
      </c>
      <c r="AR42" s="18">
        <f>AR86+AR84/2</f>
        <v>0.38961038961038963</v>
      </c>
      <c r="AS42" s="18">
        <f t="shared" ref="AS42:BG42" si="16">AS86+AS84/2</f>
        <v>0.30638297872340425</v>
      </c>
      <c r="AT42" s="18">
        <f t="shared" si="16"/>
        <v>0.24215246636771301</v>
      </c>
      <c r="AU42" s="18">
        <f t="shared" si="16"/>
        <v>0.21367521367521367</v>
      </c>
      <c r="AV42" s="18">
        <f t="shared" si="16"/>
        <v>0.19310344827586207</v>
      </c>
      <c r="AW42" s="18">
        <f t="shared" si="16"/>
        <v>0.21420518602029312</v>
      </c>
      <c r="AX42" s="18">
        <f t="shared" si="16"/>
        <v>0.26030022357074417</v>
      </c>
      <c r="AY42" s="18">
        <f t="shared" si="16"/>
        <v>0.2741038911251677</v>
      </c>
      <c r="AZ42" s="18">
        <f t="shared" si="16"/>
        <v>0.22569444444444442</v>
      </c>
      <c r="BA42" s="18">
        <f t="shared" si="16"/>
        <v>5.6000000000000001E-2</v>
      </c>
      <c r="BB42" s="18">
        <f t="shared" si="16"/>
        <v>0.18404907975460122</v>
      </c>
      <c r="BC42" s="18">
        <f t="shared" si="16"/>
        <v>0.3532934131736527</v>
      </c>
      <c r="BD42" s="18">
        <f t="shared" si="16"/>
        <v>0.30448717948717952</v>
      </c>
      <c r="BE42" s="18">
        <f t="shared" si="16"/>
        <v>6.7961165048543687E-2</v>
      </c>
      <c r="BF42" s="18">
        <f t="shared" si="16"/>
        <v>0.29922779922779924</v>
      </c>
      <c r="BG42" s="18">
        <f t="shared" si="16"/>
        <v>0.2289156626506024</v>
      </c>
      <c r="BH42" s="31">
        <v>7.0835124855300252E-3</v>
      </c>
      <c r="BI42" s="31">
        <v>3.0100552655818288E-2</v>
      </c>
      <c r="BJ42" s="31">
        <v>5.3859675940079767E-3</v>
      </c>
      <c r="BK42" s="31">
        <v>1.3980979468491755E-3</v>
      </c>
      <c r="BL42" s="31">
        <v>1.8060274498512354E-2</v>
      </c>
      <c r="BM42" s="31">
        <v>1.4679802955665042E-3</v>
      </c>
      <c r="BN42" s="31">
        <v>1.7116704805492045E-2</v>
      </c>
      <c r="BO42" s="57">
        <v>2.0886847850636148E-2</v>
      </c>
      <c r="BP42" s="59">
        <f>AVERAGE(B42:BG42)</f>
        <v>0.33248875180837312</v>
      </c>
      <c r="BQ42" s="55">
        <f t="shared" si="9"/>
        <v>6.4172822543677299E-3</v>
      </c>
      <c r="BY42" s="42">
        <f t="shared" si="7"/>
        <v>6.9754748983657019E-3</v>
      </c>
    </row>
    <row r="43" spans="1:77" ht="15.6" thickTop="1" thickBot="1" x14ac:dyDescent="0.35">
      <c r="A43" s="18">
        <v>2</v>
      </c>
      <c r="B43" s="36">
        <v>9.4643021225765053E-3</v>
      </c>
      <c r="C43" s="36">
        <v>6.0940527211882792E-3</v>
      </c>
      <c r="D43" s="36">
        <v>2.5502697400686589E-2</v>
      </c>
      <c r="E43" s="36">
        <v>2.0599250936329593E-2</v>
      </c>
      <c r="F43" s="36">
        <v>5.8450334109167328E-2</v>
      </c>
      <c r="G43" s="36">
        <v>9.9019455624693956E-2</v>
      </c>
      <c r="H43" s="36">
        <v>6.8619680526764981E-2</v>
      </c>
      <c r="I43" s="36">
        <v>6.8270364942631431E-2</v>
      </c>
      <c r="J43" s="36">
        <v>0.12968422246159081</v>
      </c>
      <c r="K43" s="36">
        <v>8.7354129263913782E-2</v>
      </c>
      <c r="L43" s="36">
        <v>7.7497140863362332E-2</v>
      </c>
      <c r="M43" s="36">
        <v>5.8418484183262495E-2</v>
      </c>
      <c r="N43" s="36">
        <v>3.5955598455598446E-2</v>
      </c>
      <c r="O43" s="36">
        <v>4.8874149066154608E-2</v>
      </c>
      <c r="P43" s="36">
        <v>4.8174633044787411E-2</v>
      </c>
      <c r="Q43" s="36">
        <v>5.5196815568332558E-2</v>
      </c>
      <c r="R43" s="36">
        <v>4.4932359888340156E-2</v>
      </c>
      <c r="S43" s="35">
        <v>7.5524913820118972E-2</v>
      </c>
      <c r="T43" s="37">
        <v>9.7280078412153845E-2</v>
      </c>
      <c r="U43" s="34">
        <f>0.75*U85</f>
        <v>0.27717391304347827</v>
      </c>
      <c r="V43" s="34">
        <f t="shared" ref="V43:AQ43" si="17">0.75*V85</f>
        <v>0.249</v>
      </c>
      <c r="W43" s="34">
        <f t="shared" si="17"/>
        <v>0.375</v>
      </c>
      <c r="X43" s="34">
        <f t="shared" si="17"/>
        <v>0.3482142857142857</v>
      </c>
      <c r="Y43" s="34">
        <f t="shared" si="17"/>
        <v>0.32894736842105265</v>
      </c>
      <c r="Z43" s="34">
        <f t="shared" si="17"/>
        <v>2.1946937182988686E-2</v>
      </c>
      <c r="AA43" s="34">
        <f t="shared" si="17"/>
        <v>0.36666666666666664</v>
      </c>
      <c r="AB43" s="34">
        <f t="shared" si="17"/>
        <v>0.41375698324022347</v>
      </c>
      <c r="AC43" s="34">
        <f t="shared" si="17"/>
        <v>0.24152542372881358</v>
      </c>
      <c r="AD43" s="34">
        <f t="shared" si="17"/>
        <v>0.18367346938775508</v>
      </c>
      <c r="AE43" s="34">
        <f t="shared" si="17"/>
        <v>3.9893617021276598E-2</v>
      </c>
      <c r="AF43" s="34">
        <f t="shared" si="17"/>
        <v>0.12931034482758622</v>
      </c>
      <c r="AG43" s="34">
        <f t="shared" si="17"/>
        <v>0.38741721854304634</v>
      </c>
      <c r="AH43" s="34">
        <f t="shared" si="17"/>
        <v>0.29500000000000004</v>
      </c>
      <c r="AI43" s="34">
        <f t="shared" si="17"/>
        <v>0.3214285714285714</v>
      </c>
      <c r="AJ43" s="34">
        <f t="shared" si="17"/>
        <v>0.30128205128205132</v>
      </c>
      <c r="AK43" s="34">
        <f t="shared" si="17"/>
        <v>0.30182926829268292</v>
      </c>
      <c r="AL43" s="34">
        <f t="shared" si="17"/>
        <v>0.25324675324675328</v>
      </c>
      <c r="AM43" s="34">
        <f t="shared" si="17"/>
        <v>0.30000000000000004</v>
      </c>
      <c r="AN43" s="34">
        <f t="shared" si="17"/>
        <v>0.29664179104477612</v>
      </c>
      <c r="AO43" s="34">
        <f t="shared" si="17"/>
        <v>0.30000000000000004</v>
      </c>
      <c r="AP43" s="34">
        <f t="shared" si="17"/>
        <v>0.27941176470588236</v>
      </c>
      <c r="AQ43" s="34">
        <f t="shared" si="17"/>
        <v>0.30000000000000004</v>
      </c>
      <c r="AR43" s="18">
        <f>AR83/2+AR84/2</f>
        <v>0.27272727272727276</v>
      </c>
      <c r="AS43" s="18">
        <f t="shared" ref="AS43:BG43" si="18">AS83/2+AS84/2</f>
        <v>0.38723404255319149</v>
      </c>
      <c r="AT43" s="18">
        <f t="shared" si="18"/>
        <v>0.39013452914798208</v>
      </c>
      <c r="AU43" s="18">
        <f t="shared" si="18"/>
        <v>0.34188034188034189</v>
      </c>
      <c r="AV43" s="18">
        <f t="shared" si="18"/>
        <v>0.3413793103448276</v>
      </c>
      <c r="AW43" s="18">
        <f t="shared" si="18"/>
        <v>0.37204058624577224</v>
      </c>
      <c r="AX43" s="18">
        <f t="shared" si="18"/>
        <v>0.36745448738422226</v>
      </c>
      <c r="AY43" s="18">
        <f t="shared" si="18"/>
        <v>0.36419398121525781</v>
      </c>
      <c r="AZ43" s="18">
        <f t="shared" si="18"/>
        <v>0.36458333333333331</v>
      </c>
      <c r="BA43" s="18">
        <f t="shared" si="18"/>
        <v>0.14400000000000002</v>
      </c>
      <c r="BB43" s="18">
        <f t="shared" si="18"/>
        <v>0.28834355828220859</v>
      </c>
      <c r="BC43" s="18">
        <f t="shared" si="18"/>
        <v>0.3532934131736527</v>
      </c>
      <c r="BD43" s="18">
        <f t="shared" si="18"/>
        <v>0.31971153846153844</v>
      </c>
      <c r="BE43" s="18">
        <f t="shared" si="18"/>
        <v>0.10679611650485438</v>
      </c>
      <c r="BF43" s="18">
        <f t="shared" si="18"/>
        <v>0.29247104247104244</v>
      </c>
      <c r="BG43" s="18">
        <f t="shared" si="18"/>
        <v>0.36144578313253012</v>
      </c>
      <c r="BH43" s="31">
        <v>8.2841078220605296E-3</v>
      </c>
      <c r="BI43" s="31">
        <v>5.1504451949646875E-2</v>
      </c>
      <c r="BJ43" s="31">
        <v>3.0953836747161563E-4</v>
      </c>
      <c r="BK43" s="31">
        <v>1.9162741089680717E-3</v>
      </c>
      <c r="BL43" s="31">
        <v>2.3415874844034949E-2</v>
      </c>
      <c r="BM43" s="31">
        <v>1.1527093596059128E-3</v>
      </c>
      <c r="BN43" s="31">
        <v>8.8100686498854414E-3</v>
      </c>
      <c r="BO43" s="57">
        <v>2.6415719340510426E-2</v>
      </c>
      <c r="BP43" s="59">
        <f t="shared" si="12"/>
        <v>0.21541324875944093</v>
      </c>
      <c r="BQ43" s="55">
        <f t="shared" si="9"/>
        <v>5.4132757064838753E-3</v>
      </c>
      <c r="BY43" s="42">
        <f t="shared" si="7"/>
        <v>3.4995691749346775E-2</v>
      </c>
    </row>
    <row r="44" spans="1:77" ht="15.6" thickTop="1" thickBot="1" x14ac:dyDescent="0.35">
      <c r="A44" s="18">
        <v>3</v>
      </c>
      <c r="B44" s="31">
        <v>4.6249502281846024E-3</v>
      </c>
      <c r="C44" s="31">
        <v>1.3033523160922741E-3</v>
      </c>
      <c r="D44" s="31">
        <v>0.20218244237371252</v>
      </c>
      <c r="E44" s="31">
        <v>1.6772512620094462E-2</v>
      </c>
      <c r="F44" s="31">
        <v>9.4564156468203306E-2</v>
      </c>
      <c r="G44" s="31">
        <v>0.14681651518589739</v>
      </c>
      <c r="H44" s="31">
        <v>0.20616388245335929</v>
      </c>
      <c r="I44" s="31">
        <v>0.28024806090717375</v>
      </c>
      <c r="J44" s="31">
        <v>0.23606780429729571</v>
      </c>
      <c r="K44" s="31">
        <v>0.2209380610412926</v>
      </c>
      <c r="L44" s="31">
        <v>0.28858865261974453</v>
      </c>
      <c r="M44" s="31">
        <v>0.29348220913154033</v>
      </c>
      <c r="N44" s="31">
        <v>2.8957528957528914E-2</v>
      </c>
      <c r="O44" s="31">
        <v>0.12541455751440048</v>
      </c>
      <c r="P44" s="31">
        <v>0.15343118805670547</v>
      </c>
      <c r="Q44" s="31">
        <v>6.4396284829721318E-2</v>
      </c>
      <c r="R44" s="31">
        <v>7.1827356667382408E-2</v>
      </c>
      <c r="S44" s="32">
        <v>0.12561370521257695</v>
      </c>
      <c r="T44" s="33">
        <v>0.39077432001960299</v>
      </c>
      <c r="U44" s="34">
        <f>U84</f>
        <v>7.2463768115942032E-2</v>
      </c>
      <c r="V44" s="34">
        <f t="shared" ref="V44:AQ44" si="19">V84</f>
        <v>1.6E-2</v>
      </c>
      <c r="W44" s="34">
        <f t="shared" si="19"/>
        <v>1.9230769230769232E-2</v>
      </c>
      <c r="X44" s="34">
        <f t="shared" si="19"/>
        <v>2.9761904761904764E-2</v>
      </c>
      <c r="Y44" s="34">
        <f t="shared" si="19"/>
        <v>6.1403508771929828E-2</v>
      </c>
      <c r="Z44" s="34">
        <f t="shared" si="19"/>
        <v>2.9262582910651578E-3</v>
      </c>
      <c r="AA44" s="34">
        <f t="shared" si="19"/>
        <v>6.6666666666666666E-2</v>
      </c>
      <c r="AB44" s="34">
        <f t="shared" si="19"/>
        <v>8.3798882681564241E-2</v>
      </c>
      <c r="AC44" s="34">
        <f t="shared" si="19"/>
        <v>1.6949152542372881E-2</v>
      </c>
      <c r="AD44" s="34">
        <f t="shared" si="19"/>
        <v>2.0408163265306124E-2</v>
      </c>
      <c r="AE44" s="34">
        <f t="shared" si="19"/>
        <v>2.1276595744680851E-2</v>
      </c>
      <c r="AF44" s="34">
        <f t="shared" si="19"/>
        <v>1.7241379310344827E-2</v>
      </c>
      <c r="AG44" s="34">
        <f t="shared" si="19"/>
        <v>9.602649006622517E-2</v>
      </c>
      <c r="AH44" s="34">
        <f t="shared" si="19"/>
        <v>0.02</v>
      </c>
      <c r="AI44" s="34">
        <f t="shared" si="19"/>
        <v>3.896103896103896E-2</v>
      </c>
      <c r="AJ44" s="34">
        <f t="shared" si="19"/>
        <v>5.1282051282051287E-2</v>
      </c>
      <c r="AK44" s="34">
        <f t="shared" si="19"/>
        <v>2.4390243902439025E-2</v>
      </c>
      <c r="AL44" s="34">
        <f t="shared" si="19"/>
        <v>3.896103896103896E-2</v>
      </c>
      <c r="AM44" s="34">
        <f t="shared" si="19"/>
        <v>3.7499999999999999E-2</v>
      </c>
      <c r="AN44" s="34">
        <f t="shared" si="19"/>
        <v>5.9701492537313439E-2</v>
      </c>
      <c r="AO44" s="34">
        <f t="shared" si="19"/>
        <v>0.05</v>
      </c>
      <c r="AP44" s="34">
        <f t="shared" si="19"/>
        <v>3.9215686274509803E-2</v>
      </c>
      <c r="AQ44" s="34">
        <f t="shared" si="19"/>
        <v>0.08</v>
      </c>
      <c r="AR44" s="18">
        <f>AR83/2+AR82/2</f>
        <v>7.3593073593073599E-2</v>
      </c>
      <c r="AS44" s="18">
        <f t="shared" ref="AS44:BG44" si="20">AS83/2+AS82/2</f>
        <v>0.16595744680851066</v>
      </c>
      <c r="AT44" s="18">
        <f t="shared" si="20"/>
        <v>0.22421524663677131</v>
      </c>
      <c r="AU44" s="18">
        <f t="shared" si="20"/>
        <v>0.22222222222222221</v>
      </c>
      <c r="AV44" s="18">
        <f t="shared" si="20"/>
        <v>0.23793103448275865</v>
      </c>
      <c r="AW44" s="18">
        <f t="shared" si="20"/>
        <v>0.2367531003382187</v>
      </c>
      <c r="AX44" s="18">
        <f t="shared" si="20"/>
        <v>0.18061322261258383</v>
      </c>
      <c r="AY44" s="18">
        <f t="shared" si="20"/>
        <v>0.18113858539390454</v>
      </c>
      <c r="AZ44" s="18">
        <f t="shared" si="20"/>
        <v>0.24305555555555555</v>
      </c>
      <c r="BA44" s="18">
        <f t="shared" si="20"/>
        <v>0.20400000000000001</v>
      </c>
      <c r="BB44" s="18">
        <f t="shared" si="20"/>
        <v>0.2392638036809816</v>
      </c>
      <c r="BC44" s="18">
        <f t="shared" si="20"/>
        <v>0.10179640718562874</v>
      </c>
      <c r="BD44" s="18">
        <f t="shared" si="20"/>
        <v>0.12740384615384615</v>
      </c>
      <c r="BE44" s="18">
        <f t="shared" si="20"/>
        <v>0.11650485436893204</v>
      </c>
      <c r="BF44" s="18">
        <f t="shared" si="20"/>
        <v>4.1505791505791506E-2</v>
      </c>
      <c r="BG44" s="18">
        <f t="shared" si="20"/>
        <v>0.22088353413654618</v>
      </c>
      <c r="BH44" s="31">
        <v>0.18373474450140564</v>
      </c>
      <c r="BI44" s="31">
        <v>0.14138394227817005</v>
      </c>
      <c r="BJ44" s="31">
        <v>6.8098440843769516E-4</v>
      </c>
      <c r="BK44" s="31">
        <v>3.8413474357834848E-2</v>
      </c>
      <c r="BL44" s="31">
        <v>0.10169689989442367</v>
      </c>
      <c r="BM44" s="31">
        <v>2.0049261083743808E-3</v>
      </c>
      <c r="BN44" s="31">
        <v>6.8802440884820175E-3</v>
      </c>
      <c r="BO44" s="57">
        <v>0.10992697432808855</v>
      </c>
      <c r="BP44" s="59">
        <f t="shared" si="12"/>
        <v>0.11608914408522407</v>
      </c>
      <c r="BQ44" s="55">
        <f t="shared" si="9"/>
        <v>2.7158197934698564E-2</v>
      </c>
      <c r="BY44" s="42">
        <f t="shared" si="7"/>
        <v>1.268035321502139E-2</v>
      </c>
    </row>
    <row r="45" spans="1:77" ht="15.6" thickTop="1" thickBot="1" x14ac:dyDescent="0.35">
      <c r="A45" s="18">
        <v>10</v>
      </c>
      <c r="B45" s="31">
        <v>0</v>
      </c>
      <c r="C45" s="31">
        <v>0</v>
      </c>
      <c r="D45" s="31">
        <v>5.0147130946542461E-2</v>
      </c>
      <c r="E45" s="31">
        <v>0</v>
      </c>
      <c r="F45" s="31">
        <v>0</v>
      </c>
      <c r="G45" s="31">
        <v>6.0710148216269133E-2</v>
      </c>
      <c r="H45" s="31">
        <v>3.3044750640165835E-2</v>
      </c>
      <c r="I45" s="31">
        <v>0.12508489116059623</v>
      </c>
      <c r="J45" s="31">
        <v>1.8340041952491636E-2</v>
      </c>
      <c r="K45" s="31">
        <v>6.9793536804308776E-2</v>
      </c>
      <c r="L45" s="31">
        <v>6.7650080443505414E-2</v>
      </c>
      <c r="M45" s="31">
        <v>0.23138394478750451</v>
      </c>
      <c r="N45" s="31">
        <v>0</v>
      </c>
      <c r="O45" s="31">
        <v>2.1207889684063473E-2</v>
      </c>
      <c r="P45" s="31">
        <v>5.1436457157194776E-2</v>
      </c>
      <c r="Q45" s="31">
        <v>1.5258735072976573E-2</v>
      </c>
      <c r="R45" s="31">
        <v>6.0017178441056508E-2</v>
      </c>
      <c r="S45" s="32">
        <v>2.559281312023402E-2</v>
      </c>
      <c r="T45" s="33">
        <v>0</v>
      </c>
      <c r="U45" s="34">
        <f>U82/2+U83</f>
        <v>0.11231884057971014</v>
      </c>
      <c r="V45" s="34">
        <f t="shared" ref="V45:AQ45" si="21">V82/2+V83</f>
        <v>2E-3</v>
      </c>
      <c r="W45" s="34">
        <f t="shared" si="21"/>
        <v>3.8461538461538464E-3</v>
      </c>
      <c r="X45" s="34">
        <f t="shared" si="21"/>
        <v>6.5476190476190469E-3</v>
      </c>
      <c r="Y45" s="34">
        <f t="shared" si="21"/>
        <v>2.2368421052631583E-2</v>
      </c>
      <c r="Z45" s="34">
        <f t="shared" si="21"/>
        <v>0.47015216543113542</v>
      </c>
      <c r="AA45" s="34">
        <f t="shared" si="21"/>
        <v>2.2222222222222223E-2</v>
      </c>
      <c r="AB45" s="34">
        <f t="shared" si="21"/>
        <v>2.094972067039106E-2</v>
      </c>
      <c r="AC45" s="34">
        <f t="shared" si="21"/>
        <v>2.5423728813559324E-2</v>
      </c>
      <c r="AD45" s="34">
        <f t="shared" si="21"/>
        <v>2.0408163265306124E-2</v>
      </c>
      <c r="AE45" s="34">
        <f t="shared" si="21"/>
        <v>2.1276595744680851E-2</v>
      </c>
      <c r="AF45" s="34">
        <f t="shared" si="21"/>
        <v>1.7241379310344827E-2</v>
      </c>
      <c r="AG45" s="34">
        <f t="shared" si="21"/>
        <v>7.5717439293598227E-2</v>
      </c>
      <c r="AH45" s="34">
        <f t="shared" si="21"/>
        <v>6.6666666666666662E-3</v>
      </c>
      <c r="AI45" s="34">
        <f t="shared" si="21"/>
        <v>1.2987012987012986E-2</v>
      </c>
      <c r="AJ45" s="34">
        <f t="shared" si="21"/>
        <v>1.282051282051282E-2</v>
      </c>
      <c r="AK45" s="34">
        <f t="shared" si="21"/>
        <v>1.2195121951219513E-2</v>
      </c>
      <c r="AL45" s="34">
        <f t="shared" si="21"/>
        <v>3.896103896103896E-2</v>
      </c>
      <c r="AM45" s="34">
        <f t="shared" si="21"/>
        <v>1.2500000000000001E-2</v>
      </c>
      <c r="AN45" s="34">
        <f t="shared" si="21"/>
        <v>1.492537313432836E-2</v>
      </c>
      <c r="AO45" s="34">
        <f t="shared" si="21"/>
        <v>2.5000000000000001E-2</v>
      </c>
      <c r="AP45" s="34">
        <f t="shared" si="21"/>
        <v>1.9607843137254902E-2</v>
      </c>
      <c r="AQ45" s="34">
        <f t="shared" si="21"/>
        <v>0.04</v>
      </c>
      <c r="AR45" s="46">
        <f>AR82/2+AR81+AR80+AR79/2</f>
        <v>4.5454545454545456E-2</v>
      </c>
      <c r="AS45" s="46">
        <f t="shared" ref="AS45:BG45" si="22">AS82/2+AS81+AS80+AS79/2</f>
        <v>7.6595744680851063E-2</v>
      </c>
      <c r="AT45" s="46">
        <f t="shared" si="22"/>
        <v>0.12107623318385649</v>
      </c>
      <c r="AU45" s="46">
        <f t="shared" si="22"/>
        <v>0.16239316239316237</v>
      </c>
      <c r="AV45" s="46">
        <f t="shared" si="22"/>
        <v>0.17241379310344829</v>
      </c>
      <c r="AW45" s="46">
        <f t="shared" si="22"/>
        <v>0.14092446448703494</v>
      </c>
      <c r="AX45" s="46">
        <f t="shared" si="22"/>
        <v>0.11977004152028106</v>
      </c>
      <c r="AY45" s="46">
        <f t="shared" si="22"/>
        <v>0.11213341000575043</v>
      </c>
      <c r="AZ45" s="46">
        <f t="shared" si="22"/>
        <v>0.11458333333333334</v>
      </c>
      <c r="BA45" s="46">
        <f t="shared" si="22"/>
        <v>0.46</v>
      </c>
      <c r="BB45" s="46">
        <f t="shared" si="22"/>
        <v>0.24539877300613497</v>
      </c>
      <c r="BC45" s="46">
        <f t="shared" si="22"/>
        <v>4.7904191616766463E-2</v>
      </c>
      <c r="BD45" s="46">
        <f t="shared" si="22"/>
        <v>0.2003205128205128</v>
      </c>
      <c r="BE45" s="46">
        <f t="shared" si="22"/>
        <v>0.44660194174757284</v>
      </c>
      <c r="BF45" s="46">
        <f t="shared" si="22"/>
        <v>0.20270270270270271</v>
      </c>
      <c r="BG45" s="46">
        <f t="shared" si="22"/>
        <v>0.12851405622489959</v>
      </c>
      <c r="BH45" s="31">
        <v>8.8647593848189182E-2</v>
      </c>
      <c r="BI45" s="31">
        <v>0</v>
      </c>
      <c r="BJ45" s="31">
        <v>0</v>
      </c>
      <c r="BK45" s="31">
        <v>5.012718806397666E-2</v>
      </c>
      <c r="BL45" s="31">
        <v>1.3627027545829687E-2</v>
      </c>
      <c r="BM45" s="31">
        <v>0</v>
      </c>
      <c r="BN45" s="31">
        <v>0</v>
      </c>
      <c r="BO45" s="57">
        <v>8.1368059310259838E-2</v>
      </c>
      <c r="BP45" s="59">
        <f t="shared" si="12"/>
        <v>8.0044664200743923E-2</v>
      </c>
      <c r="BQ45" s="55">
        <f t="shared" si="9"/>
        <v>9.8405125111398969E-3</v>
      </c>
      <c r="BY45" s="42">
        <f t="shared" si="7"/>
        <v>8.5113756474603147E-2</v>
      </c>
    </row>
    <row r="46" spans="1:77" ht="15.6" thickTop="1" thickBot="1" x14ac:dyDescent="0.35">
      <c r="A46" s="18">
        <v>20</v>
      </c>
      <c r="B46" s="38">
        <v>0</v>
      </c>
      <c r="C46" s="38">
        <v>0</v>
      </c>
      <c r="D46" s="38">
        <v>0</v>
      </c>
      <c r="E46" s="38">
        <v>0</v>
      </c>
      <c r="F46" s="38">
        <v>0</v>
      </c>
      <c r="G46" s="38">
        <v>0.14356316210631917</v>
      </c>
      <c r="H46" s="38">
        <v>5.1792464333617866E-2</v>
      </c>
      <c r="I46" s="38">
        <v>0</v>
      </c>
      <c r="J46" s="38">
        <v>3.5773003004705498E-2</v>
      </c>
      <c r="K46" s="38">
        <v>0</v>
      </c>
      <c r="L46" s="38">
        <v>0</v>
      </c>
      <c r="M46" s="38">
        <v>0</v>
      </c>
      <c r="N46" s="38">
        <v>0</v>
      </c>
      <c r="O46" s="38">
        <v>8.0816896491534229E-2</v>
      </c>
      <c r="P46" s="38">
        <v>0</v>
      </c>
      <c r="Q46" s="38">
        <v>0</v>
      </c>
      <c r="R46" s="38">
        <v>0.14510414429890489</v>
      </c>
      <c r="S46" s="39">
        <v>0</v>
      </c>
      <c r="T46" s="40">
        <v>0</v>
      </c>
      <c r="U46" s="41">
        <f>U82/2</f>
        <v>5.434782608695652E-2</v>
      </c>
      <c r="V46" s="41">
        <f>1-SUM(V38:V45)</f>
        <v>0.36799999999999988</v>
      </c>
      <c r="W46" s="41">
        <f t="shared" ref="W46:AQ46" si="23">W82/2</f>
        <v>0</v>
      </c>
      <c r="X46" s="41">
        <f t="shared" si="23"/>
        <v>5.9523809523809518E-4</v>
      </c>
      <c r="Y46" s="41">
        <f t="shared" si="23"/>
        <v>4.3859649122807013E-4</v>
      </c>
      <c r="Z46" s="41">
        <f>Z82/2</f>
        <v>0.46820132657042529</v>
      </c>
      <c r="AA46" s="41">
        <f t="shared" si="23"/>
        <v>0</v>
      </c>
      <c r="AB46" s="41">
        <f t="shared" si="23"/>
        <v>6.9832402234636867E-3</v>
      </c>
      <c r="AC46" s="41">
        <f t="shared" si="23"/>
        <v>8.4745762711864406E-3</v>
      </c>
      <c r="AD46" s="41">
        <f t="shared" si="23"/>
        <v>0</v>
      </c>
      <c r="AE46" s="41">
        <f t="shared" si="23"/>
        <v>2.1276595744680851E-2</v>
      </c>
      <c r="AF46" s="41">
        <f t="shared" si="23"/>
        <v>0</v>
      </c>
      <c r="AG46" s="41">
        <f t="shared" si="23"/>
        <v>1.6114790286975718E-2</v>
      </c>
      <c r="AH46" s="41">
        <f t="shared" si="23"/>
        <v>0</v>
      </c>
      <c r="AI46" s="41">
        <f t="shared" si="23"/>
        <v>0</v>
      </c>
      <c r="AJ46" s="41">
        <f t="shared" si="23"/>
        <v>4.2735042735042731E-3</v>
      </c>
      <c r="AK46" s="41">
        <f t="shared" si="23"/>
        <v>0</v>
      </c>
      <c r="AL46" s="41">
        <f t="shared" si="23"/>
        <v>0</v>
      </c>
      <c r="AM46" s="41">
        <f t="shared" si="23"/>
        <v>0</v>
      </c>
      <c r="AN46" s="41">
        <f t="shared" si="23"/>
        <v>0</v>
      </c>
      <c r="AO46" s="41">
        <f t="shared" si="23"/>
        <v>0</v>
      </c>
      <c r="AP46" s="41">
        <f t="shared" si="23"/>
        <v>0</v>
      </c>
      <c r="AQ46" s="41">
        <f t="shared" si="23"/>
        <v>0</v>
      </c>
      <c r="AR46" s="41">
        <f>AR79/2</f>
        <v>2.1645021645021645E-3</v>
      </c>
      <c r="AS46" s="41">
        <f t="shared" ref="AS46:BF46" si="24">AS79/2</f>
        <v>0</v>
      </c>
      <c r="AT46" s="41">
        <f t="shared" si="24"/>
        <v>8.9686098654708519E-3</v>
      </c>
      <c r="AU46" s="41">
        <f t="shared" si="24"/>
        <v>3.4188034188034185E-2</v>
      </c>
      <c r="AV46" s="41">
        <f t="shared" si="24"/>
        <v>2.0689655172413793E-2</v>
      </c>
      <c r="AW46" s="41">
        <f t="shared" si="24"/>
        <v>2.2547914317925591E-2</v>
      </c>
      <c r="AX46" s="41">
        <f t="shared" si="24"/>
        <v>7.9846694346854038E-3</v>
      </c>
      <c r="AY46" s="41">
        <f t="shared" si="24"/>
        <v>5.7504312823461754E-3</v>
      </c>
      <c r="AZ46" s="41">
        <f t="shared" si="24"/>
        <v>0</v>
      </c>
      <c r="BA46" s="41">
        <f t="shared" si="24"/>
        <v>0.12</v>
      </c>
      <c r="BB46" s="41">
        <f t="shared" si="24"/>
        <v>1.2269938650306749E-2</v>
      </c>
      <c r="BC46" s="41">
        <f t="shared" si="24"/>
        <v>0</v>
      </c>
      <c r="BD46" s="41">
        <f t="shared" si="24"/>
        <v>3.2051282051282055E-2</v>
      </c>
      <c r="BE46" s="41">
        <f t="shared" si="24"/>
        <v>0.21359223300970875</v>
      </c>
      <c r="BF46" s="41">
        <f t="shared" si="24"/>
        <v>0.13513513513513514</v>
      </c>
      <c r="BG46" s="41">
        <f>BG79/2</f>
        <v>0</v>
      </c>
      <c r="BH46" s="31">
        <v>6.699999999999999E-2</v>
      </c>
      <c r="BI46" s="31">
        <v>7.3626373626373615E-2</v>
      </c>
      <c r="BJ46" s="31">
        <v>5.1538461538461533E-2</v>
      </c>
      <c r="BK46" s="31">
        <v>0.43716312056737588</v>
      </c>
      <c r="BL46" s="31">
        <v>0</v>
      </c>
      <c r="BM46" s="31">
        <v>5.3726415094339612E-2</v>
      </c>
      <c r="BN46" s="31">
        <v>0</v>
      </c>
      <c r="BO46" s="57">
        <v>0.40440421112426672</v>
      </c>
      <c r="BP46" s="59">
        <f t="shared" si="12"/>
        <v>3.4846513268112965E-2</v>
      </c>
      <c r="BQ46" s="55">
        <f t="shared" si="9"/>
        <v>6.6052023256438427E-2</v>
      </c>
      <c r="BY46" s="42">
        <f t="shared" si="7"/>
        <v>7.3825539282966007E-2</v>
      </c>
    </row>
    <row r="47" spans="1:77" ht="15" thickTop="1" x14ac:dyDescent="0.3">
      <c r="A47" s="31">
        <v>30</v>
      </c>
      <c r="B47" s="42">
        <v>0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0</v>
      </c>
      <c r="AF47" s="42">
        <v>0</v>
      </c>
      <c r="AG47" s="42">
        <v>0</v>
      </c>
      <c r="AH47" s="42">
        <v>0</v>
      </c>
      <c r="AI47" s="42">
        <v>0</v>
      </c>
      <c r="AJ47" s="42">
        <v>0</v>
      </c>
      <c r="AK47" s="42">
        <v>0</v>
      </c>
      <c r="AL47" s="42">
        <v>0</v>
      </c>
      <c r="AM47" s="42">
        <v>0</v>
      </c>
      <c r="AN47" s="42">
        <v>0</v>
      </c>
      <c r="AO47" s="42">
        <v>0</v>
      </c>
      <c r="AP47" s="42">
        <v>0</v>
      </c>
      <c r="AQ47" s="42">
        <v>0</v>
      </c>
      <c r="AR47" s="42">
        <v>0</v>
      </c>
      <c r="AS47" s="42">
        <v>0</v>
      </c>
      <c r="AT47" s="42">
        <v>0</v>
      </c>
      <c r="AU47" s="42">
        <v>0</v>
      </c>
      <c r="AV47" s="42">
        <v>0</v>
      </c>
      <c r="AW47" s="42">
        <v>0</v>
      </c>
      <c r="AX47" s="42">
        <v>0</v>
      </c>
      <c r="AY47" s="42">
        <v>0</v>
      </c>
      <c r="AZ47" s="42">
        <v>0</v>
      </c>
      <c r="BA47" s="42">
        <v>0</v>
      </c>
      <c r="BB47" s="42">
        <v>0</v>
      </c>
      <c r="BC47" s="42">
        <v>0</v>
      </c>
      <c r="BD47" s="42">
        <v>0</v>
      </c>
      <c r="BE47" s="42">
        <v>0</v>
      </c>
      <c r="BF47" s="42">
        <v>0</v>
      </c>
      <c r="BG47" s="42">
        <v>0</v>
      </c>
      <c r="BH47" s="18">
        <v>0.24566666666666662</v>
      </c>
      <c r="BI47" s="18">
        <v>0.14725274725274723</v>
      </c>
      <c r="BJ47" s="18">
        <v>2.5769230769230766E-2</v>
      </c>
      <c r="BK47" s="18">
        <v>0.15680851063829787</v>
      </c>
      <c r="BL47" s="18">
        <v>0</v>
      </c>
      <c r="BM47" s="18">
        <v>0.20542452830188676</v>
      </c>
      <c r="BN47" s="18">
        <v>0</v>
      </c>
      <c r="BO47" s="18">
        <v>0.26647727272727267</v>
      </c>
      <c r="BP47" s="59">
        <f>AVERAGE(B47:BG47)</f>
        <v>0</v>
      </c>
      <c r="BQ47" s="55">
        <f t="shared" si="9"/>
        <v>5.729186960620887E-2</v>
      </c>
      <c r="BY47" s="42">
        <f t="shared" si="7"/>
        <v>0.11450042970633897</v>
      </c>
    </row>
    <row r="48" spans="1:77" x14ac:dyDescent="0.3">
      <c r="A48" s="31">
        <v>40</v>
      </c>
      <c r="B48" s="42">
        <v>0</v>
      </c>
      <c r="C48" s="42">
        <v>0</v>
      </c>
      <c r="D48" s="42">
        <v>0</v>
      </c>
      <c r="E48" s="42">
        <v>0</v>
      </c>
      <c r="F48" s="42">
        <v>0</v>
      </c>
      <c r="G48" s="42">
        <v>0</v>
      </c>
      <c r="H48" s="42">
        <v>0</v>
      </c>
      <c r="I48" s="42">
        <v>0</v>
      </c>
      <c r="J48" s="42">
        <v>0</v>
      </c>
      <c r="K48" s="42">
        <v>0</v>
      </c>
      <c r="L48" s="42">
        <v>0</v>
      </c>
      <c r="M48" s="42">
        <v>0</v>
      </c>
      <c r="N48" s="42">
        <v>0</v>
      </c>
      <c r="O48" s="42">
        <v>0</v>
      </c>
      <c r="P48" s="42">
        <v>0</v>
      </c>
      <c r="Q48" s="42">
        <v>0</v>
      </c>
      <c r="R48" s="42">
        <v>0</v>
      </c>
      <c r="S48" s="42">
        <v>0</v>
      </c>
      <c r="T48" s="42">
        <v>0</v>
      </c>
      <c r="U48" s="42">
        <v>0</v>
      </c>
      <c r="V48" s="42">
        <v>0</v>
      </c>
      <c r="W48" s="42">
        <v>0</v>
      </c>
      <c r="X48" s="42">
        <v>0</v>
      </c>
      <c r="Y48" s="42">
        <v>0</v>
      </c>
      <c r="Z48" s="42">
        <v>0</v>
      </c>
      <c r="AA48" s="42">
        <v>0</v>
      </c>
      <c r="AB48" s="42">
        <v>0</v>
      </c>
      <c r="AC48" s="42">
        <v>0</v>
      </c>
      <c r="AD48" s="42">
        <v>0</v>
      </c>
      <c r="AE48" s="42">
        <v>0</v>
      </c>
      <c r="AF48" s="42">
        <v>0</v>
      </c>
      <c r="AG48" s="42">
        <v>0</v>
      </c>
      <c r="AH48" s="42">
        <v>0</v>
      </c>
      <c r="AI48" s="42">
        <v>0</v>
      </c>
      <c r="AJ48" s="42">
        <v>0</v>
      </c>
      <c r="AK48" s="42">
        <v>0</v>
      </c>
      <c r="AL48" s="42">
        <v>0</v>
      </c>
      <c r="AM48" s="42">
        <v>0</v>
      </c>
      <c r="AN48" s="42">
        <v>0</v>
      </c>
      <c r="AO48" s="42">
        <v>0</v>
      </c>
      <c r="AP48" s="42">
        <v>0</v>
      </c>
      <c r="AQ48" s="42">
        <v>0</v>
      </c>
      <c r="AR48" s="42">
        <v>0</v>
      </c>
      <c r="AS48" s="42">
        <v>0</v>
      </c>
      <c r="AT48" s="42">
        <v>0</v>
      </c>
      <c r="AU48" s="42">
        <v>0</v>
      </c>
      <c r="AV48" s="42">
        <v>0</v>
      </c>
      <c r="AW48" s="42">
        <v>0</v>
      </c>
      <c r="AX48" s="42">
        <v>0</v>
      </c>
      <c r="AY48" s="42">
        <v>0</v>
      </c>
      <c r="AZ48" s="42">
        <v>0</v>
      </c>
      <c r="BA48" s="42">
        <v>0</v>
      </c>
      <c r="BB48" s="42">
        <v>0</v>
      </c>
      <c r="BC48" s="42">
        <v>0</v>
      </c>
      <c r="BD48" s="42">
        <v>0</v>
      </c>
      <c r="BE48" s="42">
        <v>0</v>
      </c>
      <c r="BF48" s="42">
        <v>0</v>
      </c>
      <c r="BG48" s="42">
        <v>0</v>
      </c>
      <c r="BH48" s="18">
        <v>0.15186666666666665</v>
      </c>
      <c r="BI48" s="18">
        <v>0.13989010989010989</v>
      </c>
      <c r="BJ48" s="18">
        <v>0.12884615384615383</v>
      </c>
      <c r="BK48" s="18">
        <v>3.3262411347517729E-2</v>
      </c>
      <c r="BL48" s="18">
        <v>0</v>
      </c>
      <c r="BM48" s="18">
        <v>0.15801886792452829</v>
      </c>
      <c r="BN48" s="18">
        <v>0.11166666666666665</v>
      </c>
      <c r="BO48" s="18">
        <v>5.3295454545454542E-2</v>
      </c>
      <c r="BP48" s="59">
        <f t="shared" si="12"/>
        <v>0</v>
      </c>
      <c r="BQ48" s="55">
        <f t="shared" si="9"/>
        <v>8.8857375812005118E-2</v>
      </c>
      <c r="BY48" s="42">
        <f t="shared" si="7"/>
        <v>6.0551488034245954E-2</v>
      </c>
    </row>
    <row r="49" spans="1:79" x14ac:dyDescent="0.3">
      <c r="A49" s="31">
        <v>50</v>
      </c>
      <c r="B49" s="42">
        <v>0</v>
      </c>
      <c r="C49" s="42">
        <v>0</v>
      </c>
      <c r="D49" s="42">
        <v>0</v>
      </c>
      <c r="E49" s="42">
        <v>0</v>
      </c>
      <c r="F49" s="42">
        <v>0</v>
      </c>
      <c r="G49" s="42">
        <v>0</v>
      </c>
      <c r="H49" s="42">
        <v>0</v>
      </c>
      <c r="I49" s="42">
        <v>0</v>
      </c>
      <c r="J49" s="42">
        <v>0</v>
      </c>
      <c r="K49" s="42">
        <v>0</v>
      </c>
      <c r="L49" s="42">
        <v>0</v>
      </c>
      <c r="M49" s="42">
        <v>0</v>
      </c>
      <c r="N49" s="42">
        <v>0</v>
      </c>
      <c r="O49" s="42">
        <v>0</v>
      </c>
      <c r="P49" s="42">
        <v>0</v>
      </c>
      <c r="Q49" s="42">
        <v>0</v>
      </c>
      <c r="R49" s="42">
        <v>0</v>
      </c>
      <c r="S49" s="42">
        <v>0</v>
      </c>
      <c r="T49" s="42">
        <v>0</v>
      </c>
      <c r="U49" s="42">
        <v>0</v>
      </c>
      <c r="V49" s="42">
        <v>0</v>
      </c>
      <c r="W49" s="42">
        <v>0</v>
      </c>
      <c r="X49" s="42">
        <v>0</v>
      </c>
      <c r="Y49" s="42">
        <v>0</v>
      </c>
      <c r="Z49" s="42">
        <v>0</v>
      </c>
      <c r="AA49" s="42">
        <v>0</v>
      </c>
      <c r="AB49" s="42">
        <v>0</v>
      </c>
      <c r="AC49" s="42">
        <v>0</v>
      </c>
      <c r="AD49" s="42">
        <v>0</v>
      </c>
      <c r="AE49" s="42">
        <v>0</v>
      </c>
      <c r="AF49" s="42">
        <v>0</v>
      </c>
      <c r="AG49" s="42">
        <v>0</v>
      </c>
      <c r="AH49" s="42">
        <v>0</v>
      </c>
      <c r="AI49" s="42">
        <v>0</v>
      </c>
      <c r="AJ49" s="42">
        <v>0</v>
      </c>
      <c r="AK49" s="42">
        <v>0</v>
      </c>
      <c r="AL49" s="42">
        <v>0</v>
      </c>
      <c r="AM49" s="42">
        <v>0</v>
      </c>
      <c r="AN49" s="42">
        <v>0</v>
      </c>
      <c r="AO49" s="42">
        <v>0</v>
      </c>
      <c r="AP49" s="42">
        <v>0</v>
      </c>
      <c r="AQ49" s="42">
        <v>0</v>
      </c>
      <c r="AR49" s="42">
        <v>0</v>
      </c>
      <c r="AS49" s="42">
        <v>0</v>
      </c>
      <c r="AT49" s="42">
        <v>0</v>
      </c>
      <c r="AU49" s="42">
        <v>0</v>
      </c>
      <c r="AV49" s="42">
        <v>0</v>
      </c>
      <c r="AW49" s="42">
        <v>0</v>
      </c>
      <c r="AX49" s="42">
        <v>0</v>
      </c>
      <c r="AY49" s="42">
        <v>0</v>
      </c>
      <c r="AZ49" s="42">
        <v>0</v>
      </c>
      <c r="BA49" s="42">
        <v>0</v>
      </c>
      <c r="BB49" s="42">
        <v>0</v>
      </c>
      <c r="BC49" s="42">
        <v>0</v>
      </c>
      <c r="BD49" s="42">
        <v>0</v>
      </c>
      <c r="BE49" s="42">
        <v>0</v>
      </c>
      <c r="BF49" s="42">
        <v>0</v>
      </c>
      <c r="BG49" s="42">
        <v>0</v>
      </c>
      <c r="BH49" s="18">
        <v>5.8066666666666662E-2</v>
      </c>
      <c r="BI49" s="18">
        <v>0.13252747252747252</v>
      </c>
      <c r="BJ49" s="18">
        <v>5.1538461538461533E-2</v>
      </c>
      <c r="BK49" s="18">
        <v>4.7517730496453893E-3</v>
      </c>
      <c r="BL49" s="18">
        <v>5.5833333333333325E-2</v>
      </c>
      <c r="BM49" s="18">
        <v>8.216981132075471E-2</v>
      </c>
      <c r="BN49" s="18">
        <v>0.2233333333333333</v>
      </c>
      <c r="BO49" s="18">
        <v>1.5227272727272726E-2</v>
      </c>
      <c r="BP49" s="59">
        <f t="shared" si="12"/>
        <v>0</v>
      </c>
      <c r="BQ49" s="55">
        <f t="shared" si="9"/>
        <v>4.6990621275696851E-2</v>
      </c>
      <c r="BY49" s="42">
        <f t="shared" si="7"/>
        <v>8.4108574641826334E-2</v>
      </c>
    </row>
    <row r="50" spans="1:79" x14ac:dyDescent="0.3">
      <c r="A50" s="31">
        <v>60</v>
      </c>
      <c r="B50" s="42">
        <v>0</v>
      </c>
      <c r="C50" s="42">
        <v>0</v>
      </c>
      <c r="D50" s="42">
        <v>0</v>
      </c>
      <c r="E50" s="42">
        <v>0</v>
      </c>
      <c r="F50" s="42">
        <v>0</v>
      </c>
      <c r="G50" s="42">
        <v>0</v>
      </c>
      <c r="H50" s="42">
        <v>0</v>
      </c>
      <c r="I50" s="42">
        <v>0</v>
      </c>
      <c r="J50" s="42">
        <v>0</v>
      </c>
      <c r="K50" s="42">
        <v>0</v>
      </c>
      <c r="L50" s="42">
        <v>0</v>
      </c>
      <c r="M50" s="42">
        <v>0</v>
      </c>
      <c r="N50" s="42">
        <v>0</v>
      </c>
      <c r="O50" s="42">
        <v>0</v>
      </c>
      <c r="P50" s="42">
        <v>0</v>
      </c>
      <c r="Q50" s="42">
        <v>0</v>
      </c>
      <c r="R50" s="42">
        <v>0</v>
      </c>
      <c r="S50" s="42">
        <v>0</v>
      </c>
      <c r="T50" s="42">
        <v>0</v>
      </c>
      <c r="U50" s="42">
        <v>0</v>
      </c>
      <c r="V50" s="42">
        <v>0</v>
      </c>
      <c r="W50" s="42">
        <v>0</v>
      </c>
      <c r="X50" s="42">
        <v>0</v>
      </c>
      <c r="Y50" s="42">
        <v>0</v>
      </c>
      <c r="Z50" s="42">
        <v>0</v>
      </c>
      <c r="AA50" s="42">
        <v>0</v>
      </c>
      <c r="AB50" s="42">
        <v>0</v>
      </c>
      <c r="AC50" s="42">
        <v>0</v>
      </c>
      <c r="AD50" s="42">
        <v>0</v>
      </c>
      <c r="AE50" s="42">
        <v>0</v>
      </c>
      <c r="AF50" s="42">
        <v>0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2">
        <v>0</v>
      </c>
      <c r="AO50" s="42">
        <v>0</v>
      </c>
      <c r="AP50" s="42">
        <v>0</v>
      </c>
      <c r="AQ50" s="42">
        <v>0</v>
      </c>
      <c r="AR50" s="42">
        <v>0</v>
      </c>
      <c r="AS50" s="42">
        <v>0</v>
      </c>
      <c r="AT50" s="42">
        <v>0</v>
      </c>
      <c r="AU50" s="42">
        <v>0</v>
      </c>
      <c r="AV50" s="42">
        <v>0</v>
      </c>
      <c r="AW50" s="42">
        <v>0</v>
      </c>
      <c r="AX50" s="42">
        <v>0</v>
      </c>
      <c r="AY50" s="42">
        <v>0</v>
      </c>
      <c r="AZ50" s="42">
        <v>0</v>
      </c>
      <c r="BA50" s="42">
        <v>0</v>
      </c>
      <c r="BB50" s="42">
        <v>0</v>
      </c>
      <c r="BC50" s="42">
        <v>0</v>
      </c>
      <c r="BD50" s="42">
        <v>0</v>
      </c>
      <c r="BE50" s="42">
        <v>0</v>
      </c>
      <c r="BF50" s="42">
        <v>0</v>
      </c>
      <c r="BG50" s="42">
        <v>0</v>
      </c>
      <c r="BH50" s="18">
        <v>5.3599999999999995E-2</v>
      </c>
      <c r="BI50" s="18">
        <v>5.1538461538461533E-2</v>
      </c>
      <c r="BJ50" s="18">
        <v>0.10307692307692307</v>
      </c>
      <c r="BK50" s="18">
        <v>9.5035460992907786E-3</v>
      </c>
      <c r="BL50" s="18">
        <v>0.11166666666666665</v>
      </c>
      <c r="BM50" s="18">
        <v>5.3726415094339612E-2</v>
      </c>
      <c r="BN50" s="18">
        <v>0.11166666666666665</v>
      </c>
      <c r="BO50" s="18">
        <v>3.8068181818181816E-3</v>
      </c>
      <c r="BP50" s="59">
        <f t="shared" si="12"/>
        <v>0</v>
      </c>
      <c r="BQ50" s="55">
        <f t="shared" si="9"/>
        <v>6.5271957888094187E-2</v>
      </c>
      <c r="BY50" s="42">
        <f t="shared" si="7"/>
        <v>6.3979860060542501E-2</v>
      </c>
    </row>
    <row r="51" spans="1:79" ht="14.4" customHeight="1" x14ac:dyDescent="0.3">
      <c r="A51" s="31">
        <v>70</v>
      </c>
      <c r="B51" s="42">
        <v>0</v>
      </c>
      <c r="C51" s="42">
        <v>0</v>
      </c>
      <c r="D51" s="42">
        <v>0</v>
      </c>
      <c r="E51" s="42">
        <v>0</v>
      </c>
      <c r="F51" s="42">
        <v>0</v>
      </c>
      <c r="G51" s="42">
        <v>0</v>
      </c>
      <c r="H51" s="42">
        <v>0</v>
      </c>
      <c r="I51" s="42">
        <v>0</v>
      </c>
      <c r="J51" s="42">
        <v>0</v>
      </c>
      <c r="K51" s="42">
        <v>0</v>
      </c>
      <c r="L51" s="42">
        <v>0</v>
      </c>
      <c r="M51" s="42">
        <v>0</v>
      </c>
      <c r="N51" s="42">
        <v>0</v>
      </c>
      <c r="O51" s="42">
        <v>0</v>
      </c>
      <c r="P51" s="42">
        <v>0</v>
      </c>
      <c r="Q51" s="42">
        <v>0</v>
      </c>
      <c r="R51" s="42">
        <v>0</v>
      </c>
      <c r="S51" s="42">
        <v>0</v>
      </c>
      <c r="T51" s="42">
        <v>0</v>
      </c>
      <c r="U51" s="42">
        <v>0</v>
      </c>
      <c r="V51" s="42">
        <v>0</v>
      </c>
      <c r="W51" s="42">
        <v>0</v>
      </c>
      <c r="X51" s="42">
        <v>0</v>
      </c>
      <c r="Y51" s="42">
        <v>0</v>
      </c>
      <c r="Z51" s="42">
        <v>0</v>
      </c>
      <c r="AA51" s="42">
        <v>0</v>
      </c>
      <c r="AB51" s="42">
        <v>0</v>
      </c>
      <c r="AC51" s="42">
        <v>0</v>
      </c>
      <c r="AD51" s="42">
        <v>0</v>
      </c>
      <c r="AE51" s="42">
        <v>0</v>
      </c>
      <c r="AF51" s="42">
        <v>0</v>
      </c>
      <c r="AG51" s="42">
        <v>0</v>
      </c>
      <c r="AH51" s="42">
        <v>0</v>
      </c>
      <c r="AI51" s="42">
        <v>0</v>
      </c>
      <c r="AJ51" s="42">
        <v>0</v>
      </c>
      <c r="AK51" s="42">
        <v>0</v>
      </c>
      <c r="AL51" s="42">
        <v>0</v>
      </c>
      <c r="AM51" s="42">
        <v>0</v>
      </c>
      <c r="AN51" s="42">
        <v>0</v>
      </c>
      <c r="AO51" s="42">
        <v>0</v>
      </c>
      <c r="AP51" s="42">
        <v>0</v>
      </c>
      <c r="AQ51" s="42">
        <v>0</v>
      </c>
      <c r="AR51" s="42">
        <v>0</v>
      </c>
      <c r="AS51" s="42">
        <v>0</v>
      </c>
      <c r="AT51" s="42">
        <v>0</v>
      </c>
      <c r="AU51" s="42">
        <v>0</v>
      </c>
      <c r="AV51" s="42">
        <v>0</v>
      </c>
      <c r="AW51" s="42">
        <v>0</v>
      </c>
      <c r="AX51" s="42">
        <v>0</v>
      </c>
      <c r="AY51" s="42">
        <v>0</v>
      </c>
      <c r="AZ51" s="42">
        <v>0</v>
      </c>
      <c r="BA51" s="42">
        <v>0</v>
      </c>
      <c r="BB51" s="42">
        <v>0</v>
      </c>
      <c r="BC51" s="42">
        <v>0</v>
      </c>
      <c r="BD51" s="42">
        <v>0</v>
      </c>
      <c r="BE51" s="42">
        <v>0</v>
      </c>
      <c r="BF51" s="42">
        <v>0</v>
      </c>
      <c r="BG51" s="42">
        <v>0</v>
      </c>
      <c r="BH51" s="18">
        <v>5.3599999999999995E-2</v>
      </c>
      <c r="BI51" s="18">
        <v>7.3626373626373615E-2</v>
      </c>
      <c r="BJ51" s="18">
        <v>7.7307692307692299E-2</v>
      </c>
      <c r="BK51" s="18">
        <v>4.7517730496453893E-3</v>
      </c>
      <c r="BL51" s="18">
        <v>2.7916666666666663E-2</v>
      </c>
      <c r="BM51" s="18">
        <v>5.056603773584905E-2</v>
      </c>
      <c r="BN51" s="18">
        <v>0.11166666666666665</v>
      </c>
      <c r="BO51" s="18">
        <v>3.8068181818181816E-3</v>
      </c>
      <c r="BP51" s="59">
        <f t="shared" si="12"/>
        <v>0</v>
      </c>
      <c r="BQ51" s="55">
        <f t="shared" si="9"/>
        <v>4.9651188946449723E-2</v>
      </c>
      <c r="BY51" s="42">
        <f t="shared" si="7"/>
        <v>7.3813650102518016E-2</v>
      </c>
    </row>
    <row r="52" spans="1:79" x14ac:dyDescent="0.3">
      <c r="A52" s="31">
        <v>80</v>
      </c>
      <c r="B52" s="42">
        <v>0</v>
      </c>
      <c r="C52" s="42">
        <v>0</v>
      </c>
      <c r="D52" s="42">
        <v>0</v>
      </c>
      <c r="E52" s="42">
        <v>0</v>
      </c>
      <c r="F52" s="42">
        <v>0</v>
      </c>
      <c r="G52" s="42">
        <v>0</v>
      </c>
      <c r="H52" s="42">
        <v>0</v>
      </c>
      <c r="I52" s="42">
        <v>0</v>
      </c>
      <c r="J52" s="42">
        <v>0</v>
      </c>
      <c r="K52" s="42">
        <v>0</v>
      </c>
      <c r="L52" s="42">
        <v>0</v>
      </c>
      <c r="M52" s="42">
        <v>0</v>
      </c>
      <c r="N52" s="42">
        <v>0</v>
      </c>
      <c r="O52" s="42">
        <v>0</v>
      </c>
      <c r="P52" s="42">
        <v>0</v>
      </c>
      <c r="Q52" s="42">
        <v>0</v>
      </c>
      <c r="R52" s="42">
        <v>0</v>
      </c>
      <c r="S52" s="42">
        <v>0</v>
      </c>
      <c r="T52" s="42">
        <v>0</v>
      </c>
      <c r="U52" s="42">
        <v>0</v>
      </c>
      <c r="V52" s="42">
        <v>0</v>
      </c>
      <c r="W52" s="42">
        <v>0</v>
      </c>
      <c r="X52" s="42">
        <v>0</v>
      </c>
      <c r="Y52" s="42">
        <v>0</v>
      </c>
      <c r="Z52" s="42">
        <v>0</v>
      </c>
      <c r="AA52" s="42">
        <v>0</v>
      </c>
      <c r="AB52" s="42">
        <v>0</v>
      </c>
      <c r="AC52" s="42">
        <v>0</v>
      </c>
      <c r="AD52" s="42">
        <v>0</v>
      </c>
      <c r="AE52" s="42">
        <v>0</v>
      </c>
      <c r="AF52" s="42">
        <v>0</v>
      </c>
      <c r="AG52" s="42">
        <v>0</v>
      </c>
      <c r="AH52" s="42">
        <v>0</v>
      </c>
      <c r="AI52" s="42">
        <v>0</v>
      </c>
      <c r="AJ52" s="42">
        <v>0</v>
      </c>
      <c r="AK52" s="42">
        <v>0</v>
      </c>
      <c r="AL52" s="42">
        <v>0</v>
      </c>
      <c r="AM52" s="42">
        <v>0</v>
      </c>
      <c r="AN52" s="42">
        <v>0</v>
      </c>
      <c r="AO52" s="42">
        <v>0</v>
      </c>
      <c r="AP52" s="42">
        <v>0</v>
      </c>
      <c r="AQ52" s="42">
        <v>0</v>
      </c>
      <c r="AR52" s="42">
        <v>0</v>
      </c>
      <c r="AS52" s="42">
        <v>0</v>
      </c>
      <c r="AT52" s="42">
        <v>0</v>
      </c>
      <c r="AU52" s="42">
        <v>0</v>
      </c>
      <c r="AV52" s="42">
        <v>0</v>
      </c>
      <c r="AW52" s="42">
        <v>0</v>
      </c>
      <c r="AX52" s="42">
        <v>0</v>
      </c>
      <c r="AY52" s="42">
        <v>0</v>
      </c>
      <c r="AZ52" s="42">
        <v>0</v>
      </c>
      <c r="BA52" s="42">
        <v>0</v>
      </c>
      <c r="BB52" s="42">
        <v>0</v>
      </c>
      <c r="BC52" s="42">
        <v>0</v>
      </c>
      <c r="BD52" s="42">
        <v>0</v>
      </c>
      <c r="BE52" s="42">
        <v>0</v>
      </c>
      <c r="BF52" s="42">
        <v>0</v>
      </c>
      <c r="BG52" s="42">
        <v>0</v>
      </c>
      <c r="BH52" s="18">
        <v>1.7866666666666666E-2</v>
      </c>
      <c r="BI52" s="18">
        <v>2.2087912087912085E-2</v>
      </c>
      <c r="BJ52" s="18">
        <v>0.10307692307692307</v>
      </c>
      <c r="BK52" s="18">
        <v>0</v>
      </c>
      <c r="BL52" s="18">
        <v>0.11166666666666665</v>
      </c>
      <c r="BM52" s="18">
        <v>2.8443396226415091E-2</v>
      </c>
      <c r="BN52" s="18">
        <v>0</v>
      </c>
      <c r="BO52" s="18">
        <v>0</v>
      </c>
      <c r="BP52" s="59">
        <f t="shared" si="12"/>
        <v>0</v>
      </c>
      <c r="BQ52" s="55">
        <f t="shared" si="9"/>
        <v>5.7282643078606546E-2</v>
      </c>
      <c r="BY52" s="42">
        <f t="shared" si="7"/>
        <v>3.748107217729859E-3</v>
      </c>
    </row>
    <row r="53" spans="1:79" x14ac:dyDescent="0.3">
      <c r="A53" s="31">
        <v>90</v>
      </c>
      <c r="B53" s="42">
        <v>0</v>
      </c>
      <c r="C53" s="42">
        <v>0</v>
      </c>
      <c r="D53" s="42">
        <v>0</v>
      </c>
      <c r="E53" s="42">
        <v>0</v>
      </c>
      <c r="F53" s="42">
        <v>0</v>
      </c>
      <c r="G53" s="42">
        <v>0</v>
      </c>
      <c r="H53" s="42">
        <v>0</v>
      </c>
      <c r="I53" s="42">
        <v>0</v>
      </c>
      <c r="J53" s="42">
        <v>0</v>
      </c>
      <c r="K53" s="42">
        <v>0</v>
      </c>
      <c r="L53" s="42">
        <v>0</v>
      </c>
      <c r="M53" s="42">
        <v>0</v>
      </c>
      <c r="N53" s="42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C53" s="42">
        <v>0</v>
      </c>
      <c r="AD53" s="42">
        <v>0</v>
      </c>
      <c r="AE53" s="42">
        <v>0</v>
      </c>
      <c r="AF53" s="42">
        <v>0</v>
      </c>
      <c r="AG53" s="42">
        <v>0</v>
      </c>
      <c r="AH53" s="42">
        <v>0</v>
      </c>
      <c r="AI53" s="42">
        <v>0</v>
      </c>
      <c r="AJ53" s="42">
        <v>0</v>
      </c>
      <c r="AK53" s="42">
        <v>0</v>
      </c>
      <c r="AL53" s="42">
        <v>0</v>
      </c>
      <c r="AM53" s="42">
        <v>0</v>
      </c>
      <c r="AN53" s="42">
        <v>0</v>
      </c>
      <c r="AO53" s="42">
        <v>0</v>
      </c>
      <c r="AP53" s="42">
        <v>0</v>
      </c>
      <c r="AQ53" s="42">
        <v>0</v>
      </c>
      <c r="AR53" s="42">
        <v>0</v>
      </c>
      <c r="AS53" s="42">
        <v>0</v>
      </c>
      <c r="AT53" s="42">
        <v>0</v>
      </c>
      <c r="AU53" s="42">
        <v>0</v>
      </c>
      <c r="AV53" s="42">
        <v>0</v>
      </c>
      <c r="AW53" s="42">
        <v>0</v>
      </c>
      <c r="AX53" s="42">
        <v>0</v>
      </c>
      <c r="AY53" s="42">
        <v>0</v>
      </c>
      <c r="AZ53" s="42">
        <v>0</v>
      </c>
      <c r="BA53" s="42">
        <v>0</v>
      </c>
      <c r="BB53" s="42">
        <v>0</v>
      </c>
      <c r="BC53" s="42">
        <v>0</v>
      </c>
      <c r="BD53" s="42">
        <v>0</v>
      </c>
      <c r="BE53" s="42">
        <v>0</v>
      </c>
      <c r="BF53" s="42">
        <v>0</v>
      </c>
      <c r="BG53" s="42">
        <v>0</v>
      </c>
      <c r="BH53" s="18">
        <v>4.4666666666666665E-3</v>
      </c>
      <c r="BI53" s="18">
        <v>1.4725274725274726E-2</v>
      </c>
      <c r="BJ53" s="18">
        <v>0</v>
      </c>
      <c r="BK53" s="18">
        <v>0</v>
      </c>
      <c r="BL53" s="18">
        <v>2.7916666666666663E-2</v>
      </c>
      <c r="BM53" s="18">
        <v>9.4811320754716981E-3</v>
      </c>
      <c r="BN53" s="18">
        <v>0</v>
      </c>
      <c r="BO53" s="18">
        <v>0</v>
      </c>
      <c r="BP53" s="59">
        <f t="shared" si="12"/>
        <v>0</v>
      </c>
      <c r="BQ53" s="55">
        <f t="shared" si="9"/>
        <v>2.9086962597754582E-3</v>
      </c>
      <c r="BY53" s="42">
        <f t="shared" si="7"/>
        <v>6.9046720575022466E-3</v>
      </c>
    </row>
    <row r="54" spans="1:79" x14ac:dyDescent="0.3">
      <c r="A54" s="31">
        <v>100</v>
      </c>
      <c r="B54" s="42">
        <v>0</v>
      </c>
      <c r="C54" s="42">
        <v>0</v>
      </c>
      <c r="D54" s="42">
        <v>0</v>
      </c>
      <c r="E54" s="42">
        <v>0</v>
      </c>
      <c r="F54" s="42">
        <v>0</v>
      </c>
      <c r="G54" s="42">
        <v>0</v>
      </c>
      <c r="H54" s="42">
        <v>0</v>
      </c>
      <c r="I54" s="42">
        <v>0</v>
      </c>
      <c r="J54" s="42">
        <v>0</v>
      </c>
      <c r="K54" s="42">
        <v>0</v>
      </c>
      <c r="L54" s="42">
        <v>0</v>
      </c>
      <c r="M54" s="42">
        <v>0</v>
      </c>
      <c r="N54" s="42">
        <v>0</v>
      </c>
      <c r="O54" s="42">
        <v>0</v>
      </c>
      <c r="P54" s="42">
        <v>0</v>
      </c>
      <c r="Q54" s="42">
        <v>0</v>
      </c>
      <c r="R54" s="42">
        <v>0</v>
      </c>
      <c r="S54" s="42">
        <v>0</v>
      </c>
      <c r="T54" s="42">
        <v>0</v>
      </c>
      <c r="U54" s="42">
        <v>0</v>
      </c>
      <c r="V54" s="42">
        <v>0</v>
      </c>
      <c r="W54" s="42">
        <v>0</v>
      </c>
      <c r="X54" s="42">
        <v>0</v>
      </c>
      <c r="Y54" s="42">
        <v>0</v>
      </c>
      <c r="Z54" s="42">
        <v>0</v>
      </c>
      <c r="AA54" s="42">
        <v>0</v>
      </c>
      <c r="AB54" s="42">
        <v>0</v>
      </c>
      <c r="AC54" s="42">
        <v>0</v>
      </c>
      <c r="AD54" s="42">
        <v>0</v>
      </c>
      <c r="AE54" s="42">
        <v>0</v>
      </c>
      <c r="AF54" s="42">
        <v>0</v>
      </c>
      <c r="AG54" s="42">
        <v>0</v>
      </c>
      <c r="AH54" s="42">
        <v>0</v>
      </c>
      <c r="AI54" s="42">
        <v>0</v>
      </c>
      <c r="AJ54" s="42">
        <v>0</v>
      </c>
      <c r="AK54" s="42">
        <v>0</v>
      </c>
      <c r="AL54" s="42">
        <v>0</v>
      </c>
      <c r="AM54" s="42">
        <v>0</v>
      </c>
      <c r="AN54" s="42">
        <v>0</v>
      </c>
      <c r="AO54" s="42">
        <v>0</v>
      </c>
      <c r="AP54" s="42">
        <v>0</v>
      </c>
      <c r="AQ54" s="42">
        <v>0</v>
      </c>
      <c r="AR54" s="42">
        <v>0</v>
      </c>
      <c r="AS54" s="42">
        <v>0</v>
      </c>
      <c r="AT54" s="42">
        <v>0</v>
      </c>
      <c r="AU54" s="42">
        <v>0</v>
      </c>
      <c r="AV54" s="42">
        <v>0</v>
      </c>
      <c r="AW54" s="42">
        <v>0</v>
      </c>
      <c r="AX54" s="42">
        <v>0</v>
      </c>
      <c r="AY54" s="42">
        <v>0</v>
      </c>
      <c r="AZ54" s="42">
        <v>0</v>
      </c>
      <c r="BA54" s="42">
        <v>0</v>
      </c>
      <c r="BB54" s="42">
        <v>0</v>
      </c>
      <c r="BC54" s="42">
        <v>0</v>
      </c>
      <c r="BD54" s="42">
        <v>0</v>
      </c>
      <c r="BE54" s="42">
        <v>0</v>
      </c>
      <c r="BF54" s="42">
        <v>0</v>
      </c>
      <c r="BG54" s="42">
        <v>0</v>
      </c>
      <c r="BH54" s="18">
        <v>0</v>
      </c>
      <c r="BI54" s="18">
        <v>7.3626373626373628E-3</v>
      </c>
      <c r="BJ54" s="18">
        <v>0</v>
      </c>
      <c r="BK54" s="18">
        <v>0</v>
      </c>
      <c r="BL54" s="18">
        <v>8.3749999999999991E-2</v>
      </c>
      <c r="BM54" s="18">
        <v>1.2641509433962262E-2</v>
      </c>
      <c r="BN54" s="18">
        <v>0</v>
      </c>
      <c r="BO54" s="18">
        <v>0</v>
      </c>
      <c r="BP54" s="59">
        <f t="shared" si="12"/>
        <v>0</v>
      </c>
      <c r="BQ54" s="55">
        <f t="shared" si="9"/>
        <v>5.3583295839645341E-3</v>
      </c>
      <c r="BY54" s="42">
        <f t="shared" si="7"/>
        <v>0.10035416730020502</v>
      </c>
    </row>
    <row r="55" spans="1:79" ht="15" thickBot="1" x14ac:dyDescent="0.35">
      <c r="A55" s="31">
        <v>125.5</v>
      </c>
      <c r="B55" s="42">
        <v>0</v>
      </c>
      <c r="C55" s="42">
        <v>0</v>
      </c>
      <c r="D55" s="42">
        <v>0</v>
      </c>
      <c r="E55" s="42">
        <v>0</v>
      </c>
      <c r="F55" s="42">
        <v>0</v>
      </c>
      <c r="G55" s="42">
        <v>0</v>
      </c>
      <c r="H55" s="42">
        <v>0</v>
      </c>
      <c r="I55" s="42">
        <v>0</v>
      </c>
      <c r="J55" s="42">
        <v>0</v>
      </c>
      <c r="K55" s="42">
        <v>0</v>
      </c>
      <c r="L55" s="42">
        <v>0</v>
      </c>
      <c r="M55" s="42">
        <v>0</v>
      </c>
      <c r="N55" s="42">
        <v>0</v>
      </c>
      <c r="O55" s="42">
        <v>0</v>
      </c>
      <c r="P55" s="42">
        <v>0</v>
      </c>
      <c r="Q55" s="42">
        <v>0</v>
      </c>
      <c r="R55" s="42">
        <v>0</v>
      </c>
      <c r="S55" s="42">
        <v>0</v>
      </c>
      <c r="T55" s="42">
        <v>0</v>
      </c>
      <c r="U55" s="42">
        <v>0</v>
      </c>
      <c r="V55" s="42">
        <v>0</v>
      </c>
      <c r="W55" s="42">
        <v>0</v>
      </c>
      <c r="X55" s="42">
        <v>0</v>
      </c>
      <c r="Y55" s="42">
        <v>0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0</v>
      </c>
      <c r="AJ55" s="42">
        <v>0</v>
      </c>
      <c r="AK55" s="42">
        <v>0</v>
      </c>
      <c r="AL55" s="42">
        <v>0</v>
      </c>
      <c r="AM55" s="42">
        <v>0</v>
      </c>
      <c r="AN55" s="42">
        <v>0</v>
      </c>
      <c r="AO55" s="42">
        <v>0</v>
      </c>
      <c r="AP55" s="42">
        <v>0</v>
      </c>
      <c r="AQ55" s="42">
        <v>0</v>
      </c>
      <c r="AR55" s="42">
        <v>0</v>
      </c>
      <c r="AS55" s="42">
        <v>0</v>
      </c>
      <c r="AT55" s="42">
        <v>0</v>
      </c>
      <c r="AU55" s="42">
        <v>0</v>
      </c>
      <c r="AV55" s="42">
        <v>0</v>
      </c>
      <c r="AW55" s="42">
        <v>0</v>
      </c>
      <c r="AX55" s="42">
        <v>0</v>
      </c>
      <c r="AY55" s="42">
        <v>0</v>
      </c>
      <c r="AZ55" s="42">
        <v>0</v>
      </c>
      <c r="BA55" s="42">
        <v>0</v>
      </c>
      <c r="BB55" s="42">
        <v>0</v>
      </c>
      <c r="BC55" s="42">
        <v>0</v>
      </c>
      <c r="BD55" s="42">
        <v>0</v>
      </c>
      <c r="BE55" s="42">
        <v>0</v>
      </c>
      <c r="BF55" s="42">
        <v>0</v>
      </c>
      <c r="BG55" s="42">
        <v>0</v>
      </c>
      <c r="BH55">
        <v>1.7866666666666666E-2</v>
      </c>
      <c r="BI55">
        <v>7.3626373626373628E-3</v>
      </c>
      <c r="BJ55">
        <v>0.12884615384615383</v>
      </c>
      <c r="BK55">
        <v>0</v>
      </c>
      <c r="BL55">
        <v>0.25124999999999997</v>
      </c>
      <c r="BM55">
        <v>1.580188679245283E-2</v>
      </c>
      <c r="BN55">
        <v>0.11166666666666665</v>
      </c>
      <c r="BO55">
        <v>0</v>
      </c>
      <c r="BP55" s="60">
        <f t="shared" si="12"/>
        <v>0</v>
      </c>
      <c r="BQ55" s="56">
        <f t="shared" si="9"/>
        <v>7.787925321298142E-2</v>
      </c>
      <c r="BY55" s="35">
        <f>SUM(BY37:BY54)</f>
        <v>1.2885866666666668</v>
      </c>
    </row>
    <row r="56" spans="1:79" x14ac:dyDescent="0.3">
      <c r="A56" s="31"/>
      <c r="B56" s="31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34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</row>
    <row r="57" spans="1:79" x14ac:dyDescent="0.3">
      <c r="A57" s="43"/>
      <c r="B57" s="31"/>
    </row>
    <row r="58" spans="1:79" x14ac:dyDescent="0.3">
      <c r="A58" s="43"/>
      <c r="B58" s="31"/>
    </row>
    <row r="59" spans="1:79" ht="18" x14ac:dyDescent="0.35">
      <c r="A59" s="45"/>
      <c r="B59" s="31"/>
      <c r="U59" s="68" t="s">
        <v>133</v>
      </c>
      <c r="V59" s="67">
        <v>42912</v>
      </c>
      <c r="W59" s="67">
        <v>42913</v>
      </c>
      <c r="X59" s="67">
        <v>42914</v>
      </c>
      <c r="Y59" s="67">
        <v>42915</v>
      </c>
      <c r="Z59" s="67">
        <v>42916</v>
      </c>
      <c r="AA59" s="67">
        <v>42917</v>
      </c>
      <c r="AB59" s="67">
        <v>42918</v>
      </c>
      <c r="AC59" s="67">
        <v>42919</v>
      </c>
      <c r="AD59" s="67">
        <v>42920</v>
      </c>
      <c r="AE59" s="67">
        <v>42921</v>
      </c>
      <c r="AF59" s="67">
        <v>42922</v>
      </c>
      <c r="AG59" s="67">
        <v>42923</v>
      </c>
      <c r="AH59" s="67">
        <v>42924</v>
      </c>
      <c r="AI59" s="67">
        <v>42925</v>
      </c>
      <c r="AJ59" s="67">
        <v>42926</v>
      </c>
      <c r="AK59" s="67">
        <v>42927</v>
      </c>
      <c r="AL59" s="67">
        <v>42928</v>
      </c>
      <c r="AM59" s="67">
        <v>42929</v>
      </c>
      <c r="AN59" s="67">
        <v>42930</v>
      </c>
      <c r="AO59" s="67">
        <v>42931</v>
      </c>
      <c r="AP59" s="67">
        <v>42931</v>
      </c>
      <c r="AQ59" s="67">
        <v>42932</v>
      </c>
      <c r="AR59" s="67">
        <v>42933</v>
      </c>
      <c r="AS59" s="67">
        <v>42934</v>
      </c>
      <c r="AT59" s="67">
        <v>42935</v>
      </c>
      <c r="AU59" s="67">
        <v>42935</v>
      </c>
      <c r="AV59" s="67">
        <v>42936</v>
      </c>
      <c r="AW59" s="67">
        <v>42937</v>
      </c>
      <c r="AX59" s="67">
        <v>42938</v>
      </c>
      <c r="AY59" s="67">
        <v>42939</v>
      </c>
      <c r="AZ59" s="67">
        <v>42940</v>
      </c>
      <c r="BA59" s="67">
        <v>42941</v>
      </c>
      <c r="BB59" s="67">
        <v>42942</v>
      </c>
      <c r="BC59" s="67">
        <v>42943</v>
      </c>
      <c r="BD59" s="67">
        <v>42944</v>
      </c>
      <c r="BE59" s="67">
        <v>42945</v>
      </c>
      <c r="BF59" s="67">
        <v>42946</v>
      </c>
      <c r="BG59" s="67">
        <v>42947</v>
      </c>
      <c r="BH59" s="67">
        <v>42948</v>
      </c>
      <c r="BI59" s="67">
        <v>42949</v>
      </c>
      <c r="BJ59" s="67">
        <v>42950</v>
      </c>
      <c r="BK59" s="67">
        <v>42951</v>
      </c>
      <c r="BL59" s="67">
        <v>42952</v>
      </c>
      <c r="BM59" s="67">
        <v>42953</v>
      </c>
      <c r="BN59" s="67">
        <v>42954</v>
      </c>
      <c r="BO59" s="67">
        <v>42955</v>
      </c>
      <c r="BP59" s="67">
        <v>42956</v>
      </c>
      <c r="BQ59" s="67">
        <v>42957</v>
      </c>
      <c r="BR59" s="67">
        <v>42958</v>
      </c>
      <c r="BS59" s="67">
        <v>42959</v>
      </c>
      <c r="BT59" s="67">
        <v>42960</v>
      </c>
      <c r="BU59" s="67">
        <v>42961</v>
      </c>
      <c r="BV59" s="67">
        <v>42962</v>
      </c>
      <c r="BW59" s="67">
        <v>42963</v>
      </c>
      <c r="BX59" s="67">
        <v>42964</v>
      </c>
      <c r="BY59" s="67">
        <v>42965</v>
      </c>
      <c r="BZ59" s="67">
        <v>42966</v>
      </c>
      <c r="CA59" s="67">
        <v>42967</v>
      </c>
    </row>
    <row r="60" spans="1:79" x14ac:dyDescent="0.3">
      <c r="A60" s="43"/>
      <c r="B60" s="44"/>
      <c r="U60" s="68" t="s">
        <v>134</v>
      </c>
      <c r="V60">
        <v>10.9</v>
      </c>
      <c r="W60">
        <v>14.2</v>
      </c>
      <c r="X60">
        <v>12.3</v>
      </c>
      <c r="Y60">
        <v>12.4</v>
      </c>
      <c r="Z60">
        <v>10.6</v>
      </c>
      <c r="AA60">
        <v>12.4</v>
      </c>
      <c r="AB60">
        <v>14.4</v>
      </c>
      <c r="AC60">
        <v>16.5</v>
      </c>
      <c r="AD60">
        <v>16.899999999999999</v>
      </c>
      <c r="AE60">
        <v>11.5</v>
      </c>
      <c r="AF60">
        <v>9.6</v>
      </c>
      <c r="AG60">
        <v>7.1</v>
      </c>
      <c r="AH60">
        <v>7</v>
      </c>
      <c r="AI60">
        <v>9.1999999999999993</v>
      </c>
      <c r="AJ60">
        <v>8.8000000000000007</v>
      </c>
      <c r="AK60">
        <v>9.6999999999999993</v>
      </c>
      <c r="AL60">
        <v>10</v>
      </c>
      <c r="AM60">
        <v>10.1</v>
      </c>
      <c r="AN60">
        <v>9.4</v>
      </c>
      <c r="AO60">
        <v>11.5</v>
      </c>
      <c r="AP60">
        <v>11.5</v>
      </c>
      <c r="AQ60">
        <v>12.6</v>
      </c>
      <c r="AR60">
        <v>15.4</v>
      </c>
      <c r="AS60">
        <v>15.9</v>
      </c>
      <c r="AT60">
        <v>15.1</v>
      </c>
      <c r="AU60">
        <v>15.1</v>
      </c>
      <c r="AV60">
        <v>13.5</v>
      </c>
      <c r="AW60">
        <v>14</v>
      </c>
      <c r="AX60">
        <v>14.9</v>
      </c>
      <c r="AY60">
        <v>11.2</v>
      </c>
      <c r="AZ60">
        <v>9.8000000000000007</v>
      </c>
      <c r="BA60">
        <v>10.1</v>
      </c>
      <c r="BB60">
        <v>12.6</v>
      </c>
      <c r="BC60">
        <v>14.5</v>
      </c>
      <c r="BD60">
        <v>17.600000000000001</v>
      </c>
      <c r="BE60">
        <v>14.9</v>
      </c>
      <c r="BF60">
        <v>12.5</v>
      </c>
      <c r="BG60">
        <v>13.7</v>
      </c>
      <c r="BH60">
        <v>13.6</v>
      </c>
      <c r="BI60">
        <v>13.4</v>
      </c>
      <c r="BJ60">
        <v>16.3</v>
      </c>
      <c r="BK60">
        <v>16.3</v>
      </c>
      <c r="BL60">
        <v>15.4</v>
      </c>
      <c r="BM60">
        <v>16.600000000000001</v>
      </c>
      <c r="BN60">
        <v>17.2</v>
      </c>
      <c r="BO60">
        <v>17.3</v>
      </c>
      <c r="BP60">
        <v>15.3</v>
      </c>
      <c r="BQ60">
        <v>13.7</v>
      </c>
      <c r="BR60">
        <v>14.1</v>
      </c>
      <c r="BS60">
        <v>14.2</v>
      </c>
      <c r="BT60">
        <v>14.8</v>
      </c>
      <c r="BU60">
        <v>14.1</v>
      </c>
      <c r="BV60">
        <v>10.199999999999999</v>
      </c>
      <c r="BW60">
        <v>10.199999999999999</v>
      </c>
      <c r="BX60">
        <v>10.9</v>
      </c>
      <c r="BY60">
        <v>9.1999999999999993</v>
      </c>
      <c r="BZ60">
        <v>11.2</v>
      </c>
      <c r="CA60">
        <v>11.2</v>
      </c>
    </row>
    <row r="61" spans="1:79" ht="15" thickBot="1" x14ac:dyDescent="0.35"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2"/>
      <c r="T61" s="33"/>
      <c r="U61" s="68" t="s">
        <v>135</v>
      </c>
      <c r="V61">
        <v>0</v>
      </c>
      <c r="W61">
        <v>0</v>
      </c>
      <c r="X61">
        <v>2.6</v>
      </c>
      <c r="Y61">
        <v>0</v>
      </c>
      <c r="Z61">
        <v>0</v>
      </c>
      <c r="AA61">
        <v>0</v>
      </c>
      <c r="AB61">
        <v>0</v>
      </c>
      <c r="AC61">
        <v>0.7</v>
      </c>
      <c r="AD61">
        <v>12.8</v>
      </c>
      <c r="AE61">
        <v>0</v>
      </c>
      <c r="AF61">
        <v>7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5.9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12.9</v>
      </c>
      <c r="AY61">
        <v>0</v>
      </c>
      <c r="AZ61">
        <v>24.8</v>
      </c>
      <c r="BA61">
        <v>0</v>
      </c>
      <c r="BB61">
        <v>0</v>
      </c>
      <c r="BC61">
        <v>0</v>
      </c>
      <c r="BD61">
        <v>0.4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1.4</v>
      </c>
      <c r="BK61">
        <v>4</v>
      </c>
      <c r="BL61">
        <v>0.3</v>
      </c>
      <c r="BM61">
        <v>8.5</v>
      </c>
      <c r="BN61">
        <v>0</v>
      </c>
      <c r="BO61">
        <v>0</v>
      </c>
      <c r="BP61">
        <v>0</v>
      </c>
      <c r="BQ61">
        <v>0</v>
      </c>
      <c r="BR61">
        <v>0.4</v>
      </c>
      <c r="BS61">
        <v>0</v>
      </c>
      <c r="BT61">
        <v>0</v>
      </c>
      <c r="BU61">
        <v>5</v>
      </c>
      <c r="BV61">
        <v>0.5</v>
      </c>
      <c r="BW61">
        <v>0</v>
      </c>
      <c r="BX61">
        <v>1</v>
      </c>
      <c r="BY61">
        <v>25.7</v>
      </c>
      <c r="BZ61">
        <v>0</v>
      </c>
      <c r="CA61">
        <v>0</v>
      </c>
    </row>
    <row r="62" spans="1:79" ht="15.6" thickTop="1" thickBot="1" x14ac:dyDescent="0.35"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9"/>
      <c r="T62" s="40"/>
      <c r="U62" s="68" t="s">
        <v>107</v>
      </c>
      <c r="V62">
        <v>1.510634443199995</v>
      </c>
      <c r="W62">
        <v>1.695633611400005</v>
      </c>
      <c r="X62">
        <v>1.766951077400003</v>
      </c>
      <c r="Y62">
        <v>1.707370098999992</v>
      </c>
      <c r="Z62">
        <v>1.741929735599989</v>
      </c>
      <c r="AA62">
        <v>1.690512748199996</v>
      </c>
      <c r="AB62">
        <v>1.495175911200006</v>
      </c>
      <c r="AC62">
        <v>1.7613695321999909</v>
      </c>
      <c r="AD62">
        <v>1.593394227000007</v>
      </c>
      <c r="AE62">
        <v>1.8352189817999931</v>
      </c>
      <c r="AF62">
        <v>1.832997135600009</v>
      </c>
      <c r="AG62">
        <v>1.7414219051999931</v>
      </c>
      <c r="AH62">
        <v>1.472745164400008</v>
      </c>
      <c r="AI62">
        <v>1.396293330600004</v>
      </c>
      <c r="AJ62">
        <v>1.519153012800003</v>
      </c>
      <c r="AK62">
        <v>1.599924900599994</v>
      </c>
      <c r="AL62">
        <v>1.614037465799997</v>
      </c>
      <c r="AM62">
        <v>1.479408661800008</v>
      </c>
      <c r="AN62">
        <v>1.4905609038000049</v>
      </c>
      <c r="AO62">
        <v>1.392513611400007</v>
      </c>
      <c r="AP62">
        <v>1.392513611400007</v>
      </c>
      <c r="AQ62">
        <v>1.4741499473999999</v>
      </c>
      <c r="AR62">
        <v>1.5056528076000051</v>
      </c>
      <c r="AS62">
        <v>1.5183584027999999</v>
      </c>
      <c r="AT62">
        <v>1.4842712375999929</v>
      </c>
      <c r="AU62">
        <v>1.4842712375999929</v>
      </c>
      <c r="AV62">
        <v>1.4044606091999949</v>
      </c>
      <c r="AW62">
        <v>1.392079577725797</v>
      </c>
      <c r="AX62">
        <v>1.566033455287837</v>
      </c>
      <c r="AY62">
        <v>2.0310098207054952</v>
      </c>
      <c r="AZ62">
        <v>1.8642701708852929</v>
      </c>
      <c r="BA62">
        <v>2.193613470924658</v>
      </c>
      <c r="BB62">
        <v>1.556033472522756</v>
      </c>
      <c r="BC62">
        <v>1.5323315530852579</v>
      </c>
      <c r="BD62">
        <v>1.6301318152659849</v>
      </c>
      <c r="BE62">
        <v>1.619269622461817</v>
      </c>
      <c r="BF62">
        <v>1.707209033236623</v>
      </c>
      <c r="BG62">
        <v>1.6637962962268571</v>
      </c>
      <c r="BH62">
        <v>1.917554620298749</v>
      </c>
      <c r="BI62">
        <v>1.9445207290915021</v>
      </c>
      <c r="BJ62">
        <v>1.7871835725155329</v>
      </c>
      <c r="BK62">
        <v>1.811517711372294</v>
      </c>
      <c r="BL62">
        <v>1.658250845169883</v>
      </c>
      <c r="BM62">
        <v>1.561334509886203</v>
      </c>
      <c r="BN62">
        <v>1.8906539809317811</v>
      </c>
      <c r="BO62">
        <v>1.838982365862893</v>
      </c>
      <c r="BP62">
        <v>1.747276036529773</v>
      </c>
      <c r="BQ62">
        <v>1.8894484401737079</v>
      </c>
      <c r="BR62">
        <v>1.83064685086389</v>
      </c>
      <c r="BS62">
        <v>1.55878500623959</v>
      </c>
      <c r="BT62">
        <v>1.4722232135021529</v>
      </c>
      <c r="BU62">
        <v>1.5292686660845161</v>
      </c>
      <c r="BV62">
        <v>1.6238230399999951</v>
      </c>
      <c r="BW62">
        <v>1.555256639999991</v>
      </c>
      <c r="BX62">
        <v>1.603301280000007</v>
      </c>
      <c r="BY62">
        <v>1.689802880000004</v>
      </c>
      <c r="BZ62">
        <v>1.7027799999999911</v>
      </c>
      <c r="CA62">
        <v>1.509825759999996</v>
      </c>
    </row>
    <row r="63" spans="1:79" ht="15" thickTop="1" x14ac:dyDescent="0.3">
      <c r="U63" s="68" t="s">
        <v>136</v>
      </c>
      <c r="V63">
        <v>213.5681505137496</v>
      </c>
      <c r="W63">
        <v>240.18830516843281</v>
      </c>
      <c r="X63">
        <v>281.37125880384002</v>
      </c>
      <c r="Y63">
        <v>217.255164157358</v>
      </c>
      <c r="Z63">
        <v>334.38625117605977</v>
      </c>
      <c r="AA63">
        <v>226.77268339067101</v>
      </c>
      <c r="AB63">
        <v>435.6810503242607</v>
      </c>
      <c r="AC63">
        <v>313.94405021787838</v>
      </c>
      <c r="AD63">
        <v>758.53529150547263</v>
      </c>
      <c r="AE63">
        <v>270.41135761145489</v>
      </c>
      <c r="AF63">
        <v>1979.2794421935921</v>
      </c>
      <c r="AG63">
        <v>233.5517205128485</v>
      </c>
      <c r="AH63">
        <v>214.4778946536363</v>
      </c>
      <c r="AI63">
        <v>214.08268143864751</v>
      </c>
      <c r="AJ63">
        <v>218.44526017946541</v>
      </c>
      <c r="AK63">
        <v>221.73964753762121</v>
      </c>
      <c r="AL63">
        <v>216.87671261236969</v>
      </c>
      <c r="AM63">
        <v>215.84938436121001</v>
      </c>
      <c r="AN63">
        <v>220.36861280078131</v>
      </c>
      <c r="AO63">
        <v>213.81271103834439</v>
      </c>
      <c r="AP63">
        <v>213.81271103834439</v>
      </c>
      <c r="AQ63">
        <v>217.2527045054612</v>
      </c>
      <c r="AR63">
        <v>463.98872970301511</v>
      </c>
      <c r="AS63">
        <v>258.14758217942273</v>
      </c>
      <c r="AT63">
        <v>228.93272004665181</v>
      </c>
      <c r="AU63">
        <v>228.93272004665181</v>
      </c>
      <c r="AV63">
        <v>223.88947908059961</v>
      </c>
      <c r="AW63">
        <v>229.99859205512561</v>
      </c>
      <c r="AX63">
        <v>303.86573500321049</v>
      </c>
      <c r="AY63">
        <v>516.53278628612793</v>
      </c>
      <c r="AZ63">
        <v>288.571686445105</v>
      </c>
      <c r="BA63">
        <v>1337.6671782605431</v>
      </c>
      <c r="BB63">
        <v>230.8730321385429</v>
      </c>
      <c r="BC63">
        <v>241.44215324186769</v>
      </c>
      <c r="BD63">
        <v>250.3469962023855</v>
      </c>
      <c r="BE63">
        <v>270.24763278234587</v>
      </c>
      <c r="BF63">
        <v>246.4854507500018</v>
      </c>
      <c r="BG63">
        <v>247.11761321000191</v>
      </c>
      <c r="BH63">
        <v>303.03717158961598</v>
      </c>
      <c r="BI63">
        <v>243.20518442505281</v>
      </c>
      <c r="BJ63">
        <v>218.26601934827431</v>
      </c>
      <c r="BK63">
        <v>344.79539842268548</v>
      </c>
      <c r="BL63">
        <v>222.69054792103839</v>
      </c>
      <c r="BM63">
        <v>230.67021081968039</v>
      </c>
      <c r="BN63">
        <v>231.87201458529071</v>
      </c>
      <c r="BO63">
        <v>242.12216553858701</v>
      </c>
      <c r="BP63">
        <v>233.02970587371351</v>
      </c>
      <c r="BQ63">
        <v>240.4791889721092</v>
      </c>
      <c r="BR63">
        <v>229.33432531967179</v>
      </c>
      <c r="BS63">
        <v>215.0003712146592</v>
      </c>
      <c r="BT63">
        <v>220.73261219526299</v>
      </c>
      <c r="BU63">
        <v>219.87512285670951</v>
      </c>
      <c r="BV63">
        <v>217.99449599374691</v>
      </c>
      <c r="BW63">
        <v>222.42855217564949</v>
      </c>
      <c r="BX63">
        <v>248.0752258490044</v>
      </c>
      <c r="BY63">
        <v>425.91077305197581</v>
      </c>
      <c r="BZ63">
        <v>234.705436890779</v>
      </c>
      <c r="CA63">
        <v>218.10129895858731</v>
      </c>
    </row>
    <row r="64" spans="1:79" x14ac:dyDescent="0.3">
      <c r="U64" s="68" t="s">
        <v>106</v>
      </c>
      <c r="V64">
        <v>0.3226234041365908</v>
      </c>
      <c r="W64">
        <v>0.4072713633087961</v>
      </c>
      <c r="X64">
        <v>0.4971692488928402</v>
      </c>
      <c r="Y64">
        <v>0.37093497113560803</v>
      </c>
      <c r="Z64">
        <v>0.58247735409938528</v>
      </c>
      <c r="AA64">
        <v>0.3833621122154508</v>
      </c>
      <c r="AB64">
        <v>0.65141981141115213</v>
      </c>
      <c r="AC64">
        <v>0.55297148486923509</v>
      </c>
      <c r="AD64">
        <v>1.208645754460588</v>
      </c>
      <c r="AE64">
        <v>0.49626405638284821</v>
      </c>
      <c r="AF64">
        <v>3.628013548092837</v>
      </c>
      <c r="AG64">
        <v>0.40671208209822107</v>
      </c>
      <c r="AH64">
        <v>0.31587128222183719</v>
      </c>
      <c r="AI64">
        <v>0.29892222028974857</v>
      </c>
      <c r="AJ64">
        <v>0.33185177513351538</v>
      </c>
      <c r="AK64">
        <v>0.35476678354570651</v>
      </c>
      <c r="AL64">
        <v>0.35004713961590339</v>
      </c>
      <c r="AM64">
        <v>0.31932944886817333</v>
      </c>
      <c r="AN64">
        <v>0.32847283866548588</v>
      </c>
      <c r="AO64">
        <v>0.29773711041123119</v>
      </c>
      <c r="AP64">
        <v>0.29773711041123119</v>
      </c>
      <c r="AQ64">
        <v>0.32026306291923329</v>
      </c>
      <c r="AR64">
        <v>0.69860593357210443</v>
      </c>
      <c r="AS64">
        <v>0.39196055056462992</v>
      </c>
      <c r="AT64">
        <v>0.33979825171077671</v>
      </c>
      <c r="AU64">
        <v>0.33979825171077671</v>
      </c>
      <c r="AV64">
        <v>0.31444395418300841</v>
      </c>
      <c r="AW64">
        <v>0.3201763429056273</v>
      </c>
      <c r="AX64">
        <v>0.47586390693065622</v>
      </c>
      <c r="AY64">
        <v>1.0490831616634979</v>
      </c>
      <c r="AZ64">
        <v>0.53797558720167304</v>
      </c>
      <c r="BA64">
        <v>2.9343247418461029</v>
      </c>
      <c r="BB64">
        <v>0.35924616591039482</v>
      </c>
      <c r="BC64">
        <v>0.36996942965736013</v>
      </c>
      <c r="BD64">
        <v>0.40809860336578119</v>
      </c>
      <c r="BE64">
        <v>0.43760378230666902</v>
      </c>
      <c r="BF64">
        <v>0.4208021880818037</v>
      </c>
      <c r="BG64">
        <v>0.41115336959122212</v>
      </c>
      <c r="BH64">
        <v>0.58109032850393283</v>
      </c>
      <c r="BI64">
        <v>0.47291752253703678</v>
      </c>
      <c r="BJ64">
        <v>0.39008144421759322</v>
      </c>
      <c r="BK64">
        <v>0.62460297104236129</v>
      </c>
      <c r="BL64">
        <v>0.36927678930140623</v>
      </c>
      <c r="BM64">
        <v>0.36015336055549291</v>
      </c>
      <c r="BN64">
        <v>0.43838974744235187</v>
      </c>
      <c r="BO64">
        <v>0.44525839280999779</v>
      </c>
      <c r="BP64">
        <v>0.40716722087272078</v>
      </c>
      <c r="BQ64">
        <v>0.45437302849759009</v>
      </c>
      <c r="BR64">
        <v>0.41983016044145188</v>
      </c>
      <c r="BS64">
        <v>0.33513935498535669</v>
      </c>
      <c r="BT64">
        <v>0.32496767565083468</v>
      </c>
      <c r="BU64">
        <v>0.33624813583624907</v>
      </c>
      <c r="BV64">
        <v>0.35398448518783271</v>
      </c>
      <c r="BW64">
        <v>0.34593348269676322</v>
      </c>
      <c r="BX64">
        <v>0.39773932713999949</v>
      </c>
      <c r="BY64">
        <v>0.71970525092625681</v>
      </c>
      <c r="BZ64">
        <v>0.39965172382887859</v>
      </c>
      <c r="CA64">
        <v>0.32929495945713538</v>
      </c>
    </row>
    <row r="65" spans="12:79" customFormat="1" x14ac:dyDescent="0.3">
      <c r="L65" s="35"/>
      <c r="M65" s="18"/>
      <c r="N65" s="18"/>
      <c r="O65" s="18"/>
      <c r="P65" s="18"/>
      <c r="Q65" s="18"/>
      <c r="R65" s="18"/>
      <c r="S65" s="18"/>
      <c r="T65" s="18"/>
      <c r="U65" s="68" t="s">
        <v>137</v>
      </c>
      <c r="BB65">
        <v>0.1153777777777778</v>
      </c>
      <c r="BC65">
        <v>4.6822222222222223E-2</v>
      </c>
      <c r="BE65">
        <v>7.7288888888888893E-2</v>
      </c>
      <c r="BF65">
        <v>0.10053333333333329</v>
      </c>
      <c r="BG65">
        <v>1.9328000000000001</v>
      </c>
      <c r="BI65">
        <v>0.45333333333333331</v>
      </c>
      <c r="BM65">
        <v>0.2224444444444445</v>
      </c>
      <c r="BN65">
        <v>0.33800000000000002</v>
      </c>
      <c r="BP65">
        <v>0.23324444444444439</v>
      </c>
      <c r="BQ65">
        <v>0.43804444444444451</v>
      </c>
      <c r="BR65">
        <v>0.2204444444444445</v>
      </c>
      <c r="BT65">
        <v>9.6777777777777782E-2</v>
      </c>
      <c r="BW65">
        <v>0.1137777777777778</v>
      </c>
      <c r="BY65">
        <v>0.1450666666666667</v>
      </c>
      <c r="CA65">
        <v>7.0000000000000007E-2</v>
      </c>
    </row>
    <row r="66" spans="12:79" customFormat="1" x14ac:dyDescent="0.3">
      <c r="L66" s="18"/>
      <c r="M66" s="18"/>
      <c r="N66" s="18"/>
      <c r="O66" s="18"/>
      <c r="P66" s="18"/>
      <c r="Q66" s="18"/>
      <c r="R66" s="18"/>
      <c r="S66" s="18"/>
      <c r="T66" s="18"/>
      <c r="U66" s="68" t="s">
        <v>138</v>
      </c>
      <c r="Z66">
        <v>3.0724637681159419</v>
      </c>
      <c r="AA66">
        <v>0</v>
      </c>
      <c r="AF66">
        <v>1.2608695652173909</v>
      </c>
      <c r="AK66">
        <v>0</v>
      </c>
      <c r="AL66">
        <v>0.20724637681159419</v>
      </c>
      <c r="AO66">
        <v>0.66847826086956519</v>
      </c>
      <c r="AP66">
        <v>1.070652173913043</v>
      </c>
      <c r="AQ66">
        <v>52.484057971014487</v>
      </c>
      <c r="AR66">
        <v>0.44456521739130439</v>
      </c>
      <c r="AT66">
        <v>0</v>
      </c>
      <c r="AU66">
        <v>1.607608695652174</v>
      </c>
      <c r="BB66">
        <v>0.57608695652173914</v>
      </c>
      <c r="BC66">
        <v>0.38224637681159418</v>
      </c>
      <c r="BE66">
        <v>0.48641304347826092</v>
      </c>
      <c r="BF66">
        <v>0.43478260869565211</v>
      </c>
      <c r="BG66">
        <v>7.0018115942028976</v>
      </c>
      <c r="BI66">
        <v>1.125</v>
      </c>
      <c r="BM66">
        <v>0.63949275362318847</v>
      </c>
      <c r="BN66">
        <v>1.0923913043478259</v>
      </c>
      <c r="BP66">
        <v>0.6557971014492755</v>
      </c>
      <c r="BQ66">
        <v>1.442028985507247</v>
      </c>
      <c r="BR66">
        <v>0.65217391304347816</v>
      </c>
      <c r="BT66">
        <v>0.59510869565217395</v>
      </c>
      <c r="BW66">
        <v>0.3731884057971015</v>
      </c>
      <c r="BY66">
        <v>0.44112318840579712</v>
      </c>
      <c r="CA66">
        <v>0.25905797101449268</v>
      </c>
    </row>
    <row r="67" spans="12:79" customFormat="1" x14ac:dyDescent="0.3">
      <c r="L67" s="18"/>
      <c r="M67" s="18"/>
      <c r="N67" s="18"/>
      <c r="O67" s="18"/>
      <c r="P67" s="18"/>
      <c r="Q67" s="18"/>
      <c r="R67" s="18"/>
      <c r="S67" s="18"/>
      <c r="T67" s="18"/>
      <c r="U67" s="68" t="s">
        <v>139</v>
      </c>
    </row>
    <row r="68" spans="12:79" customFormat="1" x14ac:dyDescent="0.3">
      <c r="L68" s="18"/>
      <c r="M68" s="18"/>
      <c r="N68" s="18"/>
      <c r="O68" s="18"/>
      <c r="P68" s="18"/>
      <c r="Q68" s="18"/>
      <c r="R68" s="18"/>
      <c r="S68" s="18"/>
      <c r="T68" s="18"/>
      <c r="U68" s="68" t="s">
        <v>140</v>
      </c>
    </row>
    <row r="69" spans="12:79" customFormat="1" x14ac:dyDescent="0.3">
      <c r="L69" s="18"/>
      <c r="M69" s="18"/>
      <c r="N69" s="18"/>
      <c r="O69" s="18"/>
      <c r="P69" s="18"/>
      <c r="Q69" s="18"/>
      <c r="R69" s="18"/>
      <c r="S69" s="18"/>
      <c r="T69" s="18"/>
      <c r="U69" s="68" t="s">
        <v>141</v>
      </c>
      <c r="V69">
        <v>2017</v>
      </c>
      <c r="W69">
        <v>2017</v>
      </c>
      <c r="X69">
        <v>2017</v>
      </c>
      <c r="Y69">
        <v>2017</v>
      </c>
      <c r="Z69">
        <v>2017</v>
      </c>
      <c r="AA69">
        <v>2017</v>
      </c>
      <c r="AB69">
        <v>2017</v>
      </c>
      <c r="AC69">
        <v>2017</v>
      </c>
      <c r="AD69">
        <v>2017</v>
      </c>
      <c r="AE69">
        <v>2017</v>
      </c>
      <c r="AF69">
        <v>2017</v>
      </c>
      <c r="AG69">
        <v>2017</v>
      </c>
      <c r="AH69">
        <v>2017</v>
      </c>
      <c r="AI69">
        <v>2017</v>
      </c>
      <c r="AJ69">
        <v>2017</v>
      </c>
      <c r="AK69">
        <v>2017</v>
      </c>
      <c r="AL69">
        <v>2017</v>
      </c>
      <c r="AM69">
        <v>2017</v>
      </c>
      <c r="AN69">
        <v>2017</v>
      </c>
      <c r="AO69">
        <v>2017</v>
      </c>
      <c r="AP69">
        <v>2017</v>
      </c>
      <c r="AQ69">
        <v>2017</v>
      </c>
      <c r="AR69">
        <v>2017</v>
      </c>
      <c r="AS69">
        <v>2017</v>
      </c>
      <c r="AT69">
        <v>2017</v>
      </c>
      <c r="AU69">
        <v>2017</v>
      </c>
      <c r="AV69">
        <v>2017</v>
      </c>
      <c r="AW69">
        <v>2017</v>
      </c>
      <c r="AX69">
        <v>2017</v>
      </c>
      <c r="AY69">
        <v>2017</v>
      </c>
      <c r="AZ69">
        <v>2017</v>
      </c>
      <c r="BA69">
        <v>2017</v>
      </c>
      <c r="BB69">
        <v>2017</v>
      </c>
      <c r="BC69">
        <v>2017</v>
      </c>
      <c r="BD69">
        <v>2017</v>
      </c>
      <c r="BE69">
        <v>2017</v>
      </c>
      <c r="BF69">
        <v>2017</v>
      </c>
      <c r="BG69">
        <v>2017</v>
      </c>
      <c r="BH69">
        <v>2017</v>
      </c>
      <c r="BI69">
        <v>2017</v>
      </c>
      <c r="BJ69">
        <v>2017</v>
      </c>
      <c r="BK69">
        <v>2017</v>
      </c>
      <c r="BL69">
        <v>2017</v>
      </c>
      <c r="BM69">
        <v>2017</v>
      </c>
      <c r="BN69">
        <v>2017</v>
      </c>
      <c r="BO69">
        <v>2017</v>
      </c>
      <c r="BP69">
        <v>2017</v>
      </c>
      <c r="BQ69">
        <v>2017</v>
      </c>
      <c r="BR69">
        <v>2017</v>
      </c>
      <c r="BS69">
        <v>2017</v>
      </c>
      <c r="BT69">
        <v>2017</v>
      </c>
      <c r="BU69">
        <v>2017</v>
      </c>
      <c r="BV69">
        <v>2017</v>
      </c>
      <c r="BW69">
        <v>2017</v>
      </c>
      <c r="BX69">
        <v>2017</v>
      </c>
      <c r="BY69">
        <v>2017</v>
      </c>
      <c r="BZ69">
        <v>2017</v>
      </c>
      <c r="CA69">
        <v>2017</v>
      </c>
    </row>
    <row r="70" spans="12:79" customFormat="1" x14ac:dyDescent="0.3">
      <c r="L70" s="18"/>
      <c r="M70" s="18"/>
      <c r="N70" s="18"/>
      <c r="O70" s="18"/>
      <c r="P70" s="18"/>
      <c r="Q70" s="18"/>
      <c r="R70" s="18"/>
      <c r="S70" s="18"/>
      <c r="T70" s="18"/>
      <c r="U70" s="68" t="s">
        <v>142</v>
      </c>
      <c r="V70">
        <v>6</v>
      </c>
      <c r="W70">
        <v>6</v>
      </c>
      <c r="X70">
        <v>6</v>
      </c>
      <c r="Y70">
        <v>6</v>
      </c>
      <c r="Z70">
        <v>6</v>
      </c>
      <c r="AA70">
        <v>7</v>
      </c>
      <c r="AB70">
        <v>7</v>
      </c>
      <c r="AC70">
        <v>7</v>
      </c>
      <c r="AD70">
        <v>7</v>
      </c>
      <c r="AE70">
        <v>7</v>
      </c>
      <c r="AF70">
        <v>7</v>
      </c>
      <c r="AG70">
        <v>7</v>
      </c>
      <c r="AH70">
        <v>7</v>
      </c>
      <c r="AI70">
        <v>7</v>
      </c>
      <c r="AJ70">
        <v>7</v>
      </c>
      <c r="AK70">
        <v>7</v>
      </c>
      <c r="AL70">
        <v>7</v>
      </c>
      <c r="AM70">
        <v>7</v>
      </c>
      <c r="AN70">
        <v>7</v>
      </c>
      <c r="AO70">
        <v>7</v>
      </c>
      <c r="AP70">
        <v>7</v>
      </c>
      <c r="AQ70">
        <v>7</v>
      </c>
      <c r="AR70">
        <v>7</v>
      </c>
      <c r="AS70">
        <v>7</v>
      </c>
      <c r="AT70">
        <v>7</v>
      </c>
      <c r="AU70">
        <v>7</v>
      </c>
      <c r="AV70">
        <v>7</v>
      </c>
      <c r="AW70">
        <v>7</v>
      </c>
      <c r="AX70">
        <v>7</v>
      </c>
      <c r="AY70">
        <v>7</v>
      </c>
      <c r="AZ70">
        <v>7</v>
      </c>
      <c r="BA70">
        <v>7</v>
      </c>
      <c r="BB70">
        <v>7</v>
      </c>
      <c r="BC70">
        <v>7</v>
      </c>
      <c r="BD70">
        <v>7</v>
      </c>
      <c r="BE70">
        <v>7</v>
      </c>
      <c r="BF70">
        <v>7</v>
      </c>
      <c r="BG70">
        <v>7</v>
      </c>
      <c r="BH70">
        <v>8</v>
      </c>
      <c r="BI70">
        <v>8</v>
      </c>
      <c r="BJ70">
        <v>8</v>
      </c>
      <c r="BK70">
        <v>8</v>
      </c>
      <c r="BL70">
        <v>8</v>
      </c>
      <c r="BM70">
        <v>8</v>
      </c>
      <c r="BN70">
        <v>8</v>
      </c>
      <c r="BO70">
        <v>8</v>
      </c>
      <c r="BP70">
        <v>8</v>
      </c>
      <c r="BQ70">
        <v>8</v>
      </c>
      <c r="BR70">
        <v>8</v>
      </c>
      <c r="BS70">
        <v>8</v>
      </c>
      <c r="BT70">
        <v>8</v>
      </c>
      <c r="BU70">
        <v>8</v>
      </c>
      <c r="BV70">
        <v>8</v>
      </c>
      <c r="BW70">
        <v>8</v>
      </c>
      <c r="BX70">
        <v>8</v>
      </c>
      <c r="BY70">
        <v>8</v>
      </c>
      <c r="BZ70">
        <v>8</v>
      </c>
      <c r="CA70">
        <v>8</v>
      </c>
    </row>
    <row r="71" spans="12:79" customFormat="1" x14ac:dyDescent="0.3">
      <c r="L71" s="18"/>
      <c r="M71" s="18"/>
      <c r="N71" s="18"/>
      <c r="O71" s="18"/>
      <c r="P71" s="18"/>
      <c r="Q71" s="18"/>
      <c r="R71" s="18"/>
      <c r="S71" s="18"/>
      <c r="T71" s="18"/>
      <c r="U71" s="68" t="s">
        <v>143</v>
      </c>
      <c r="V71">
        <v>4.6104011978888486E-3</v>
      </c>
      <c r="W71">
        <v>8.18750339345602E-3</v>
      </c>
      <c r="X71">
        <v>9.9982841293539335E-3</v>
      </c>
      <c r="Y71">
        <v>8.4689797742204045E-3</v>
      </c>
      <c r="Z71">
        <v>9.3356184018539862E-3</v>
      </c>
      <c r="AA71">
        <v>8.0667287738895969E-3</v>
      </c>
      <c r="AB71">
        <v>4.3846971886617007E-3</v>
      </c>
      <c r="AC71">
        <v>9.847899314337898E-3</v>
      </c>
      <c r="AD71">
        <v>6.0107546948547511E-3</v>
      </c>
      <c r="AE71">
        <v>1.195673169414263E-2</v>
      </c>
      <c r="AF71">
        <v>1.1889525732980889E-2</v>
      </c>
      <c r="AG71">
        <v>9.3224752552287897E-3</v>
      </c>
      <c r="AH71">
        <v>4.0772703599721823E-3</v>
      </c>
      <c r="AI71">
        <v>3.208026865823139E-3</v>
      </c>
      <c r="AJ71">
        <v>4.7396022760276173E-3</v>
      </c>
      <c r="AK71">
        <v>6.1350327475661387E-3</v>
      </c>
      <c r="AL71">
        <v>6.4104751293255213E-3</v>
      </c>
      <c r="AM71">
        <v>4.1661157647708323E-3</v>
      </c>
      <c r="AN71">
        <v>4.3195035706004008E-3</v>
      </c>
      <c r="AO71">
        <v>3.172215507031605E-3</v>
      </c>
      <c r="AP71">
        <v>3.172215507031605E-3</v>
      </c>
      <c r="AQ71">
        <v>4.0958260389864116E-3</v>
      </c>
      <c r="AR71">
        <v>4.536433406570531E-3</v>
      </c>
      <c r="AS71">
        <v>4.7274054530144086E-3</v>
      </c>
      <c r="AT71">
        <v>4.2322731279595474E-3</v>
      </c>
      <c r="AU71">
        <v>4.2322731279595474E-3</v>
      </c>
      <c r="AV71">
        <v>3.2877135116557489E-3</v>
      </c>
      <c r="AW71">
        <v>3.1681464100806142E-3</v>
      </c>
      <c r="AX71">
        <v>5.5119863648776628E-3</v>
      </c>
      <c r="AY71">
        <v>1.8794767639291089E-2</v>
      </c>
      <c r="AZ71">
        <v>1.285692708774094E-2</v>
      </c>
      <c r="BA71">
        <v>2.5850321729488979E-2</v>
      </c>
      <c r="BB71">
        <v>5.3385187071214894E-3</v>
      </c>
      <c r="BC71">
        <v>4.9462354100650646E-3</v>
      </c>
      <c r="BD71">
        <v>6.7360810103098768E-3</v>
      </c>
      <c r="BE71">
        <v>6.5149847590891367E-3</v>
      </c>
      <c r="BF71">
        <v>8.4650728907838136E-3</v>
      </c>
      <c r="BG71">
        <v>7.4567183520879406E-3</v>
      </c>
      <c r="BH71">
        <v>1.4611660607552829E-2</v>
      </c>
      <c r="BI71">
        <v>1.5550811894331161E-2</v>
      </c>
      <c r="BJ71">
        <v>1.055574998043402E-2</v>
      </c>
      <c r="BK71">
        <v>1.125184598199196E-2</v>
      </c>
      <c r="BL71">
        <v>7.3343264747857883E-3</v>
      </c>
      <c r="BM71">
        <v>5.4298863179630353E-3</v>
      </c>
      <c r="BN71">
        <v>1.3709018541344809E-2</v>
      </c>
      <c r="BO71">
        <v>1.2071097858969849E-2</v>
      </c>
      <c r="BP71">
        <v>9.4747252029476099E-3</v>
      </c>
      <c r="BQ71">
        <v>1.36693673990441E-2</v>
      </c>
      <c r="BR71">
        <v>1.1818688623503319E-2</v>
      </c>
      <c r="BS71">
        <v>5.3857778795987528E-3</v>
      </c>
      <c r="BT71">
        <v>4.0703997030518933E-3</v>
      </c>
      <c r="BU71">
        <v>4.897478948727955E-3</v>
      </c>
      <c r="BV71">
        <v>6.6069894588368632E-3</v>
      </c>
      <c r="BW71">
        <v>5.3252409082694607E-3</v>
      </c>
      <c r="BX71">
        <v>6.2000750504332186E-3</v>
      </c>
      <c r="BY71">
        <v>8.0500844342250803E-3</v>
      </c>
      <c r="BZ71">
        <v>8.3581204963297465E-3</v>
      </c>
      <c r="CA71">
        <v>4.5983140801909451E-3</v>
      </c>
    </row>
    <row r="72" spans="12:79" customFormat="1" x14ac:dyDescent="0.3">
      <c r="L72" s="18"/>
      <c r="M72" s="18"/>
      <c r="N72" s="18"/>
      <c r="O72" s="18"/>
      <c r="P72" s="18"/>
      <c r="Q72" s="18"/>
      <c r="R72" s="18"/>
      <c r="S72" s="18"/>
      <c r="T72" s="18"/>
      <c r="U72" s="68" t="s">
        <v>144</v>
      </c>
      <c r="V72">
        <v>2.827300078089905E-2</v>
      </c>
      <c r="W72">
        <v>3.5895646083074578E-2</v>
      </c>
      <c r="X72">
        <v>4.3819274853117568E-2</v>
      </c>
      <c r="Y72">
        <v>3.2780501358609167E-2</v>
      </c>
      <c r="Z72">
        <v>5.1132640824107067E-2</v>
      </c>
      <c r="AA72">
        <v>3.3819451861479007E-2</v>
      </c>
      <c r="AB72">
        <v>5.6661509543023923E-2</v>
      </c>
      <c r="AC72">
        <v>4.862759479346071E-2</v>
      </c>
      <c r="AD72">
        <v>0.1049463223910302</v>
      </c>
      <c r="AE72">
        <v>4.3910276089852013E-2</v>
      </c>
      <c r="AF72">
        <v>0.31448762557855059</v>
      </c>
      <c r="AG72">
        <v>3.5945385755338073E-2</v>
      </c>
      <c r="AH72">
        <v>2.7643554943068329E-2</v>
      </c>
      <c r="AI72">
        <v>2.6104053354241409E-2</v>
      </c>
      <c r="AJ72">
        <v>2.9081495008184521E-2</v>
      </c>
      <c r="AK72">
        <v>3.1181916927738751E-2</v>
      </c>
      <c r="AL72">
        <v>3.0797937913987789E-2</v>
      </c>
      <c r="AM72">
        <v>2.795001678428637E-2</v>
      </c>
      <c r="AN72">
        <v>2.875325836919786E-2</v>
      </c>
      <c r="AO72">
        <v>2.599856575933791E-2</v>
      </c>
      <c r="AP72">
        <v>2.599856575933791E-2</v>
      </c>
      <c r="AQ72">
        <v>2.802460800599018E-2</v>
      </c>
      <c r="AR72">
        <v>6.0751500506957518E-2</v>
      </c>
      <c r="AS72">
        <v>3.4273839399924462E-2</v>
      </c>
      <c r="AT72">
        <v>2.9724237346066811E-2</v>
      </c>
      <c r="AU72">
        <v>2.9724237346066811E-2</v>
      </c>
      <c r="AV72">
        <v>2.7452016088818979E-2</v>
      </c>
      <c r="AW72">
        <v>2.793696387687717E-2</v>
      </c>
      <c r="AX72">
        <v>4.1590877180734127E-2</v>
      </c>
      <c r="AY72">
        <v>9.226465309176099E-2</v>
      </c>
      <c r="AZ72">
        <v>4.7591929234605361E-2</v>
      </c>
      <c r="BA72">
        <v>0.25575912549293123</v>
      </c>
      <c r="BB72">
        <v>3.1500116750953412E-2</v>
      </c>
      <c r="BC72">
        <v>3.2392713461825533E-2</v>
      </c>
      <c r="BD72">
        <v>3.5841716730094272E-2</v>
      </c>
      <c r="BE72">
        <v>3.8371861474481503E-2</v>
      </c>
      <c r="BF72">
        <v>3.7088691348031548E-2</v>
      </c>
      <c r="BG72">
        <v>3.6167911598301988E-2</v>
      </c>
      <c r="BH72">
        <v>5.1468651859232363E-2</v>
      </c>
      <c r="BI72">
        <v>4.220366409487019E-2</v>
      </c>
      <c r="BJ72">
        <v>3.4615053578709552E-2</v>
      </c>
      <c r="BK72">
        <v>5.4937856190904119E-2</v>
      </c>
      <c r="BL72">
        <v>3.2539200403062983E-2</v>
      </c>
      <c r="BM72">
        <v>3.1586392529866593E-2</v>
      </c>
      <c r="BN72">
        <v>3.9061333380991388E-2</v>
      </c>
      <c r="BO72">
        <v>3.9513267993798812E-2</v>
      </c>
      <c r="BP72">
        <v>3.5997864140937752E-2</v>
      </c>
      <c r="BQ72">
        <v>4.04388630054692E-2</v>
      </c>
      <c r="BR72">
        <v>3.7294460559212143E-2</v>
      </c>
      <c r="BS72">
        <v>2.9421371479532159E-2</v>
      </c>
      <c r="BT72">
        <v>2.8428889710575809E-2</v>
      </c>
      <c r="BU72">
        <v>2.9474981117422021E-2</v>
      </c>
      <c r="BV72">
        <v>3.1155103409472251E-2</v>
      </c>
      <c r="BW72">
        <v>3.0348753719474819E-2</v>
      </c>
      <c r="BX72">
        <v>3.4900364349253393E-2</v>
      </c>
      <c r="BY72">
        <v>6.2878060975145617E-2</v>
      </c>
      <c r="BZ72">
        <v>3.5252050549698002E-2</v>
      </c>
      <c r="CA72">
        <v>2.8848378833625E-2</v>
      </c>
    </row>
    <row r="73" spans="12:79" customFormat="1" x14ac:dyDescent="0.3">
      <c r="L73" s="18"/>
      <c r="M73" s="18"/>
      <c r="N73" s="18"/>
      <c r="O73" s="18"/>
      <c r="P73" s="18"/>
      <c r="Q73" s="18"/>
      <c r="R73" s="18"/>
      <c r="S73" s="18"/>
      <c r="T73" s="18"/>
      <c r="U73" s="68" t="s">
        <v>145</v>
      </c>
      <c r="V73">
        <v>1.408901257367454E-2</v>
      </c>
      <c r="W73">
        <v>1.9707133604934649E-2</v>
      </c>
      <c r="X73">
        <v>1.9713967236377489E-2</v>
      </c>
      <c r="Y73">
        <v>2.2321801746954389E-2</v>
      </c>
      <c r="Z73">
        <v>1.577460926954324E-2</v>
      </c>
      <c r="AA73">
        <v>2.0608416982000759E-2</v>
      </c>
      <c r="AB73">
        <v>6.6859820741753057E-3</v>
      </c>
      <c r="AC73">
        <v>1.7497441614636781E-2</v>
      </c>
      <c r="AD73">
        <v>4.9485221949982089E-3</v>
      </c>
      <c r="AE73">
        <v>2.3526648210091108E-2</v>
      </c>
      <c r="AF73">
        <v>3.2664402023442041E-3</v>
      </c>
      <c r="AG73">
        <v>2.2407934846885112E-2</v>
      </c>
      <c r="AH73">
        <v>1.274351869096093E-2</v>
      </c>
      <c r="AI73">
        <v>1.061802615271179E-2</v>
      </c>
      <c r="AJ73">
        <v>1.408117555626141E-2</v>
      </c>
      <c r="AK73">
        <v>1.6999173932061191E-2</v>
      </c>
      <c r="AL73">
        <v>1.7983835564593788E-2</v>
      </c>
      <c r="AM73">
        <v>1.287843241219686E-2</v>
      </c>
      <c r="AN73">
        <v>1.297957621734006E-2</v>
      </c>
      <c r="AO73">
        <v>1.0542097681257259E-2</v>
      </c>
      <c r="AP73">
        <v>1.0542097681257259E-2</v>
      </c>
      <c r="AQ73">
        <v>1.2627451191923369E-2</v>
      </c>
      <c r="AR73">
        <v>6.4516570464429332E-3</v>
      </c>
      <c r="AS73">
        <v>1.191718927005724E-2</v>
      </c>
      <c r="AT73">
        <v>1.2302027937618089E-2</v>
      </c>
      <c r="AU73">
        <v>1.2302027937618089E-2</v>
      </c>
      <c r="AV73">
        <v>1.0347453042720301E-2</v>
      </c>
      <c r="AW73">
        <v>9.7980528964181322E-3</v>
      </c>
      <c r="AX73">
        <v>1.1450482755050759E-2</v>
      </c>
      <c r="AY73">
        <v>1.760010870489857E-2</v>
      </c>
      <c r="AZ73">
        <v>2.3340900825955531E-2</v>
      </c>
      <c r="BA73">
        <v>8.7327003215358513E-3</v>
      </c>
      <c r="BB73">
        <v>1.4642739896554071E-2</v>
      </c>
      <c r="BC73">
        <v>1.319292809270995E-2</v>
      </c>
      <c r="BD73">
        <v>1.623798892428897E-2</v>
      </c>
      <c r="BE73">
        <v>1.4669465112075531E-2</v>
      </c>
      <c r="BF73">
        <v>1.971981947005361E-2</v>
      </c>
      <c r="BG73">
        <v>1.7813040265522131E-2</v>
      </c>
      <c r="BH73">
        <v>2.452847375807277E-2</v>
      </c>
      <c r="BI73">
        <v>3.1835864882488352E-2</v>
      </c>
      <c r="BJ73">
        <v>2.634740391880968E-2</v>
      </c>
      <c r="BK73">
        <v>1.7695621202726559E-2</v>
      </c>
      <c r="BL73">
        <v>1.947453531654213E-2</v>
      </c>
      <c r="BM73">
        <v>1.4852667249937061E-2</v>
      </c>
      <c r="BN73">
        <v>3.03230611822532E-2</v>
      </c>
      <c r="BO73">
        <v>2.639475062347852E-2</v>
      </c>
      <c r="BP73">
        <v>2.2740689678966839E-2</v>
      </c>
      <c r="BQ73">
        <v>2.920540429432153E-2</v>
      </c>
      <c r="BR73">
        <v>2.738033160311943E-2</v>
      </c>
      <c r="BS73">
        <v>1.5816095083162719E-2</v>
      </c>
      <c r="BT73">
        <v>1.2370603914681011E-2</v>
      </c>
      <c r="BU73">
        <v>1.435597802368006E-2</v>
      </c>
      <c r="BV73">
        <v>1.832264466405039E-2</v>
      </c>
      <c r="BW73">
        <v>1.516045168534332E-2</v>
      </c>
      <c r="BX73">
        <v>1.5349022692047911E-2</v>
      </c>
      <c r="BY73">
        <v>1.1061525822050619E-2</v>
      </c>
      <c r="BZ73">
        <v>2.048509518233051E-2</v>
      </c>
      <c r="CA73">
        <v>1.3771808073506741E-2</v>
      </c>
    </row>
    <row r="74" spans="12:79" customFormat="1" x14ac:dyDescent="0.3">
      <c r="L74" s="18"/>
      <c r="M74" s="18"/>
      <c r="N74" s="18"/>
      <c r="O74" s="18"/>
      <c r="P74" s="18"/>
      <c r="Q74" s="18"/>
      <c r="R74" s="18"/>
      <c r="S74" s="18"/>
      <c r="T74" s="18"/>
      <c r="U74" s="68" t="s">
        <v>146</v>
      </c>
      <c r="V74">
        <v>2.179655513633014E-2</v>
      </c>
      <c r="W74">
        <v>3.95539092703803E-2</v>
      </c>
      <c r="X74">
        <v>4.8808681409278222E-2</v>
      </c>
      <c r="Y74">
        <v>4.0984773590230873E-2</v>
      </c>
      <c r="Z74">
        <v>4.540901940959316E-2</v>
      </c>
      <c r="AA74">
        <v>3.8940972208640713E-2</v>
      </c>
      <c r="AB74">
        <v>2.0721169918116931E-2</v>
      </c>
      <c r="AC74">
        <v>4.8036013280729227E-2</v>
      </c>
      <c r="AD74">
        <v>2.862514589734769E-2</v>
      </c>
      <c r="AE74">
        <v>5.8923664674878938E-2</v>
      </c>
      <c r="AF74">
        <v>5.8575121696768068E-2</v>
      </c>
      <c r="AG74">
        <v>4.534172896346958E-2</v>
      </c>
      <c r="AH74">
        <v>1.927277178590078E-2</v>
      </c>
      <c r="AI74">
        <v>1.533249980332599E-2</v>
      </c>
      <c r="AJ74">
        <v>2.2416076515770239E-2</v>
      </c>
      <c r="AK74">
        <v>2.924085428443687E-2</v>
      </c>
      <c r="AL74">
        <v>3.060977649432187E-2</v>
      </c>
      <c r="AM74">
        <v>1.9689199554769141E-2</v>
      </c>
      <c r="AN74">
        <v>2.041233310502652E-2</v>
      </c>
      <c r="AO74">
        <v>1.5177664532497109E-2</v>
      </c>
      <c r="AP74">
        <v>1.5177664532497109E-2</v>
      </c>
      <c r="AQ74">
        <v>1.9359588465039958E-2</v>
      </c>
      <c r="AR74">
        <v>2.1443124730890249E-2</v>
      </c>
      <c r="AS74">
        <v>2.23574787922938E-2</v>
      </c>
      <c r="AT74">
        <v>2.0000467671682148E-2</v>
      </c>
      <c r="AU74">
        <v>2.0000467671682148E-2</v>
      </c>
      <c r="AV74">
        <v>1.5679930683586338E-2</v>
      </c>
      <c r="AW74">
        <v>1.5160125499813239E-2</v>
      </c>
      <c r="AX74">
        <v>2.6167804713036841E-2</v>
      </c>
      <c r="AY74">
        <v>9.4747310097110987E-2</v>
      </c>
      <c r="AZ74">
        <v>6.3600693181806528E-2</v>
      </c>
      <c r="BA74">
        <v>0.13217954028056289</v>
      </c>
      <c r="BB74">
        <v>2.5318921965227531E-2</v>
      </c>
      <c r="BC74">
        <v>2.3412185257288248E-2</v>
      </c>
      <c r="BD74">
        <v>3.223500822589434E-2</v>
      </c>
      <c r="BE74">
        <v>3.113063703197291E-2</v>
      </c>
      <c r="BF74">
        <v>4.0964891386029628E-2</v>
      </c>
      <c r="BG74">
        <v>3.5855277253884127E-2</v>
      </c>
      <c r="BH74">
        <v>7.2757333147501185E-2</v>
      </c>
      <c r="BI74">
        <v>7.7676531999926163E-2</v>
      </c>
      <c r="BJ74">
        <v>5.1678356278811587E-2</v>
      </c>
      <c r="BK74">
        <v>5.5272723439333447E-2</v>
      </c>
      <c r="BL74">
        <v>3.5238369041290157E-2</v>
      </c>
      <c r="BM74">
        <v>2.576563561334369E-2</v>
      </c>
      <c r="BN74">
        <v>6.8041062113499001E-2</v>
      </c>
      <c r="BO74">
        <v>5.9516998818806538E-2</v>
      </c>
      <c r="BP74">
        <v>4.6121560073527378E-2</v>
      </c>
      <c r="BQ74">
        <v>6.7834170223533302E-2</v>
      </c>
      <c r="BR74">
        <v>5.8207846749617681E-2</v>
      </c>
      <c r="BS74">
        <v>2.5549866652425781E-2</v>
      </c>
      <c r="BT74">
        <v>1.9240647361569909E-2</v>
      </c>
      <c r="BU74">
        <v>2.317659133114822E-2</v>
      </c>
      <c r="BV74">
        <v>3.158980189395158E-2</v>
      </c>
      <c r="BW74">
        <v>2.525408127960618E-2</v>
      </c>
      <c r="BX74">
        <v>2.9563586220463099E-2</v>
      </c>
      <c r="BY74">
        <v>3.885655070718011E-2</v>
      </c>
      <c r="BZ74">
        <v>4.0420844203118887E-2</v>
      </c>
      <c r="CA74">
        <v>2.1738736992752111E-2</v>
      </c>
    </row>
    <row r="79" spans="12:79" x14ac:dyDescent="0.3">
      <c r="AR79" s="18">
        <v>4.329004329004329E-3</v>
      </c>
      <c r="AS79" s="18">
        <v>0</v>
      </c>
      <c r="AT79" s="18">
        <v>1.7937219730941704E-2</v>
      </c>
      <c r="AU79" s="18">
        <v>6.8376068376068369E-2</v>
      </c>
      <c r="AV79" s="18">
        <v>4.1379310344827586E-2</v>
      </c>
      <c r="AW79" s="18">
        <v>4.5095828635851182E-2</v>
      </c>
      <c r="AX79" s="18">
        <v>1.5969338869370808E-2</v>
      </c>
      <c r="AY79" s="18">
        <v>1.1500862564692351E-2</v>
      </c>
      <c r="AZ79" s="18">
        <v>0</v>
      </c>
      <c r="BA79" s="18">
        <v>0.24</v>
      </c>
      <c r="BB79" s="18">
        <v>2.4539877300613498E-2</v>
      </c>
      <c r="BC79" s="18">
        <v>0</v>
      </c>
      <c r="BD79" s="18">
        <v>6.4102564102564111E-2</v>
      </c>
      <c r="BE79" s="18">
        <v>0.42718446601941751</v>
      </c>
      <c r="BF79" s="18">
        <v>0.27027027027027029</v>
      </c>
      <c r="BG79" s="18">
        <v>0</v>
      </c>
      <c r="BH79" s="14">
        <v>15</v>
      </c>
    </row>
    <row r="80" spans="12:79" x14ac:dyDescent="0.3">
      <c r="AR80" s="18">
        <v>8.658008658008658E-3</v>
      </c>
      <c r="AS80" s="18">
        <v>8.5106382978723406E-3</v>
      </c>
      <c r="AT80" s="18">
        <v>3.5874439461883408E-2</v>
      </c>
      <c r="AU80" s="18">
        <v>3.4188034188034185E-2</v>
      </c>
      <c r="AV80" s="18">
        <v>1.3793103448275864E-2</v>
      </c>
      <c r="AW80" s="18">
        <v>2.2547914317925591E-2</v>
      </c>
      <c r="AX80" s="18">
        <v>1.5969338869370808E-2</v>
      </c>
      <c r="AY80" s="18">
        <v>1.5334483419589802E-2</v>
      </c>
      <c r="AZ80" s="18">
        <v>2.4305555555555552E-2</v>
      </c>
      <c r="BA80" s="18">
        <v>0.10400000000000001</v>
      </c>
      <c r="BB80" s="18">
        <v>4.9079754601226995E-2</v>
      </c>
      <c r="BC80" s="18">
        <v>5.9880239520958079E-3</v>
      </c>
      <c r="BD80" s="18">
        <v>3.2051282051282055E-2</v>
      </c>
      <c r="BE80" s="18">
        <v>0.11650485436893204</v>
      </c>
      <c r="BF80" s="18">
        <v>1.9305019305019305E-2</v>
      </c>
      <c r="BG80" s="18">
        <v>2.8112449799196786E-2</v>
      </c>
      <c r="BH80" s="15" t="s">
        <v>80</v>
      </c>
    </row>
    <row r="81" spans="1:76" x14ac:dyDescent="0.3">
      <c r="T81" s="13"/>
      <c r="U81" s="13" t="s">
        <v>52</v>
      </c>
      <c r="V81" s="13" t="s">
        <v>54</v>
      </c>
      <c r="W81" s="13" t="s">
        <v>56</v>
      </c>
      <c r="X81" s="13" t="s">
        <v>57</v>
      </c>
      <c r="Y81" s="13" t="s">
        <v>58</v>
      </c>
      <c r="Z81" s="13" t="s">
        <v>59</v>
      </c>
      <c r="AA81" s="13" t="s">
        <v>60</v>
      </c>
      <c r="AB81" s="13" t="s">
        <v>62</v>
      </c>
      <c r="AC81" s="13" t="s">
        <v>63</v>
      </c>
      <c r="AD81" s="13" t="s">
        <v>64</v>
      </c>
      <c r="AE81" s="13" t="s">
        <v>65</v>
      </c>
      <c r="AF81" s="13" t="s">
        <v>66</v>
      </c>
      <c r="AG81" s="13" t="s">
        <v>67</v>
      </c>
      <c r="AH81" s="13" t="s">
        <v>68</v>
      </c>
      <c r="AI81" s="13" t="s">
        <v>69</v>
      </c>
      <c r="AJ81" s="13" t="s">
        <v>70</v>
      </c>
      <c r="AK81" s="13" t="s">
        <v>71</v>
      </c>
      <c r="AL81" s="13" t="s">
        <v>72</v>
      </c>
      <c r="AM81" s="13" t="s">
        <v>73</v>
      </c>
      <c r="AN81" s="13" t="s">
        <v>74</v>
      </c>
      <c r="AO81" s="13" t="s">
        <v>75</v>
      </c>
      <c r="AP81" s="13" t="s">
        <v>76</v>
      </c>
      <c r="AQ81" s="13" t="s">
        <v>77</v>
      </c>
      <c r="AR81" s="18">
        <v>1.7316017316017316E-2</v>
      </c>
      <c r="AS81" s="18">
        <v>1.7021276595744681E-2</v>
      </c>
      <c r="AT81" s="18">
        <v>8.9686098654708519E-3</v>
      </c>
      <c r="AU81" s="18">
        <v>3.4188034188034185E-2</v>
      </c>
      <c r="AV81" s="18">
        <v>6.2068965517241378E-2</v>
      </c>
      <c r="AW81" s="18">
        <v>2.2547914317925591E-2</v>
      </c>
      <c r="AX81" s="18">
        <v>4.1520281060364102E-2</v>
      </c>
      <c r="AY81" s="18">
        <v>2.8752156411730879E-2</v>
      </c>
      <c r="AZ81" s="18">
        <v>2.0833333333333336E-2</v>
      </c>
      <c r="BA81" s="18">
        <v>0.128</v>
      </c>
      <c r="BB81" s="18">
        <v>7.3619631901840496E-2</v>
      </c>
      <c r="BC81" s="18">
        <v>1.1976047904191616E-2</v>
      </c>
      <c r="BD81" s="18">
        <v>3.2051282051282055E-2</v>
      </c>
      <c r="BE81" s="18">
        <v>5.8252427184466021E-2</v>
      </c>
      <c r="BF81" s="18">
        <v>1.9305019305019305E-2</v>
      </c>
      <c r="BG81" s="18">
        <v>4.0160642570281124E-2</v>
      </c>
      <c r="BH81" s="15" t="s">
        <v>81</v>
      </c>
    </row>
    <row r="82" spans="1:76" s="17" customFormat="1" x14ac:dyDescent="0.3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91"/>
      <c r="T82" s="43">
        <v>15</v>
      </c>
      <c r="U82" s="17">
        <v>0.10869565217391304</v>
      </c>
      <c r="V82" s="17">
        <v>0</v>
      </c>
      <c r="W82" s="17">
        <v>0</v>
      </c>
      <c r="X82" s="17">
        <v>1.1904761904761904E-3</v>
      </c>
      <c r="Y82" s="43">
        <v>8.7719298245614026E-4</v>
      </c>
      <c r="Z82" s="18">
        <f>Z91/100</f>
        <v>0.93640265314085058</v>
      </c>
      <c r="AA82" s="43">
        <v>0</v>
      </c>
      <c r="AB82" s="43">
        <v>1.3966480446927373E-2</v>
      </c>
      <c r="AC82" s="43">
        <v>1.6949152542372881E-2</v>
      </c>
      <c r="AD82" s="43">
        <v>0</v>
      </c>
      <c r="AE82" s="43">
        <v>4.2553191489361701E-2</v>
      </c>
      <c r="AF82" s="43">
        <v>0</v>
      </c>
      <c r="AG82" s="43">
        <v>3.2229580573951436E-2</v>
      </c>
      <c r="AH82" s="43">
        <v>0</v>
      </c>
      <c r="AI82" s="43">
        <v>0</v>
      </c>
      <c r="AJ82" s="43">
        <v>8.5470085470085461E-3</v>
      </c>
      <c r="AK82" s="43">
        <v>0</v>
      </c>
      <c r="AL82" s="43">
        <v>0</v>
      </c>
      <c r="AM82" s="43">
        <v>0</v>
      </c>
      <c r="AN82" s="43">
        <v>0</v>
      </c>
      <c r="AO82" s="43">
        <v>0</v>
      </c>
      <c r="AP82" s="43">
        <v>0</v>
      </c>
      <c r="AQ82" s="43">
        <v>0</v>
      </c>
      <c r="AR82" s="43">
        <v>3.4632034632034632E-2</v>
      </c>
      <c r="AS82" s="43">
        <v>0.10212765957446809</v>
      </c>
      <c r="AT82" s="43">
        <v>0.13452914798206278</v>
      </c>
      <c r="AU82" s="43">
        <v>0.11965811965811966</v>
      </c>
      <c r="AV82" s="43">
        <v>0.15172413793103448</v>
      </c>
      <c r="AW82" s="43">
        <v>0.14656144306651636</v>
      </c>
      <c r="AX82" s="43">
        <v>0.1085915043117215</v>
      </c>
      <c r="AY82" s="43">
        <v>0.12459267778416715</v>
      </c>
      <c r="AZ82" s="43">
        <v>0.1388888888888889</v>
      </c>
      <c r="BA82" s="43">
        <v>0.21600000000000003</v>
      </c>
      <c r="BB82" s="43">
        <v>0.22085889570552147</v>
      </c>
      <c r="BC82" s="43">
        <v>5.9880239520958084E-2</v>
      </c>
      <c r="BD82" s="43">
        <v>0.20833333333333331</v>
      </c>
      <c r="BE82" s="43">
        <v>0.11650485436893204</v>
      </c>
      <c r="BF82" s="43">
        <v>5.7915057915057917E-2</v>
      </c>
      <c r="BG82" s="43">
        <v>0.12048192771084337</v>
      </c>
      <c r="BH82" s="92" t="s">
        <v>82</v>
      </c>
      <c r="BI82" s="43"/>
      <c r="BJ82" s="43"/>
      <c r="BK82" s="43"/>
      <c r="BL82" s="43"/>
      <c r="BM82" s="43"/>
      <c r="BN82" s="43"/>
      <c r="BO82" s="43"/>
      <c r="BP82" s="43"/>
      <c r="BQ82" s="43"/>
    </row>
    <row r="83" spans="1:76" s="17" customFormat="1" x14ac:dyDescent="0.3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92"/>
      <c r="T83" s="43">
        <v>7.5</v>
      </c>
      <c r="U83" s="17">
        <v>5.7971014492753624E-2</v>
      </c>
      <c r="V83" s="17">
        <v>2E-3</v>
      </c>
      <c r="W83" s="17">
        <v>3.8461538461538464E-3</v>
      </c>
      <c r="X83" s="17">
        <v>5.9523809523809521E-3</v>
      </c>
      <c r="Y83" s="43">
        <v>2.1929824561403511E-2</v>
      </c>
      <c r="Z83" s="18">
        <f t="shared" ref="Z83:Z87" si="25">Z92/100</f>
        <v>1.9508388607101055E-3</v>
      </c>
      <c r="AA83" s="43">
        <v>2.2222222222222223E-2</v>
      </c>
      <c r="AB83" s="43">
        <v>1.3966480446927373E-2</v>
      </c>
      <c r="AC83" s="43">
        <v>1.6949152542372881E-2</v>
      </c>
      <c r="AD83" s="43">
        <v>2.0408163265306124E-2</v>
      </c>
      <c r="AE83" s="43">
        <v>0</v>
      </c>
      <c r="AF83" s="43">
        <v>1.7241379310344827E-2</v>
      </c>
      <c r="AG83" s="43">
        <v>5.9602649006622516E-2</v>
      </c>
      <c r="AH83" s="43">
        <v>6.6666666666666662E-3</v>
      </c>
      <c r="AI83" s="43">
        <v>1.2987012987012986E-2</v>
      </c>
      <c r="AJ83" s="43">
        <v>8.5470085470085461E-3</v>
      </c>
      <c r="AK83" s="43">
        <v>1.2195121951219513E-2</v>
      </c>
      <c r="AL83" s="43">
        <v>3.896103896103896E-2</v>
      </c>
      <c r="AM83" s="43">
        <v>1.2500000000000001E-2</v>
      </c>
      <c r="AN83" s="43">
        <v>1.492537313432836E-2</v>
      </c>
      <c r="AO83" s="43">
        <v>2.5000000000000001E-2</v>
      </c>
      <c r="AP83" s="43">
        <v>1.9607843137254902E-2</v>
      </c>
      <c r="AQ83" s="43">
        <v>0.04</v>
      </c>
      <c r="AR83" s="43">
        <v>0.11255411255411256</v>
      </c>
      <c r="AS83" s="43">
        <v>0.22978723404255319</v>
      </c>
      <c r="AT83" s="43">
        <v>0.31390134529147984</v>
      </c>
      <c r="AU83" s="43">
        <v>0.32478632478632474</v>
      </c>
      <c r="AV83" s="43">
        <v>0.3241379310344828</v>
      </c>
      <c r="AW83" s="43">
        <v>0.32694475760992103</v>
      </c>
      <c r="AX83" s="43">
        <v>0.25263494091344618</v>
      </c>
      <c r="AY83" s="43">
        <v>0.23768449300364192</v>
      </c>
      <c r="AZ83" s="43">
        <v>0.34722222222222221</v>
      </c>
      <c r="BA83" s="43">
        <v>0.192</v>
      </c>
      <c r="BB83" s="43">
        <v>0.25766871165644173</v>
      </c>
      <c r="BC83" s="43">
        <v>0.1437125748502994</v>
      </c>
      <c r="BD83" s="43">
        <v>4.6474358974358976E-2</v>
      </c>
      <c r="BE83" s="43">
        <v>0.11650485436893204</v>
      </c>
      <c r="BF83" s="43">
        <v>2.5096525096525095E-2</v>
      </c>
      <c r="BG83" s="43">
        <v>0.32128514056224899</v>
      </c>
      <c r="BH83" s="92" t="s">
        <v>83</v>
      </c>
      <c r="BI83" s="43"/>
      <c r="BJ83" s="43"/>
      <c r="BK83" s="43"/>
      <c r="BL83" s="43"/>
      <c r="BM83" s="43"/>
      <c r="BN83" s="43"/>
      <c r="BO83" s="43"/>
      <c r="BP83" s="43"/>
      <c r="BQ83" s="43"/>
    </row>
    <row r="84" spans="1:76" s="17" customFormat="1" x14ac:dyDescent="0.3"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92"/>
      <c r="T84" s="43">
        <v>3.5</v>
      </c>
      <c r="U84" s="17">
        <v>7.2463768115942032E-2</v>
      </c>
      <c r="V84" s="17">
        <v>1.6E-2</v>
      </c>
      <c r="W84" s="17">
        <v>1.9230769230769232E-2</v>
      </c>
      <c r="X84" s="17">
        <v>2.9761904761904764E-2</v>
      </c>
      <c r="Y84" s="43">
        <v>6.1403508771929828E-2</v>
      </c>
      <c r="Z84" s="18">
        <f t="shared" si="25"/>
        <v>2.9262582910651578E-3</v>
      </c>
      <c r="AA84" s="43">
        <v>6.6666666666666666E-2</v>
      </c>
      <c r="AB84" s="43">
        <v>8.3798882681564241E-2</v>
      </c>
      <c r="AC84" s="43">
        <v>1.6949152542372881E-2</v>
      </c>
      <c r="AD84" s="43">
        <v>2.0408163265306124E-2</v>
      </c>
      <c r="AE84" s="43">
        <v>2.1276595744680851E-2</v>
      </c>
      <c r="AF84" s="43">
        <v>1.7241379310344827E-2</v>
      </c>
      <c r="AG84" s="43">
        <v>9.602649006622517E-2</v>
      </c>
      <c r="AH84" s="43">
        <v>0.02</v>
      </c>
      <c r="AI84" s="43">
        <v>3.896103896103896E-2</v>
      </c>
      <c r="AJ84" s="43">
        <v>5.1282051282051287E-2</v>
      </c>
      <c r="AK84" s="43">
        <v>2.4390243902439025E-2</v>
      </c>
      <c r="AL84" s="43">
        <v>3.896103896103896E-2</v>
      </c>
      <c r="AM84" s="43">
        <v>3.7499999999999999E-2</v>
      </c>
      <c r="AN84" s="43">
        <v>5.9701492537313439E-2</v>
      </c>
      <c r="AO84" s="43">
        <v>0.05</v>
      </c>
      <c r="AP84" s="43">
        <v>3.9215686274509803E-2</v>
      </c>
      <c r="AQ84" s="43">
        <v>0.08</v>
      </c>
      <c r="AR84" s="43">
        <v>0.43290043290043295</v>
      </c>
      <c r="AS84" s="43">
        <v>0.5446808510638298</v>
      </c>
      <c r="AT84" s="43">
        <v>0.46636771300448432</v>
      </c>
      <c r="AU84" s="43">
        <v>0.35897435897435898</v>
      </c>
      <c r="AV84" s="43">
        <v>0.35862068965517241</v>
      </c>
      <c r="AW84" s="43">
        <v>0.41713641488162345</v>
      </c>
      <c r="AX84" s="43">
        <v>0.4822740338549984</v>
      </c>
      <c r="AY84" s="43">
        <v>0.49070346942687365</v>
      </c>
      <c r="AZ84" s="43">
        <v>0.38194444444444442</v>
      </c>
      <c r="BA84" s="43">
        <v>9.6000000000000002E-2</v>
      </c>
      <c r="BB84" s="43">
        <v>0.31901840490797545</v>
      </c>
      <c r="BC84" s="43">
        <v>0.56287425149700598</v>
      </c>
      <c r="BD84" s="43">
        <v>0.59294871794871795</v>
      </c>
      <c r="BE84" s="43">
        <v>9.7087378640776698E-2</v>
      </c>
      <c r="BF84" s="43">
        <v>0.55984555984555984</v>
      </c>
      <c r="BG84" s="43">
        <v>0.40160642570281124</v>
      </c>
      <c r="BH84" s="92" t="s">
        <v>84</v>
      </c>
      <c r="BI84" s="43"/>
      <c r="BJ84" s="43"/>
      <c r="BR84" s="43"/>
      <c r="BS84" s="43"/>
      <c r="BT84" s="43"/>
      <c r="BU84" s="43"/>
      <c r="BV84" s="43"/>
      <c r="BW84" s="43"/>
      <c r="BX84" s="43"/>
    </row>
    <row r="85" spans="1:76" s="17" customFormat="1" x14ac:dyDescent="0.3">
      <c r="O85" s="43"/>
      <c r="P85" s="43"/>
      <c r="Q85" s="43"/>
      <c r="R85" s="43"/>
      <c r="S85" s="92"/>
      <c r="T85" s="43">
        <v>1.25</v>
      </c>
      <c r="U85" s="17">
        <v>0.36956521739130438</v>
      </c>
      <c r="V85" s="17">
        <v>0.33200000000000002</v>
      </c>
      <c r="W85" s="17">
        <v>0.5</v>
      </c>
      <c r="X85" s="17">
        <v>0.4642857142857143</v>
      </c>
      <c r="Y85" s="43">
        <v>0.43859649122807021</v>
      </c>
      <c r="Z85" s="18">
        <f t="shared" si="25"/>
        <v>2.9262582910651581E-2</v>
      </c>
      <c r="AA85" s="43">
        <v>0.48888888888888887</v>
      </c>
      <c r="AB85" s="43">
        <v>0.5516759776536313</v>
      </c>
      <c r="AC85" s="43">
        <v>0.32203389830508478</v>
      </c>
      <c r="AD85" s="43">
        <v>0.24489795918367346</v>
      </c>
      <c r="AE85" s="43">
        <v>5.3191489361702128E-2</v>
      </c>
      <c r="AF85" s="43">
        <v>0.17241379310344829</v>
      </c>
      <c r="AG85" s="43">
        <v>0.51655629139072845</v>
      </c>
      <c r="AH85" s="43">
        <v>0.39333333333333337</v>
      </c>
      <c r="AI85" s="43">
        <v>0.42857142857142855</v>
      </c>
      <c r="AJ85" s="43">
        <v>0.40170940170940173</v>
      </c>
      <c r="AK85" s="43">
        <v>0.40243902439024387</v>
      </c>
      <c r="AL85" s="43">
        <v>0.33766233766233766</v>
      </c>
      <c r="AM85" s="43">
        <v>0.4</v>
      </c>
      <c r="AN85" s="43">
        <v>0.39552238805970147</v>
      </c>
      <c r="AO85" s="43">
        <v>0.4</v>
      </c>
      <c r="AP85" s="43">
        <v>0.37254901960784315</v>
      </c>
      <c r="AQ85" s="43">
        <v>0.4</v>
      </c>
      <c r="AR85" s="43">
        <v>0.17316017316017315</v>
      </c>
      <c r="AS85" s="43">
        <v>5.9574468085106379E-2</v>
      </c>
      <c r="AT85" s="43">
        <v>8.9686098654708519E-3</v>
      </c>
      <c r="AU85" s="43">
        <v>1.7094017094017092E-2</v>
      </c>
      <c r="AV85" s="43">
        <v>2.7586206896551727E-2</v>
      </c>
      <c r="AW85" s="43">
        <v>1.1273957158962795E-2</v>
      </c>
      <c r="AX85" s="43">
        <v>4.4714148834238257E-2</v>
      </c>
      <c r="AY85" s="43">
        <v>6.1337933678359206E-2</v>
      </c>
      <c r="AZ85" s="43">
        <v>3.4722222222222224E-2</v>
      </c>
      <c r="BA85" s="43">
        <v>8.0000000000000002E-3</v>
      </c>
      <c r="BB85" s="43">
        <v>2.4539877300613498E-2</v>
      </c>
      <c r="BC85" s="43">
        <v>7.1856287425149698E-2</v>
      </c>
      <c r="BD85" s="43">
        <v>1.6025641025641028E-2</v>
      </c>
      <c r="BE85" s="43">
        <v>3.8834951456310683E-2</v>
      </c>
      <c r="BF85" s="43">
        <v>1.9305019305019305E-2</v>
      </c>
      <c r="BG85" s="43">
        <v>4.0160642570281124E-2</v>
      </c>
      <c r="BH85" s="92" t="s">
        <v>85</v>
      </c>
      <c r="BI85" s="43"/>
      <c r="BJ85" s="43"/>
      <c r="BR85" s="43"/>
      <c r="BS85" s="43"/>
      <c r="BT85" s="43"/>
      <c r="BU85" s="43"/>
      <c r="BV85" s="43"/>
      <c r="BW85" s="43"/>
      <c r="BX85" s="43"/>
    </row>
    <row r="86" spans="1:76" s="17" customFormat="1" x14ac:dyDescent="0.3">
      <c r="O86" s="43"/>
      <c r="P86" s="43"/>
      <c r="Q86" s="43"/>
      <c r="R86" s="43"/>
      <c r="S86" s="92"/>
      <c r="T86" s="43">
        <v>0.75</v>
      </c>
      <c r="U86" s="17">
        <v>0.38405797101449274</v>
      </c>
      <c r="V86" s="17">
        <v>0.27600000000000002</v>
      </c>
      <c r="W86" s="17">
        <v>0.5</v>
      </c>
      <c r="X86" s="17">
        <v>0.4642857142857143</v>
      </c>
      <c r="Y86" s="43">
        <v>0.47368421052631582</v>
      </c>
      <c r="Z86" s="18">
        <f t="shared" si="25"/>
        <v>2.9262582910651581E-2</v>
      </c>
      <c r="AA86" s="43">
        <v>0.46666666666666662</v>
      </c>
      <c r="AB86" s="43">
        <v>0.33519553072625696</v>
      </c>
      <c r="AC86" s="43">
        <v>0.66101694915254239</v>
      </c>
      <c r="AD86" s="43">
        <v>0.7142857142857143</v>
      </c>
      <c r="AE86" s="43">
        <v>0.8085106382978724</v>
      </c>
      <c r="AF86" s="43">
        <v>0.82758620689655171</v>
      </c>
      <c r="AG86" s="43">
        <v>0.29139072847682118</v>
      </c>
      <c r="AH86" s="43">
        <v>0.56000000000000005</v>
      </c>
      <c r="AI86" s="43">
        <v>0.4935064935064935</v>
      </c>
      <c r="AJ86" s="43">
        <v>0.54700854700854695</v>
      </c>
      <c r="AK86" s="43">
        <v>0.54878048780487798</v>
      </c>
      <c r="AL86" s="43">
        <v>0.58441558441558439</v>
      </c>
      <c r="AM86" s="43">
        <v>0.52500000000000002</v>
      </c>
      <c r="AN86" s="43">
        <v>0.53731343283582089</v>
      </c>
      <c r="AO86" s="43">
        <v>0.55000000000000004</v>
      </c>
      <c r="AP86" s="43">
        <v>0.57843137254901966</v>
      </c>
      <c r="AQ86" s="43">
        <v>0.44</v>
      </c>
      <c r="AR86" s="43">
        <v>0.17316017316017315</v>
      </c>
      <c r="AS86" s="43">
        <v>3.4042553191489362E-2</v>
      </c>
      <c r="AT86" s="43">
        <v>8.9686098654708519E-3</v>
      </c>
      <c r="AU86" s="43">
        <v>3.4188034188034185E-2</v>
      </c>
      <c r="AV86" s="43">
        <v>1.3793103448275864E-2</v>
      </c>
      <c r="AW86" s="43">
        <v>5.6369785794813977E-3</v>
      </c>
      <c r="AX86" s="43">
        <v>1.916320664324497E-2</v>
      </c>
      <c r="AY86" s="43">
        <v>2.8752156411730879E-2</v>
      </c>
      <c r="AZ86" s="43">
        <v>3.4722222222222224E-2</v>
      </c>
      <c r="BA86" s="43">
        <v>8.0000000000000002E-3</v>
      </c>
      <c r="BB86" s="43">
        <v>2.4539877300613498E-2</v>
      </c>
      <c r="BC86" s="43">
        <v>7.1856287425149698E-2</v>
      </c>
      <c r="BD86" s="43">
        <v>8.0128205128205138E-3</v>
      </c>
      <c r="BE86" s="43">
        <v>1.9417475728155342E-2</v>
      </c>
      <c r="BF86" s="43">
        <v>1.9305019305019305E-2</v>
      </c>
      <c r="BG86" s="43">
        <v>2.8112449799196786E-2</v>
      </c>
      <c r="BH86" s="92" t="s">
        <v>86</v>
      </c>
      <c r="BI86" s="43"/>
      <c r="BJ86" s="43"/>
      <c r="BR86" s="43"/>
      <c r="BS86" s="43"/>
      <c r="BT86" s="43"/>
      <c r="BU86" s="43"/>
      <c r="BV86" s="43"/>
      <c r="BW86" s="43"/>
      <c r="BX86" s="43"/>
    </row>
    <row r="87" spans="1:76" s="17" customFormat="1" x14ac:dyDescent="0.3">
      <c r="I87" s="43"/>
      <c r="O87" s="43"/>
      <c r="P87" s="43"/>
      <c r="Q87" s="43"/>
      <c r="R87" s="43"/>
      <c r="S87" s="92"/>
      <c r="T87" s="43">
        <v>0.5</v>
      </c>
      <c r="U87" s="17">
        <v>7.246376811594203E-3</v>
      </c>
      <c r="V87" s="17">
        <v>6.0000000000000001E-3</v>
      </c>
      <c r="W87" s="17">
        <v>7.6923076923076927E-3</v>
      </c>
      <c r="X87" s="17">
        <v>5.9523809523809521E-3</v>
      </c>
      <c r="Y87" s="43">
        <v>0</v>
      </c>
      <c r="Z87" s="18">
        <f t="shared" si="25"/>
        <v>1.9508388607101054E-4</v>
      </c>
      <c r="AA87" s="43">
        <v>4.4444444444444444E-3</v>
      </c>
      <c r="AB87" s="43">
        <v>1.3966480446927373E-3</v>
      </c>
      <c r="AC87" s="43">
        <v>1.6949152542372881E-2</v>
      </c>
      <c r="AD87" s="43">
        <v>2.0408163265306124E-2</v>
      </c>
      <c r="AE87" s="43">
        <v>8.5106382978723402E-2</v>
      </c>
      <c r="AF87" s="43">
        <v>1.7241379310344827E-2</v>
      </c>
      <c r="AG87" s="43">
        <v>4.4150110375275938E-3</v>
      </c>
      <c r="AH87" s="43">
        <v>6.6666666666666662E-3</v>
      </c>
      <c r="AI87" s="43">
        <v>1.2987012987012986E-2</v>
      </c>
      <c r="AJ87" s="43">
        <v>8.5470085470085461E-3</v>
      </c>
      <c r="AK87" s="43">
        <v>2.4390243902439025E-2</v>
      </c>
      <c r="AL87" s="43">
        <v>6.4935064935064931E-3</v>
      </c>
      <c r="AM87" s="43">
        <v>1.2500000000000001E-2</v>
      </c>
      <c r="AN87" s="43">
        <v>1.492537313432836E-2</v>
      </c>
      <c r="AO87" s="43">
        <v>2.5000000000000001E-2</v>
      </c>
      <c r="AP87" s="43">
        <v>1.9607843137254902E-2</v>
      </c>
      <c r="AQ87" s="43">
        <v>0.04</v>
      </c>
      <c r="AR87" s="43">
        <v>4.3290043290043288E-2</v>
      </c>
      <c r="AS87" s="43">
        <v>4.2553191489361703E-3</v>
      </c>
      <c r="AT87" s="43">
        <v>4.4843049327354259E-3</v>
      </c>
      <c r="AU87" s="43">
        <v>8.5470085470085461E-3</v>
      </c>
      <c r="AV87" s="43">
        <v>6.8965517241379318E-3</v>
      </c>
      <c r="AW87" s="43">
        <v>2.2547914317925591E-3</v>
      </c>
      <c r="AX87" s="43">
        <v>1.916320664324497E-2</v>
      </c>
      <c r="AY87" s="43">
        <v>1.3417672992141077E-3</v>
      </c>
      <c r="AZ87" s="43">
        <v>1.7361111111111112E-2</v>
      </c>
      <c r="BA87" s="43">
        <v>8.0000000000000002E-3</v>
      </c>
      <c r="BB87" s="43">
        <v>6.1349693251533744E-3</v>
      </c>
      <c r="BC87" s="43">
        <v>7.1856287425149698E-2</v>
      </c>
      <c r="BD87" s="43">
        <v>0</v>
      </c>
      <c r="BE87" s="43">
        <v>9.7087378640776708E-3</v>
      </c>
      <c r="BF87" s="43">
        <v>9.6525096525096523E-3</v>
      </c>
      <c r="BG87" s="43">
        <v>2.0080321285140562E-2</v>
      </c>
      <c r="BH87" s="92" t="s">
        <v>87</v>
      </c>
      <c r="BI87" s="43"/>
      <c r="BJ87" s="43"/>
      <c r="BR87" s="43"/>
      <c r="BS87" s="43"/>
      <c r="BT87" s="43"/>
      <c r="BU87" s="43"/>
      <c r="BV87" s="43"/>
      <c r="BW87" s="43"/>
      <c r="BX87" s="43"/>
    </row>
    <row r="88" spans="1:76" ht="23.4" x14ac:dyDescent="0.45">
      <c r="A88"/>
      <c r="B88"/>
      <c r="C88"/>
      <c r="D88"/>
      <c r="E88"/>
      <c r="F88"/>
      <c r="G88"/>
      <c r="H88"/>
      <c r="J88"/>
      <c r="K88"/>
      <c r="L88"/>
      <c r="M88"/>
      <c r="N88"/>
      <c r="O88"/>
      <c r="P88"/>
      <c r="Q88"/>
      <c r="R88"/>
      <c r="S88" s="15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BH88" s="86"/>
      <c r="BI88"/>
      <c r="BJ88"/>
      <c r="BK88"/>
      <c r="BL88"/>
      <c r="BM88"/>
      <c r="BN88"/>
      <c r="BO88"/>
      <c r="BP88"/>
      <c r="BQ88"/>
      <c r="BR88" s="18"/>
      <c r="BS88" s="18"/>
      <c r="BT88" s="18"/>
      <c r="BU88" s="18"/>
      <c r="BV88" s="18"/>
      <c r="BW88" s="18"/>
      <c r="BX88" s="18"/>
    </row>
    <row r="89" spans="1:76" x14ac:dyDescent="0.3">
      <c r="A89"/>
      <c r="B89">
        <f t="shared" ref="B89:T89" si="26">SUM(B38:B46)</f>
        <v>1</v>
      </c>
      <c r="C89">
        <f t="shared" si="26"/>
        <v>1</v>
      </c>
      <c r="D89">
        <f t="shared" si="26"/>
        <v>1</v>
      </c>
      <c r="E89">
        <f t="shared" si="26"/>
        <v>1</v>
      </c>
      <c r="F89">
        <f t="shared" si="26"/>
        <v>0.99999999999999989</v>
      </c>
      <c r="G89">
        <f t="shared" si="26"/>
        <v>0.99999999999999978</v>
      </c>
      <c r="H89">
        <f t="shared" si="26"/>
        <v>0.99999999999999967</v>
      </c>
      <c r="I89">
        <f t="shared" si="26"/>
        <v>1</v>
      </c>
      <c r="J89">
        <f t="shared" si="26"/>
        <v>1</v>
      </c>
      <c r="K89">
        <f t="shared" si="26"/>
        <v>1</v>
      </c>
      <c r="L89">
        <f t="shared" si="26"/>
        <v>1.0000000000000002</v>
      </c>
      <c r="M89">
        <f t="shared" si="26"/>
        <v>1</v>
      </c>
      <c r="N89">
        <f t="shared" si="26"/>
        <v>1</v>
      </c>
      <c r="O89">
        <f t="shared" si="26"/>
        <v>1</v>
      </c>
      <c r="P89">
        <f t="shared" si="26"/>
        <v>1</v>
      </c>
      <c r="Q89">
        <f t="shared" si="26"/>
        <v>1</v>
      </c>
      <c r="R89">
        <f t="shared" si="26"/>
        <v>1</v>
      </c>
      <c r="S89">
        <f t="shared" si="26"/>
        <v>0.99999999999999989</v>
      </c>
      <c r="T89">
        <f t="shared" si="26"/>
        <v>0.99999999999999989</v>
      </c>
      <c r="U89">
        <f>SUM(U38:U46)</f>
        <v>1</v>
      </c>
      <c r="V89">
        <f>SUM(V38:V46)</f>
        <v>1</v>
      </c>
      <c r="W89">
        <f t="shared" ref="W89:BG89" si="27">SUM(W38:W46)</f>
        <v>1.0307692307692307</v>
      </c>
      <c r="X89">
        <f t="shared" si="27"/>
        <v>0.97142857142857142</v>
      </c>
      <c r="Y89">
        <f t="shared" si="27"/>
        <v>0.99649122807017543</v>
      </c>
      <c r="Z89">
        <f t="shared" si="27"/>
        <v>1</v>
      </c>
      <c r="AA89">
        <f t="shared" si="27"/>
        <v>1.0488888888888888</v>
      </c>
      <c r="AB89">
        <f t="shared" si="27"/>
        <v>0.99999999999999989</v>
      </c>
      <c r="AC89">
        <f t="shared" si="27"/>
        <v>1.0508474576271185</v>
      </c>
      <c r="AD89">
        <f t="shared" si="27"/>
        <v>1.0204081632653061</v>
      </c>
      <c r="AE89">
        <f t="shared" si="27"/>
        <v>1.0106382978723405</v>
      </c>
      <c r="AF89">
        <f t="shared" si="27"/>
        <v>1.0517241379310345</v>
      </c>
      <c r="AG89">
        <f t="shared" si="27"/>
        <v>1.0002207505518763</v>
      </c>
      <c r="AH89">
        <f t="shared" si="27"/>
        <v>0.98666666666666691</v>
      </c>
      <c r="AI89">
        <f t="shared" si="27"/>
        <v>0.98701298701298701</v>
      </c>
      <c r="AJ89">
        <f t="shared" si="27"/>
        <v>1.0256410256410255</v>
      </c>
      <c r="AK89">
        <f t="shared" si="27"/>
        <v>1.0121951219512195</v>
      </c>
      <c r="AL89">
        <f t="shared" si="27"/>
        <v>1.0064935064935063</v>
      </c>
      <c r="AM89">
        <f t="shared" si="27"/>
        <v>0.98749999999999993</v>
      </c>
      <c r="AN89">
        <f t="shared" si="27"/>
        <v>1.0223880597014925</v>
      </c>
      <c r="AO89">
        <f t="shared" si="27"/>
        <v>1.05</v>
      </c>
      <c r="AP89">
        <f t="shared" si="27"/>
        <v>1.0294117647058825</v>
      </c>
      <c r="AQ89">
        <f t="shared" si="27"/>
        <v>1</v>
      </c>
      <c r="AR89">
        <f t="shared" si="27"/>
        <v>1.0000000000000002</v>
      </c>
      <c r="AS89">
        <f t="shared" si="27"/>
        <v>0.97446808510638294</v>
      </c>
      <c r="AT89">
        <f t="shared" si="27"/>
        <v>1</v>
      </c>
      <c r="AU89">
        <f t="shared" si="27"/>
        <v>1.017094017094017</v>
      </c>
      <c r="AV89">
        <f t="shared" si="27"/>
        <v>0.98620689655172422</v>
      </c>
      <c r="AW89">
        <f t="shared" si="27"/>
        <v>0.99436302142051847</v>
      </c>
      <c r="AX89">
        <f t="shared" si="27"/>
        <v>0.9744490578090067</v>
      </c>
      <c r="AY89">
        <f t="shared" si="27"/>
        <v>0.96741422273337163</v>
      </c>
      <c r="AZ89">
        <f t="shared" si="27"/>
        <v>1</v>
      </c>
      <c r="BA89">
        <f t="shared" si="27"/>
        <v>1</v>
      </c>
      <c r="BB89">
        <f t="shared" si="27"/>
        <v>1</v>
      </c>
      <c r="BC89">
        <f t="shared" si="27"/>
        <v>1</v>
      </c>
      <c r="BD89">
        <f t="shared" si="27"/>
        <v>0.99198717948717952</v>
      </c>
      <c r="BE89">
        <f t="shared" si="27"/>
        <v>0.98058252427184478</v>
      </c>
      <c r="BF89">
        <f t="shared" si="27"/>
        <v>1</v>
      </c>
      <c r="BG89">
        <f t="shared" si="27"/>
        <v>0.98795180722891551</v>
      </c>
      <c r="BH89"/>
      <c r="BI89"/>
      <c r="BJ89"/>
      <c r="BK89"/>
      <c r="BL89"/>
      <c r="BM89"/>
      <c r="BN89"/>
      <c r="BO89"/>
      <c r="BP89"/>
      <c r="BQ89"/>
      <c r="BR89" s="18"/>
      <c r="BS89" s="18"/>
      <c r="BT89" s="18"/>
      <c r="BU89" s="18"/>
      <c r="BV89" s="18"/>
      <c r="BW89" s="18"/>
      <c r="BX89" s="18"/>
    </row>
    <row r="90" spans="1:76" ht="23.4" x14ac:dyDescent="0.45">
      <c r="J90"/>
      <c r="K90"/>
      <c r="L90"/>
      <c r="M90"/>
      <c r="N90"/>
      <c r="S90" s="15"/>
      <c r="AQ90" s="86"/>
      <c r="BH90"/>
      <c r="BI90"/>
    </row>
    <row r="91" spans="1:76" ht="23.4" x14ac:dyDescent="0.45">
      <c r="J91"/>
      <c r="K91"/>
      <c r="L91"/>
      <c r="M91"/>
      <c r="N91"/>
      <c r="Z91" s="18">
        <v>93.640265314085056</v>
      </c>
      <c r="AQ91" s="87"/>
      <c r="BH91"/>
      <c r="BI91"/>
    </row>
    <row r="92" spans="1:76" ht="23.4" x14ac:dyDescent="0.45">
      <c r="J92"/>
      <c r="K92"/>
      <c r="L92"/>
      <c r="M92"/>
      <c r="N92"/>
      <c r="Z92" s="18">
        <v>0.19508388607101054</v>
      </c>
      <c r="AQ92" s="87"/>
      <c r="BH92"/>
      <c r="BI92"/>
    </row>
    <row r="93" spans="1:76" x14ac:dyDescent="0.3">
      <c r="I93"/>
      <c r="J93"/>
      <c r="K93"/>
      <c r="L93"/>
      <c r="M93"/>
      <c r="N93"/>
      <c r="Z93" s="18">
        <v>0.2926258291065158</v>
      </c>
      <c r="BH93"/>
      <c r="BI93"/>
    </row>
    <row r="94" spans="1:76" x14ac:dyDescent="0.3">
      <c r="I94"/>
      <c r="J94"/>
      <c r="K94"/>
      <c r="L94"/>
      <c r="M94"/>
      <c r="N94"/>
      <c r="Z94" s="18">
        <v>2.926258291065158</v>
      </c>
      <c r="BH94"/>
      <c r="BI94"/>
    </row>
    <row r="95" spans="1:76" x14ac:dyDescent="0.3">
      <c r="I95"/>
      <c r="J95"/>
      <c r="K95"/>
      <c r="L95"/>
      <c r="M95"/>
      <c r="N95"/>
      <c r="Z95" s="18">
        <v>2.926258291065158</v>
      </c>
      <c r="BH95"/>
      <c r="BI95"/>
    </row>
    <row r="96" spans="1:76" x14ac:dyDescent="0.3">
      <c r="I96"/>
      <c r="J96"/>
      <c r="K96"/>
      <c r="L96"/>
      <c r="M96"/>
      <c r="N96"/>
      <c r="Z96" s="18">
        <v>1.9508388607101055E-2</v>
      </c>
      <c r="BA96"/>
      <c r="BB96"/>
      <c r="BC96"/>
      <c r="BD96"/>
      <c r="BE96"/>
      <c r="BF96"/>
      <c r="BG96"/>
      <c r="BH96"/>
      <c r="BI96"/>
    </row>
    <row r="97" spans="9:61" x14ac:dyDescent="0.3">
      <c r="I97"/>
      <c r="J97"/>
      <c r="K97"/>
      <c r="L97"/>
      <c r="M97"/>
      <c r="N97"/>
      <c r="BA97"/>
      <c r="BB97"/>
      <c r="BC97"/>
      <c r="BD97"/>
      <c r="BE97"/>
      <c r="BF97"/>
      <c r="BG97"/>
      <c r="BH97"/>
      <c r="BI97"/>
    </row>
    <row r="98" spans="9:61" x14ac:dyDescent="0.3">
      <c r="I98"/>
      <c r="J98"/>
      <c r="K98"/>
      <c r="L98"/>
      <c r="M98"/>
      <c r="N98"/>
      <c r="BA98"/>
      <c r="BB98"/>
      <c r="BC98"/>
      <c r="BD98"/>
      <c r="BE98"/>
      <c r="BF98"/>
      <c r="BG98"/>
      <c r="BH98"/>
      <c r="BI98"/>
    </row>
    <row r="99" spans="9:61" x14ac:dyDescent="0.3">
      <c r="I99"/>
      <c r="J99"/>
      <c r="K99"/>
      <c r="L99"/>
      <c r="M99"/>
      <c r="N99"/>
      <c r="BA99"/>
      <c r="BB99"/>
      <c r="BC99"/>
      <c r="BD99"/>
      <c r="BE99"/>
      <c r="BF99"/>
      <c r="BG99"/>
      <c r="BH99"/>
      <c r="BI99"/>
    </row>
    <row r="100" spans="9:61" x14ac:dyDescent="0.3">
      <c r="I100"/>
      <c r="J100"/>
      <c r="K100"/>
      <c r="L100"/>
      <c r="M100"/>
      <c r="N100"/>
      <c r="BA100"/>
      <c r="BB100"/>
      <c r="BC100"/>
      <c r="BD100"/>
      <c r="BE100"/>
      <c r="BF100"/>
      <c r="BG100"/>
      <c r="BH100"/>
      <c r="BI100"/>
    </row>
    <row r="101" spans="9:61" x14ac:dyDescent="0.3">
      <c r="I101"/>
      <c r="J101"/>
      <c r="K101"/>
      <c r="L101"/>
      <c r="M101"/>
      <c r="N101"/>
      <c r="BA101"/>
      <c r="BB101"/>
      <c r="BC101"/>
      <c r="BD101"/>
      <c r="BE101"/>
      <c r="BF101"/>
      <c r="BG101"/>
      <c r="BH101"/>
      <c r="BI101"/>
    </row>
    <row r="102" spans="9:61" x14ac:dyDescent="0.3">
      <c r="I102"/>
      <c r="J102"/>
      <c r="K102"/>
      <c r="L102"/>
      <c r="M102"/>
      <c r="N102"/>
      <c r="BA102"/>
      <c r="BB102"/>
      <c r="BC102"/>
      <c r="BD102"/>
      <c r="BE102"/>
      <c r="BF102"/>
      <c r="BG102"/>
      <c r="BH102"/>
      <c r="BI102"/>
    </row>
    <row r="103" spans="9:61" x14ac:dyDescent="0.3">
      <c r="I103"/>
      <c r="J103"/>
      <c r="K103"/>
      <c r="L103"/>
      <c r="M103"/>
      <c r="N103"/>
      <c r="BA103"/>
      <c r="BB103"/>
      <c r="BC103"/>
      <c r="BD103"/>
      <c r="BE103"/>
      <c r="BF103"/>
      <c r="BG103"/>
      <c r="BH103"/>
      <c r="BI103"/>
    </row>
    <row r="104" spans="9:61" x14ac:dyDescent="0.3">
      <c r="I104"/>
      <c r="J104"/>
      <c r="K104"/>
      <c r="L104"/>
      <c r="M104"/>
      <c r="N104"/>
      <c r="BA104"/>
      <c r="BB104"/>
      <c r="BC104"/>
      <c r="BD104"/>
      <c r="BE104"/>
      <c r="BF104"/>
      <c r="BG104"/>
      <c r="BH104"/>
      <c r="BI104"/>
    </row>
    <row r="105" spans="9:61" x14ac:dyDescent="0.3">
      <c r="I105"/>
      <c r="J105"/>
      <c r="K105"/>
      <c r="L105"/>
      <c r="M105"/>
      <c r="N105"/>
      <c r="BA105"/>
      <c r="BB105"/>
      <c r="BC105"/>
      <c r="BD105"/>
      <c r="BE105"/>
      <c r="BF105"/>
      <c r="BG105"/>
      <c r="BH105"/>
      <c r="BI105"/>
    </row>
    <row r="106" spans="9:61" x14ac:dyDescent="0.3">
      <c r="I106"/>
      <c r="J106"/>
      <c r="K106"/>
      <c r="L106"/>
      <c r="M106"/>
      <c r="N106"/>
    </row>
    <row r="107" spans="9:61" x14ac:dyDescent="0.3">
      <c r="I107"/>
      <c r="J107"/>
      <c r="K107"/>
      <c r="L107"/>
      <c r="M107"/>
      <c r="N107"/>
    </row>
    <row r="108" spans="9:61" x14ac:dyDescent="0.3">
      <c r="I108"/>
      <c r="J108"/>
      <c r="K108"/>
      <c r="L108"/>
      <c r="M108"/>
      <c r="N108"/>
    </row>
    <row r="109" spans="9:61" x14ac:dyDescent="0.3">
      <c r="I109"/>
      <c r="J109"/>
      <c r="K109"/>
      <c r="L109"/>
      <c r="M109"/>
      <c r="N109"/>
    </row>
    <row r="110" spans="9:61" x14ac:dyDescent="0.3">
      <c r="I110"/>
      <c r="J110"/>
      <c r="K110"/>
      <c r="L110"/>
      <c r="M110"/>
      <c r="N110"/>
    </row>
  </sheetData>
  <mergeCells count="1">
    <mergeCell ref="BS12:BS15"/>
  </mergeCells>
  <conditionalFormatting sqref="A47:A5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7:A5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B5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5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T5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:T6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2:AQ62 BQ6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:T62 V62:AQ6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60:BO6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60:BO6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8:BP46 BP47:BP55 BY37:BY54 U46:BG4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T46 BH38:BO46 B47:BG55 U46:BG4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1:AK31 A32:Q32 S35 Q35 O35 L35:M35 J35 H35 F35 D35 B35 B28:C28 U31:X31 Z31:AA31 AC31 AF31:AH31">
    <cfRule type="colorScale" priority="7">
      <colorScale>
        <cfvo type="min"/>
        <cfvo type="max"/>
        <color rgb="FF63BE7B"/>
        <color rgb="FFFCFCFF"/>
      </colorScale>
    </cfRule>
  </conditionalFormatting>
  <conditionalFormatting sqref="A35">
    <cfRule type="colorScale" priority="5">
      <colorScale>
        <cfvo type="min"/>
        <cfvo type="max"/>
        <color rgb="FF63BE7B"/>
        <color rgb="FFFCFCFF"/>
      </colorScale>
    </cfRule>
  </conditionalFormatting>
  <conditionalFormatting sqref="A28 AI31">
    <cfRule type="colorScale" priority="4">
      <colorScale>
        <cfvo type="min"/>
        <cfvo type="max"/>
        <color rgb="FF63BE7B"/>
        <color rgb="FFFCFCFF"/>
      </colorScale>
    </cfRule>
  </conditionalFormatting>
  <conditionalFormatting sqref="L65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8:T4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35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zoomScale="70" zoomScaleNormal="70" workbookViewId="0">
      <selection activeCell="P19" sqref="P19"/>
    </sheetView>
  </sheetViews>
  <sheetFormatPr defaultRowHeight="14.4" x14ac:dyDescent="0.3"/>
  <sheetData>
    <row r="1" spans="1:14" ht="15.6" x14ac:dyDescent="0.3">
      <c r="B1" s="10" t="s">
        <v>38</v>
      </c>
      <c r="C1" s="2" t="s">
        <v>2</v>
      </c>
      <c r="D1" s="10" t="s">
        <v>38</v>
      </c>
      <c r="E1" s="11" t="s">
        <v>39</v>
      </c>
      <c r="F1" s="10" t="s">
        <v>38</v>
      </c>
      <c r="G1" t="s">
        <v>20</v>
      </c>
      <c r="H1" s="10" t="s">
        <v>38</v>
      </c>
      <c r="I1" t="str">
        <f>CONCATENATE(A1,B1,C1,D1,E1,F1,G1,H1)</f>
        <v>"1Б"="#f95ddf"</v>
      </c>
      <c r="K1" s="1"/>
      <c r="M1" t="s">
        <v>170</v>
      </c>
    </row>
    <row r="2" spans="1:14" ht="15.6" x14ac:dyDescent="0.3">
      <c r="A2" t="s">
        <v>40</v>
      </c>
      <c r="B2" s="10" t="s">
        <v>38</v>
      </c>
      <c r="C2" s="3" t="s">
        <v>3</v>
      </c>
      <c r="D2" s="10" t="s">
        <v>38</v>
      </c>
      <c r="E2" s="11" t="s">
        <v>39</v>
      </c>
      <c r="F2" s="10" t="s">
        <v>38</v>
      </c>
      <c r="G2" t="s">
        <v>21</v>
      </c>
      <c r="H2" s="10" t="s">
        <v>38</v>
      </c>
      <c r="I2" t="str">
        <f t="shared" ref="I2:I26" si="0">CONCATENATE(A2,B2,C2,D2,E2,F2,G2,H2)</f>
        <v>,"2А"="#e859d8"</v>
      </c>
      <c r="M2">
        <v>3</v>
      </c>
      <c r="N2" s="98">
        <f>M2*0.12</f>
        <v>0.36</v>
      </c>
    </row>
    <row r="3" spans="1:14" ht="15.6" x14ac:dyDescent="0.3">
      <c r="A3" t="s">
        <v>40</v>
      </c>
      <c r="B3" s="10" t="s">
        <v>38</v>
      </c>
      <c r="C3" s="4" t="s">
        <v>4</v>
      </c>
      <c r="D3" s="10" t="s">
        <v>38</v>
      </c>
      <c r="E3" s="11" t="s">
        <v>39</v>
      </c>
      <c r="F3" s="10" t="s">
        <v>38</v>
      </c>
      <c r="G3" t="s">
        <v>22</v>
      </c>
      <c r="H3" s="10" t="s">
        <v>38</v>
      </c>
      <c r="I3" t="str">
        <f t="shared" si="0"/>
        <v>,"2Б"="#d656d0"</v>
      </c>
      <c r="M3">
        <v>10</v>
      </c>
      <c r="N3" s="98">
        <f t="shared" ref="N3:N4" si="1">M3*0.12</f>
        <v>1.2</v>
      </c>
    </row>
    <row r="4" spans="1:14" ht="15.6" x14ac:dyDescent="0.3">
      <c r="A4" t="s">
        <v>40</v>
      </c>
      <c r="B4" s="10" t="s">
        <v>38</v>
      </c>
      <c r="C4" s="3" t="s">
        <v>5</v>
      </c>
      <c r="D4" s="10" t="s">
        <v>38</v>
      </c>
      <c r="E4" s="11" t="s">
        <v>39</v>
      </c>
      <c r="F4" s="10" t="s">
        <v>38</v>
      </c>
      <c r="G4" t="s">
        <v>23</v>
      </c>
      <c r="H4" s="10" t="s">
        <v>38</v>
      </c>
      <c r="I4" t="str">
        <f t="shared" si="0"/>
        <v>,"3А"="#c652c8"</v>
      </c>
      <c r="M4">
        <v>6.1</v>
      </c>
      <c r="N4" s="98">
        <f t="shared" si="1"/>
        <v>0.73199999999999998</v>
      </c>
    </row>
    <row r="5" spans="1:14" ht="15.6" x14ac:dyDescent="0.3">
      <c r="A5" t="s">
        <v>40</v>
      </c>
      <c r="B5" s="10" t="s">
        <v>38</v>
      </c>
      <c r="C5" s="3" t="s">
        <v>6</v>
      </c>
      <c r="D5" s="10" t="s">
        <v>38</v>
      </c>
      <c r="E5" s="11" t="s">
        <v>39</v>
      </c>
      <c r="F5" s="10" t="s">
        <v>38</v>
      </c>
      <c r="G5" t="s">
        <v>24</v>
      </c>
      <c r="H5" s="10" t="s">
        <v>38</v>
      </c>
      <c r="I5" t="str">
        <f t="shared" si="0"/>
        <v>,"3Б"="#b54ec0"</v>
      </c>
    </row>
    <row r="6" spans="1:14" ht="15.6" x14ac:dyDescent="0.3">
      <c r="A6" t="s">
        <v>40</v>
      </c>
      <c r="B6" s="10" t="s">
        <v>38</v>
      </c>
      <c r="C6" s="3" t="s">
        <v>7</v>
      </c>
      <c r="D6" s="10" t="s">
        <v>38</v>
      </c>
      <c r="E6" s="11" t="s">
        <v>39</v>
      </c>
      <c r="F6" s="10" t="s">
        <v>38</v>
      </c>
      <c r="G6" t="s">
        <v>25</v>
      </c>
      <c r="H6" s="10" t="s">
        <v>38</v>
      </c>
      <c r="I6" t="str">
        <f t="shared" si="0"/>
        <v>,"4А"="#a54ab7"</v>
      </c>
    </row>
    <row r="7" spans="1:14" ht="15.6" x14ac:dyDescent="0.3">
      <c r="A7" t="s">
        <v>40</v>
      </c>
      <c r="B7" s="10" t="s">
        <v>38</v>
      </c>
      <c r="C7" s="2" t="s">
        <v>8</v>
      </c>
      <c r="D7" s="10" t="s">
        <v>38</v>
      </c>
      <c r="E7" s="11" t="s">
        <v>39</v>
      </c>
      <c r="F7" s="10" t="s">
        <v>38</v>
      </c>
      <c r="G7" t="s">
        <v>26</v>
      </c>
      <c r="H7" s="10" t="s">
        <v>38</v>
      </c>
      <c r="I7" t="str">
        <f t="shared" si="0"/>
        <v>,"4Б"="#9546ae"</v>
      </c>
    </row>
    <row r="8" spans="1:14" ht="15.6" x14ac:dyDescent="0.3">
      <c r="A8" t="s">
        <v>40</v>
      </c>
      <c r="B8" s="10" t="s">
        <v>38</v>
      </c>
      <c r="C8" s="2" t="s">
        <v>9</v>
      </c>
      <c r="D8" s="10" t="s">
        <v>38</v>
      </c>
      <c r="E8" s="11" t="s">
        <v>39</v>
      </c>
      <c r="F8" s="10" t="s">
        <v>38</v>
      </c>
      <c r="G8" t="s">
        <v>27</v>
      </c>
      <c r="H8" s="10" t="s">
        <v>38</v>
      </c>
      <c r="I8" t="str">
        <f t="shared" si="0"/>
        <v>,"5А"="#8641a4"</v>
      </c>
    </row>
    <row r="9" spans="1:14" ht="15.6" x14ac:dyDescent="0.3">
      <c r="A9" t="s">
        <v>40</v>
      </c>
      <c r="B9" s="10" t="s">
        <v>38</v>
      </c>
      <c r="C9" s="2" t="s">
        <v>10</v>
      </c>
      <c r="D9" s="10" t="s">
        <v>38</v>
      </c>
      <c r="E9" s="11" t="s">
        <v>39</v>
      </c>
      <c r="F9" s="10" t="s">
        <v>38</v>
      </c>
      <c r="G9" t="s">
        <v>28</v>
      </c>
      <c r="H9" s="10" t="s">
        <v>38</v>
      </c>
      <c r="I9" t="str">
        <f t="shared" si="0"/>
        <v>,"5Б"="#773d9b"</v>
      </c>
    </row>
    <row r="10" spans="1:14" ht="15.6" x14ac:dyDescent="0.3">
      <c r="A10" t="s">
        <v>40</v>
      </c>
      <c r="B10" s="10" t="s">
        <v>38</v>
      </c>
      <c r="C10" s="3" t="s">
        <v>11</v>
      </c>
      <c r="D10" s="10" t="s">
        <v>38</v>
      </c>
      <c r="E10" s="11" t="s">
        <v>39</v>
      </c>
      <c r="F10" s="10" t="s">
        <v>38</v>
      </c>
      <c r="G10" t="s">
        <v>29</v>
      </c>
      <c r="H10" s="10" t="s">
        <v>38</v>
      </c>
      <c r="I10" t="str">
        <f t="shared" si="0"/>
        <v>,"6А"="#693890"</v>
      </c>
    </row>
    <row r="11" spans="1:14" ht="15.6" x14ac:dyDescent="0.3">
      <c r="A11" t="s">
        <v>40</v>
      </c>
      <c r="B11" s="10" t="s">
        <v>38</v>
      </c>
      <c r="C11" s="5" t="s">
        <v>12</v>
      </c>
      <c r="D11" s="10" t="s">
        <v>38</v>
      </c>
      <c r="E11" s="11" t="s">
        <v>39</v>
      </c>
      <c r="F11" s="10" t="s">
        <v>38</v>
      </c>
      <c r="G11" t="s">
        <v>30</v>
      </c>
      <c r="H11" s="10" t="s">
        <v>38</v>
      </c>
      <c r="I11" t="str">
        <f t="shared" si="0"/>
        <v>,"7А"="#5b3486"</v>
      </c>
    </row>
    <row r="12" spans="1:14" ht="15.6" x14ac:dyDescent="0.3">
      <c r="A12" t="s">
        <v>40</v>
      </c>
      <c r="B12" s="10" t="s">
        <v>38</v>
      </c>
      <c r="C12" s="4" t="s">
        <v>13</v>
      </c>
      <c r="D12" s="10" t="s">
        <v>38</v>
      </c>
      <c r="E12" s="11" t="s">
        <v>39</v>
      </c>
      <c r="F12" s="10" t="s">
        <v>38</v>
      </c>
      <c r="G12" t="s">
        <v>31</v>
      </c>
      <c r="H12" s="10" t="s">
        <v>38</v>
      </c>
      <c r="I12" t="str">
        <f t="shared" si="0"/>
        <v>,"7Б"="#4d2f7b"</v>
      </c>
    </row>
    <row r="13" spans="1:14" ht="15.6" x14ac:dyDescent="0.3">
      <c r="A13" t="s">
        <v>40</v>
      </c>
      <c r="B13" s="10" t="s">
        <v>38</v>
      </c>
      <c r="C13" s="3" t="s">
        <v>14</v>
      </c>
      <c r="D13" s="10" t="s">
        <v>38</v>
      </c>
      <c r="E13" s="11" t="s">
        <v>39</v>
      </c>
      <c r="F13" s="10" t="s">
        <v>38</v>
      </c>
      <c r="G13" t="s">
        <v>32</v>
      </c>
      <c r="H13" s="10" t="s">
        <v>38</v>
      </c>
      <c r="I13" t="str">
        <f t="shared" si="0"/>
        <v>,"8А"="#402a71"</v>
      </c>
    </row>
    <row r="14" spans="1:14" ht="15.6" x14ac:dyDescent="0.3">
      <c r="A14" t="s">
        <v>40</v>
      </c>
      <c r="B14" s="10" t="s">
        <v>38</v>
      </c>
      <c r="C14" s="5" t="s">
        <v>15</v>
      </c>
      <c r="D14" s="10" t="s">
        <v>38</v>
      </c>
      <c r="E14" s="11" t="s">
        <v>39</v>
      </c>
      <c r="F14" s="10" t="s">
        <v>38</v>
      </c>
      <c r="G14" t="s">
        <v>33</v>
      </c>
      <c r="H14" s="10" t="s">
        <v>38</v>
      </c>
      <c r="I14" t="str">
        <f t="shared" si="0"/>
        <v>,"8Б"="#342466"</v>
      </c>
    </row>
    <row r="15" spans="1:14" ht="15.6" x14ac:dyDescent="0.3">
      <c r="A15" t="s">
        <v>40</v>
      </c>
      <c r="B15" s="10" t="s">
        <v>38</v>
      </c>
      <c r="C15" s="5" t="s">
        <v>16</v>
      </c>
      <c r="D15" s="10" t="s">
        <v>38</v>
      </c>
      <c r="E15" s="11" t="s">
        <v>39</v>
      </c>
      <c r="F15" s="10" t="s">
        <v>38</v>
      </c>
      <c r="G15" t="s">
        <v>34</v>
      </c>
      <c r="H15" s="10" t="s">
        <v>38</v>
      </c>
      <c r="I15" t="str">
        <f t="shared" si="0"/>
        <v>,"9А"="#281f5b"</v>
      </c>
    </row>
    <row r="16" spans="1:14" ht="15.6" x14ac:dyDescent="0.3">
      <c r="A16" t="s">
        <v>40</v>
      </c>
      <c r="B16" s="10" t="s">
        <v>38</v>
      </c>
      <c r="C16" s="2" t="s">
        <v>17</v>
      </c>
      <c r="D16" s="10" t="s">
        <v>38</v>
      </c>
      <c r="E16" s="11" t="s">
        <v>39</v>
      </c>
      <c r="F16" s="10" t="s">
        <v>38</v>
      </c>
      <c r="G16" t="s">
        <v>35</v>
      </c>
      <c r="H16" s="10" t="s">
        <v>38</v>
      </c>
      <c r="I16" t="str">
        <f t="shared" si="0"/>
        <v>,"9Б"="#1d1a50"</v>
      </c>
    </row>
    <row r="17" spans="1:9" ht="15.6" x14ac:dyDescent="0.3">
      <c r="A17" t="s">
        <v>40</v>
      </c>
      <c r="B17" s="10" t="s">
        <v>38</v>
      </c>
      <c r="C17" s="6" t="s">
        <v>18</v>
      </c>
      <c r="D17" s="10" t="s">
        <v>38</v>
      </c>
      <c r="E17" s="11" t="s">
        <v>39</v>
      </c>
      <c r="F17" s="10" t="s">
        <v>38</v>
      </c>
      <c r="G17" t="s">
        <v>36</v>
      </c>
      <c r="H17" s="10" t="s">
        <v>38</v>
      </c>
      <c r="I17" t="str">
        <f t="shared" si="0"/>
        <v>,"10А"="#111545"</v>
      </c>
    </row>
    <row r="18" spans="1:9" ht="16.2" thickBot="1" x14ac:dyDescent="0.35">
      <c r="A18" t="s">
        <v>40</v>
      </c>
      <c r="B18" s="10" t="s">
        <v>38</v>
      </c>
      <c r="C18" s="7" t="s">
        <v>19</v>
      </c>
      <c r="D18" s="10" t="s">
        <v>38</v>
      </c>
      <c r="E18" s="11" t="s">
        <v>39</v>
      </c>
      <c r="F18" s="10" t="s">
        <v>38</v>
      </c>
      <c r="G18" t="s">
        <v>37</v>
      </c>
      <c r="H18" s="10" t="s">
        <v>38</v>
      </c>
      <c r="I18" t="str">
        <f t="shared" si="0"/>
        <v>,"10Б"="#070e3a"</v>
      </c>
    </row>
    <row r="19" spans="1:9" ht="16.2" thickTop="1" x14ac:dyDescent="0.3">
      <c r="A19" t="s">
        <v>40</v>
      </c>
      <c r="B19" s="10" t="s">
        <v>38</v>
      </c>
      <c r="C19" s="8">
        <v>1</v>
      </c>
      <c r="D19" s="10" t="s">
        <v>38</v>
      </c>
      <c r="E19" s="11" t="s">
        <v>39</v>
      </c>
      <c r="F19" s="10" t="s">
        <v>38</v>
      </c>
      <c r="G19" t="s">
        <v>41</v>
      </c>
      <c r="H19" s="10" t="s">
        <v>38</v>
      </c>
      <c r="I19" t="str">
        <f t="shared" si="0"/>
        <v>,"1"="#5cff5c"</v>
      </c>
    </row>
    <row r="20" spans="1:9" ht="15.6" x14ac:dyDescent="0.3">
      <c r="A20" t="s">
        <v>40</v>
      </c>
      <c r="B20" s="10" t="s">
        <v>38</v>
      </c>
      <c r="C20" s="2">
        <v>2</v>
      </c>
      <c r="D20" s="10" t="s">
        <v>38</v>
      </c>
      <c r="E20" s="11" t="s">
        <v>39</v>
      </c>
      <c r="F20" s="10" t="s">
        <v>38</v>
      </c>
      <c r="G20" t="s">
        <v>42</v>
      </c>
      <c r="H20" s="10" t="s">
        <v>38</v>
      </c>
      <c r="I20" t="str">
        <f t="shared" si="0"/>
        <v>,"2"="#44ea5e"</v>
      </c>
    </row>
    <row r="21" spans="1:9" ht="15.6" x14ac:dyDescent="0.3">
      <c r="A21" t="s">
        <v>40</v>
      </c>
      <c r="B21" s="10" t="s">
        <v>38</v>
      </c>
      <c r="C21" s="2">
        <v>3</v>
      </c>
      <c r="D21" s="10" t="s">
        <v>38</v>
      </c>
      <c r="E21" s="11" t="s">
        <v>39</v>
      </c>
      <c r="F21" s="10" t="s">
        <v>38</v>
      </c>
      <c r="G21" t="s">
        <v>43</v>
      </c>
      <c r="H21" s="10" t="s">
        <v>38</v>
      </c>
      <c r="I21" t="str">
        <f t="shared" si="0"/>
        <v>,"3"="#2cd55f"</v>
      </c>
    </row>
    <row r="22" spans="1:9" ht="15.6" x14ac:dyDescent="0.3">
      <c r="A22" t="s">
        <v>40</v>
      </c>
      <c r="B22" s="10" t="s">
        <v>38</v>
      </c>
      <c r="C22" s="3">
        <v>4</v>
      </c>
      <c r="D22" s="10" t="s">
        <v>38</v>
      </c>
      <c r="E22" s="11" t="s">
        <v>39</v>
      </c>
      <c r="F22" s="10" t="s">
        <v>38</v>
      </c>
      <c r="G22" t="s">
        <v>44</v>
      </c>
      <c r="H22" s="10" t="s">
        <v>38</v>
      </c>
      <c r="I22" t="str">
        <f t="shared" si="0"/>
        <v>,"4"="#12c05d"</v>
      </c>
    </row>
    <row r="23" spans="1:9" ht="15.6" x14ac:dyDescent="0.3">
      <c r="A23" t="s">
        <v>40</v>
      </c>
      <c r="B23" s="10" t="s">
        <v>38</v>
      </c>
      <c r="C23" s="5">
        <v>5</v>
      </c>
      <c r="D23" s="10" t="s">
        <v>38</v>
      </c>
      <c r="E23" s="11" t="s">
        <v>39</v>
      </c>
      <c r="F23" s="10" t="s">
        <v>38</v>
      </c>
      <c r="G23" t="s">
        <v>45</v>
      </c>
      <c r="H23" s="10" t="s">
        <v>38</v>
      </c>
      <c r="I23" t="str">
        <f t="shared" si="0"/>
        <v>,"5"="#00ab5a"</v>
      </c>
    </row>
    <row r="24" spans="1:9" ht="15.6" x14ac:dyDescent="0.3">
      <c r="A24" t="s">
        <v>40</v>
      </c>
      <c r="B24" s="10" t="s">
        <v>38</v>
      </c>
      <c r="C24" s="4">
        <v>6</v>
      </c>
      <c r="D24" s="10" t="s">
        <v>38</v>
      </c>
      <c r="E24" s="11" t="s">
        <v>39</v>
      </c>
      <c r="F24" s="10" t="s">
        <v>38</v>
      </c>
      <c r="G24" t="s">
        <v>46</v>
      </c>
      <c r="H24" s="10" t="s">
        <v>38</v>
      </c>
      <c r="I24" t="str">
        <f t="shared" si="0"/>
        <v>,"6"="#009756"</v>
      </c>
    </row>
    <row r="25" spans="1:9" ht="15.6" x14ac:dyDescent="0.3">
      <c r="A25" t="s">
        <v>40</v>
      </c>
      <c r="B25" s="10" t="s">
        <v>38</v>
      </c>
      <c r="C25" s="3">
        <v>7</v>
      </c>
      <c r="D25" s="10" t="s">
        <v>38</v>
      </c>
      <c r="E25" s="11" t="s">
        <v>39</v>
      </c>
      <c r="F25" s="10" t="s">
        <v>38</v>
      </c>
      <c r="G25" t="s">
        <v>47</v>
      </c>
      <c r="H25" s="10" t="s">
        <v>38</v>
      </c>
      <c r="I25" t="str">
        <f t="shared" si="0"/>
        <v>,"7"="#008350"</v>
      </c>
    </row>
    <row r="26" spans="1:9" ht="16.2" thickBot="1" x14ac:dyDescent="0.35">
      <c r="A26" t="s">
        <v>40</v>
      </c>
      <c r="B26" s="10" t="s">
        <v>38</v>
      </c>
      <c r="C26" s="9">
        <v>8</v>
      </c>
      <c r="D26" s="10" t="s">
        <v>38</v>
      </c>
      <c r="E26" s="11" t="s">
        <v>39</v>
      </c>
      <c r="F26" s="10" t="s">
        <v>38</v>
      </c>
      <c r="G26" t="s">
        <v>48</v>
      </c>
      <c r="H26" s="10" t="s">
        <v>38</v>
      </c>
      <c r="I26" t="str">
        <f t="shared" si="0"/>
        <v>,"8"="#006f48"</v>
      </c>
    </row>
    <row r="27" spans="1:9" ht="15.6" x14ac:dyDescent="0.3">
      <c r="B27" s="10"/>
      <c r="D27" s="10"/>
      <c r="E27" s="11"/>
      <c r="F27" s="10"/>
      <c r="H27" s="10"/>
    </row>
    <row r="28" spans="1:9" ht="15.6" x14ac:dyDescent="0.3">
      <c r="B28" s="10"/>
      <c r="D28" s="10"/>
      <c r="E28" s="11"/>
      <c r="F2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"/>
  <sheetViews>
    <sheetView topLeftCell="A42" zoomScale="55" zoomScaleNormal="55" workbookViewId="0">
      <selection activeCell="A52" sqref="A52"/>
    </sheetView>
  </sheetViews>
  <sheetFormatPr defaultRowHeight="14.4" x14ac:dyDescent="0.3"/>
  <cols>
    <col min="3" max="3" width="12.33203125" style="12" customWidth="1"/>
    <col min="4" max="6" width="8.88671875" style="12"/>
    <col min="7" max="7" width="24.44140625" customWidth="1"/>
    <col min="15" max="15" width="8.88671875" customWidth="1"/>
    <col min="30" max="30" width="12" bestFit="1" customWidth="1"/>
    <col min="39" max="39" width="30.109375" style="94" customWidth="1"/>
  </cols>
  <sheetData>
    <row r="1" spans="1:57" x14ac:dyDescent="0.3">
      <c r="A1" t="s">
        <v>147</v>
      </c>
      <c r="B1" t="s">
        <v>148</v>
      </c>
      <c r="C1" s="12" t="s">
        <v>107</v>
      </c>
      <c r="D1" s="12" t="s">
        <v>136</v>
      </c>
      <c r="E1" s="12" t="s">
        <v>106</v>
      </c>
      <c r="F1" s="12" t="s">
        <v>137</v>
      </c>
      <c r="G1">
        <v>0.05</v>
      </c>
      <c r="H1">
        <v>7.5000000000000011E-2</v>
      </c>
      <c r="I1">
        <v>0.17499999999999999</v>
      </c>
      <c r="J1">
        <v>0.375</v>
      </c>
      <c r="K1">
        <v>0.75</v>
      </c>
      <c r="L1">
        <v>2</v>
      </c>
      <c r="M1">
        <v>3</v>
      </c>
      <c r="N1">
        <v>10</v>
      </c>
      <c r="O1">
        <v>20</v>
      </c>
      <c r="P1">
        <v>30</v>
      </c>
      <c r="Q1">
        <v>40</v>
      </c>
      <c r="R1">
        <v>50</v>
      </c>
      <c r="S1">
        <v>60</v>
      </c>
      <c r="T1">
        <v>70</v>
      </c>
      <c r="U1">
        <v>80</v>
      </c>
      <c r="V1">
        <v>90</v>
      </c>
      <c r="W1">
        <v>100</v>
      </c>
      <c r="X1">
        <v>125</v>
      </c>
      <c r="Y1" t="s">
        <v>157</v>
      </c>
      <c r="Z1" t="s">
        <v>163</v>
      </c>
      <c r="AB1" t="s">
        <v>145</v>
      </c>
      <c r="AC1" t="s">
        <v>162</v>
      </c>
      <c r="AD1">
        <v>2016</v>
      </c>
      <c r="AE1">
        <v>2017</v>
      </c>
      <c r="AF1">
        <v>2023</v>
      </c>
      <c r="AI1" s="68" t="s">
        <v>147</v>
      </c>
      <c r="AJ1" s="68" t="s">
        <v>107</v>
      </c>
      <c r="AK1" s="68" t="s">
        <v>106</v>
      </c>
      <c r="AL1" s="68" t="s">
        <v>137</v>
      </c>
      <c r="AM1" s="93" t="s">
        <v>133</v>
      </c>
      <c r="AN1" s="68" t="s">
        <v>138</v>
      </c>
      <c r="AO1" s="68" t="s">
        <v>139</v>
      </c>
      <c r="AP1" s="68" t="s">
        <v>140</v>
      </c>
    </row>
    <row r="2" spans="1:57" x14ac:dyDescent="0.3">
      <c r="A2">
        <v>1</v>
      </c>
      <c r="B2" s="90">
        <v>2023</v>
      </c>
      <c r="C2" s="88">
        <f>VLOOKUP(A2,$AI$2:$AP$55,2,FALSE)</f>
        <v>1.67</v>
      </c>
      <c r="D2" s="88">
        <f>VLOOKUP($A2,$AI$2:$AP$55,3,FALSE)</f>
        <v>384.7565512947038</v>
      </c>
      <c r="E2" s="88">
        <f>C2*D2/1000</f>
        <v>0.6425434406621553</v>
      </c>
      <c r="F2" s="88">
        <f>VLOOKUP($A2,$AI$2:$AP$55,4,FALSE)</f>
        <v>8.491108641975309E-2</v>
      </c>
      <c r="G2" s="12">
        <v>2.4196759471959515E-3</v>
      </c>
      <c r="H2" s="12">
        <v>5.8776685350240471E-2</v>
      </c>
      <c r="I2" s="12">
        <v>0.68822934852522277</v>
      </c>
      <c r="J2" s="12">
        <v>0.21654568286930687</v>
      </c>
      <c r="K2" s="12">
        <v>1.9939354957272826E-2</v>
      </c>
      <c r="L2" s="12">
        <v>9.4643021225765053E-3</v>
      </c>
      <c r="M2" s="12">
        <v>4.6249502281846024E-3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>
        <f>G2*$G$1+H2*$H$1+I2*$I$1+J2*$J$1+K2*$K$1+L2*$L$1+M2*$M$1+N2*$N$1+O2*$O$1</f>
        <v>0.25393197341419332</v>
      </c>
      <c r="Z2" s="12">
        <f>F2/(E2+F2)</f>
        <v>0.11672356588440401</v>
      </c>
      <c r="AA2" s="12"/>
      <c r="AB2" t="s">
        <v>158</v>
      </c>
      <c r="AC2" s="12">
        <f>MIN(Z:Z)</f>
        <v>0</v>
      </c>
      <c r="AD2" s="12">
        <f>MIN(Z35:Z46)</f>
        <v>3.0514194111063457E-3</v>
      </c>
      <c r="AE2" s="12">
        <f>MIN(Z12:Z34)</f>
        <v>0</v>
      </c>
      <c r="AF2" s="12">
        <f>MIN(Z2:Z11)</f>
        <v>2.9930716097926976E-3</v>
      </c>
      <c r="AG2" s="12"/>
      <c r="AH2" s="12"/>
      <c r="AI2" s="18">
        <v>1</v>
      </c>
      <c r="AJ2">
        <v>1.67</v>
      </c>
      <c r="AK2">
        <v>384.7565512947038</v>
      </c>
      <c r="AL2">
        <v>8.491108641975309E-2</v>
      </c>
      <c r="AM2" s="94">
        <v>42539.666666666672</v>
      </c>
      <c r="AN2">
        <v>1.3820346320346319</v>
      </c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</row>
    <row r="3" spans="1:57" x14ac:dyDescent="0.3">
      <c r="A3">
        <v>2</v>
      </c>
      <c r="B3" s="90">
        <v>2023</v>
      </c>
      <c r="C3" s="88">
        <f t="shared" ref="C3:C46" si="0">VLOOKUP(A3,$AI$2:$AP$55,2,FALSE)</f>
        <v>1.66</v>
      </c>
      <c r="D3" s="88">
        <f t="shared" ref="D3:D46" si="1">VLOOKUP($A3,$AI$2:$AP$55,3,FALSE)</f>
        <v>355.38542738777062</v>
      </c>
      <c r="E3" s="88">
        <f t="shared" ref="E3:E46" si="2">C3*D3/1000</f>
        <v>0.58993980946369928</v>
      </c>
      <c r="F3" s="88">
        <f t="shared" ref="F3:F46" si="3">VLOOKUP($A3,$AI$2:$AP$55,4,FALSE)</f>
        <v>0.13526750000000001</v>
      </c>
      <c r="G3" s="12">
        <v>8.5826385483080288E-4</v>
      </c>
      <c r="H3" s="12">
        <v>5.3212358999509601E-2</v>
      </c>
      <c r="I3" s="12">
        <v>0.49019127023050518</v>
      </c>
      <c r="J3" s="12">
        <v>0.14535311427170178</v>
      </c>
      <c r="K3" s="12">
        <v>3.2552721922511046E-2</v>
      </c>
      <c r="L3" s="12">
        <v>2.5502697400686589E-2</v>
      </c>
      <c r="M3" s="12">
        <v>0.20218244237371252</v>
      </c>
      <c r="N3" s="12">
        <v>5.0147130946542461E-2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>
        <f t="shared" ref="Y3:Y46" si="4">G3*$G$1+H3*$H$1+I3*$I$1+J3*$J$1+K3*$K$1+L3*$L$1+M3*$M$1+N3*$N$1+O3*$O$1</f>
        <v>1.32776330308975</v>
      </c>
      <c r="Z3" s="12">
        <f t="shared" ref="Z3:Z66" si="5">F3/(E3+F3)</f>
        <v>0.18652252705510122</v>
      </c>
      <c r="AA3" s="12"/>
      <c r="AB3" t="s">
        <v>159</v>
      </c>
      <c r="AC3" s="12">
        <f>MAX(Z:Z)</f>
        <v>0.76259068376325334</v>
      </c>
      <c r="AD3" s="12">
        <f>MAX(Z35:Z46)</f>
        <v>0.18652252705510122</v>
      </c>
      <c r="AE3" s="12">
        <f>MAX(Z12:Z34)</f>
        <v>0.59306335584946268</v>
      </c>
      <c r="AF3" s="12">
        <f>MAX(Z2:Z11)</f>
        <v>0.18652252705510122</v>
      </c>
      <c r="AG3" s="12"/>
      <c r="AH3" s="12"/>
      <c r="AI3" s="18">
        <v>2</v>
      </c>
      <c r="AJ3">
        <v>1.66</v>
      </c>
      <c r="AK3">
        <v>355.38542738777062</v>
      </c>
      <c r="AL3">
        <v>0.13526750000000001</v>
      </c>
      <c r="AM3" s="94">
        <v>42540.791666666672</v>
      </c>
      <c r="AN3">
        <v>1.8690425531914889</v>
      </c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</row>
    <row r="4" spans="1:57" x14ac:dyDescent="0.3">
      <c r="A4">
        <v>3</v>
      </c>
      <c r="B4" s="90">
        <v>2023</v>
      </c>
      <c r="C4" s="88">
        <f t="shared" si="0"/>
        <v>1.53</v>
      </c>
      <c r="D4" s="88">
        <f t="shared" si="1"/>
        <v>328.49151344768859</v>
      </c>
      <c r="E4" s="88">
        <f t="shared" si="2"/>
        <v>0.50259201557496358</v>
      </c>
      <c r="F4" s="88">
        <f t="shared" si="3"/>
        <v>3.1872866666666673E-2</v>
      </c>
      <c r="G4" s="12">
        <v>2.3275020647195908E-3</v>
      </c>
      <c r="H4" s="12">
        <v>3.3354606201666782E-2</v>
      </c>
      <c r="I4" s="12">
        <v>0.21459944440273296</v>
      </c>
      <c r="J4" s="12">
        <v>0.48896313537052333</v>
      </c>
      <c r="K4" s="12">
        <v>0.10774082138298673</v>
      </c>
      <c r="L4" s="12">
        <v>5.8450334109167328E-2</v>
      </c>
      <c r="M4" s="12">
        <v>9.4564156468203306E-2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>
        <f t="shared" si="4"/>
        <v>0.7049328027629701</v>
      </c>
      <c r="Z4" s="12">
        <f t="shared" si="5"/>
        <v>5.9635099939563528E-2</v>
      </c>
      <c r="AA4" s="12"/>
      <c r="AB4" t="s">
        <v>160</v>
      </c>
      <c r="AC4" s="12">
        <f>AVERAGE(Z:Z)</f>
        <v>0.16957491916040993</v>
      </c>
      <c r="AD4" s="12">
        <f>AVERAGE(Z35:Z46)</f>
        <v>5.4317546942692085E-2</v>
      </c>
      <c r="AE4" s="12">
        <f>AVERAGE(Z12:Z34)</f>
        <v>0.10203881495469788</v>
      </c>
      <c r="AF4" s="12">
        <f>AVERAGE(Z2:Z11)</f>
        <v>5.7802457964110945E-2</v>
      </c>
      <c r="AG4" s="12"/>
      <c r="AH4" s="12"/>
      <c r="AI4" s="18">
        <v>3</v>
      </c>
      <c r="AJ4">
        <v>1.53</v>
      </c>
      <c r="AK4">
        <v>328.49151344768859</v>
      </c>
      <c r="AL4">
        <v>3.1872866666666673E-2</v>
      </c>
      <c r="AM4" s="94">
        <v>42541.5</v>
      </c>
      <c r="AN4">
        <v>2.5209641255605382</v>
      </c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9"/>
    </row>
    <row r="5" spans="1:57" x14ac:dyDescent="0.3">
      <c r="A5">
        <v>4</v>
      </c>
      <c r="B5" s="90">
        <v>2023</v>
      </c>
      <c r="C5" s="88">
        <f t="shared" si="0"/>
        <v>1.56</v>
      </c>
      <c r="D5" s="88">
        <f t="shared" si="1"/>
        <v>333.41145701092091</v>
      </c>
      <c r="E5" s="88">
        <f t="shared" si="2"/>
        <v>0.5201218729370366</v>
      </c>
      <c r="F5" s="88">
        <f t="shared" si="3"/>
        <v>1.9109999999999999E-2</v>
      </c>
      <c r="G5" s="12">
        <v>1.0364589684184957E-3</v>
      </c>
      <c r="H5" s="12">
        <v>4.1824167784416562E-2</v>
      </c>
      <c r="I5" s="12">
        <v>0.28539202536276059</v>
      </c>
      <c r="J5" s="12">
        <v>0.22860017071088884</v>
      </c>
      <c r="K5" s="12">
        <v>8.3526399219607361E-2</v>
      </c>
      <c r="L5" s="12">
        <v>6.8619680526764981E-2</v>
      </c>
      <c r="M5" s="12">
        <v>0.20616388245335929</v>
      </c>
      <c r="N5" s="12">
        <v>3.3044750640165835E-2</v>
      </c>
      <c r="O5" s="12">
        <v>5.1792464333617866E-2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>
        <f t="shared" si="4"/>
        <v>2.3235299048896474</v>
      </c>
      <c r="Z5" s="12">
        <f t="shared" si="5"/>
        <v>3.5439299787517156E-2</v>
      </c>
      <c r="AA5" s="12"/>
      <c r="AB5" t="s">
        <v>161</v>
      </c>
      <c r="AC5" s="12">
        <f>STDEV(Z:Z)</f>
        <v>0.18251839537393358</v>
      </c>
      <c r="AD5" s="12">
        <f>STDEV(Z35:Z46)</f>
        <v>5.7786835649288708E-2</v>
      </c>
      <c r="AE5" s="12">
        <f>STDEV(Z12:Z34)</f>
        <v>0.13681944541888763</v>
      </c>
      <c r="AF5" s="12">
        <f>STDEV(Z2:Z11)</f>
        <v>6.1743035365474833E-2</v>
      </c>
      <c r="AG5" s="12"/>
      <c r="AH5" s="12"/>
      <c r="AI5" s="18">
        <v>4</v>
      </c>
      <c r="AJ5">
        <v>1.56</v>
      </c>
      <c r="AK5">
        <v>333.41145701092091</v>
      </c>
      <c r="AL5">
        <v>1.9109999999999999E-2</v>
      </c>
      <c r="AM5" s="94">
        <v>42541.75</v>
      </c>
      <c r="AN5">
        <v>3.2694444444444439</v>
      </c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</row>
    <row r="6" spans="1:57" x14ac:dyDescent="0.3">
      <c r="A6">
        <v>5</v>
      </c>
      <c r="B6" s="90">
        <v>2023</v>
      </c>
      <c r="C6" s="88">
        <f t="shared" si="0"/>
        <v>1.81</v>
      </c>
      <c r="D6" s="88">
        <f t="shared" si="1"/>
        <v>422.320889131</v>
      </c>
      <c r="E6" s="88">
        <f t="shared" si="2"/>
        <v>0.76440080932710996</v>
      </c>
      <c r="F6" s="88">
        <f t="shared" si="3"/>
        <v>9.8599999999999993E-2</v>
      </c>
      <c r="G6" s="12">
        <v>7.6534950960937707E-4</v>
      </c>
      <c r="H6" s="12">
        <v>2.5426611485911899E-2</v>
      </c>
      <c r="I6" s="12">
        <v>0.17693746811043715</v>
      </c>
      <c r="J6" s="12">
        <v>0.24176540620216569</v>
      </c>
      <c r="K6" s="12">
        <v>0.13524009297579231</v>
      </c>
      <c r="L6" s="12">
        <v>0.12968422246159081</v>
      </c>
      <c r="M6" s="12">
        <v>0.23606780429729571</v>
      </c>
      <c r="N6" s="12">
        <v>1.8340041952491636E-2</v>
      </c>
      <c r="O6" s="12">
        <v>3.5773003004705498E-2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>
        <f t="shared" si="4"/>
        <v>2.0914337547480017</v>
      </c>
      <c r="Z6" s="12">
        <f t="shared" si="5"/>
        <v>0.11425250003749053</v>
      </c>
      <c r="AA6" s="12"/>
      <c r="AB6" s="12"/>
      <c r="AC6" s="12"/>
      <c r="AD6" s="12"/>
      <c r="AE6" s="12"/>
      <c r="AF6" s="12"/>
      <c r="AG6" s="12"/>
      <c r="AH6" s="12"/>
      <c r="AI6" s="18">
        <v>5</v>
      </c>
      <c r="AJ6">
        <v>1.81</v>
      </c>
      <c r="AK6">
        <v>422.320889131</v>
      </c>
      <c r="AL6">
        <v>9.8599999999999993E-2</v>
      </c>
      <c r="AM6" s="94">
        <v>42542.75</v>
      </c>
      <c r="AN6">
        <v>2.984655172413794</v>
      </c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</row>
    <row r="7" spans="1:57" x14ac:dyDescent="0.3">
      <c r="A7">
        <v>6</v>
      </c>
      <c r="B7" s="90">
        <v>2023</v>
      </c>
      <c r="C7" s="88">
        <f t="shared" si="0"/>
        <v>1.69</v>
      </c>
      <c r="D7" s="88">
        <f t="shared" si="1"/>
        <v>1986.803407978141</v>
      </c>
      <c r="E7" s="88">
        <f t="shared" si="2"/>
        <v>3.3576977594830582</v>
      </c>
      <c r="F7" s="88">
        <f t="shared" si="3"/>
        <v>1.008E-2</v>
      </c>
      <c r="G7" s="12">
        <v>1.531334199150983E-2</v>
      </c>
      <c r="H7" s="12">
        <v>2.6226521157611149E-2</v>
      </c>
      <c r="I7" s="12">
        <v>0.239624726201322</v>
      </c>
      <c r="J7" s="12">
        <v>0.20382252030471612</v>
      </c>
      <c r="K7" s="12">
        <v>8.1277016418228709E-2</v>
      </c>
      <c r="L7" s="12">
        <v>7.7497140863362332E-2</v>
      </c>
      <c r="M7" s="12">
        <v>0.28858865261974453</v>
      </c>
      <c r="N7" s="12">
        <v>6.7650080443505414E-2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>
        <f t="shared" si="4"/>
        <v>1.87931923472058</v>
      </c>
      <c r="Z7" s="12">
        <f t="shared" si="5"/>
        <v>2.9930716097926976E-3</v>
      </c>
      <c r="AA7" s="12"/>
      <c r="AB7" s="12"/>
      <c r="AC7" s="12"/>
      <c r="AD7" s="12"/>
      <c r="AE7" s="12"/>
      <c r="AF7" s="12"/>
      <c r="AG7" s="12"/>
      <c r="AH7" s="12"/>
      <c r="AI7" s="18">
        <v>7</v>
      </c>
      <c r="AJ7">
        <v>1.69</v>
      </c>
      <c r="AK7">
        <v>1986.803407978141</v>
      </c>
      <c r="AL7">
        <v>5.1999999999999998E-2</v>
      </c>
      <c r="AM7" s="94">
        <v>42543.583333333328</v>
      </c>
      <c r="AN7">
        <v>2.9184047350620062</v>
      </c>
      <c r="AO7">
        <v>1.008E-2</v>
      </c>
      <c r="AP7">
        <v>3.1023637820512819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</row>
    <row r="8" spans="1:57" x14ac:dyDescent="0.3">
      <c r="A8">
        <v>7</v>
      </c>
      <c r="B8" s="90">
        <v>2023</v>
      </c>
      <c r="C8" s="88">
        <f t="shared" si="0"/>
        <v>1.69</v>
      </c>
      <c r="D8" s="88">
        <f t="shared" si="1"/>
        <v>1986.803407978141</v>
      </c>
      <c r="E8" s="88">
        <f t="shared" si="2"/>
        <v>3.3576977594830582</v>
      </c>
      <c r="F8" s="88">
        <f t="shared" si="3"/>
        <v>5.1999999999999998E-2</v>
      </c>
      <c r="G8" s="12">
        <v>9.1599677821822551E-4</v>
      </c>
      <c r="H8" s="12">
        <v>3.0212100633301233E-2</v>
      </c>
      <c r="I8" s="12">
        <v>0.18283611554193843</v>
      </c>
      <c r="J8" s="12">
        <v>0.13959475039087793</v>
      </c>
      <c r="K8" s="12">
        <v>6.3156398553356821E-2</v>
      </c>
      <c r="L8" s="12">
        <v>5.8418484183262495E-2</v>
      </c>
      <c r="M8" s="12">
        <v>0.29348220913154033</v>
      </c>
      <c r="N8" s="12">
        <v>0.23138394478750451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>
        <f t="shared" si="4"/>
        <v>3.4451464015540356</v>
      </c>
      <c r="Z8" s="12">
        <f t="shared" si="5"/>
        <v>1.5250618579132855E-2</v>
      </c>
      <c r="AA8" s="12"/>
      <c r="AB8" s="12"/>
      <c r="AC8" s="12"/>
      <c r="AD8" s="12"/>
      <c r="AE8" s="12"/>
      <c r="AF8" s="12"/>
      <c r="AG8" s="12"/>
      <c r="AH8" s="12"/>
      <c r="AI8" s="18">
        <v>6</v>
      </c>
      <c r="AJ8">
        <v>1.69</v>
      </c>
      <c r="AK8">
        <v>1986.803407978141</v>
      </c>
      <c r="AL8">
        <v>1.008E-2</v>
      </c>
      <c r="AM8" s="94">
        <v>42543.583333333328</v>
      </c>
      <c r="AN8">
        <v>2.9184047350620062</v>
      </c>
      <c r="AO8">
        <v>1.008E-2</v>
      </c>
      <c r="AP8">
        <v>3.1023637820512819</v>
      </c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</row>
    <row r="9" spans="1:57" x14ac:dyDescent="0.3">
      <c r="A9">
        <v>8</v>
      </c>
      <c r="B9" s="90">
        <v>2023</v>
      </c>
      <c r="C9" s="88">
        <f t="shared" si="0"/>
        <v>2.81</v>
      </c>
      <c r="D9" s="88">
        <f t="shared" si="1"/>
        <v>2209.895716032906</v>
      </c>
      <c r="E9" s="88">
        <f t="shared" si="2"/>
        <v>6.2098069620524656</v>
      </c>
      <c r="F9" s="88">
        <f t="shared" si="3"/>
        <v>0.21290799999999999</v>
      </c>
      <c r="G9" s="12">
        <v>1.7455053237912625E-3</v>
      </c>
      <c r="H9" s="12">
        <v>5.4023389771338852E-2</v>
      </c>
      <c r="I9" s="12">
        <v>0.38056379821958464</v>
      </c>
      <c r="J9" s="12">
        <v>0.22874847268284171</v>
      </c>
      <c r="K9" s="12">
        <v>5.860534124629084E-2</v>
      </c>
      <c r="L9" s="12">
        <v>4.8874149066154608E-2</v>
      </c>
      <c r="M9" s="12">
        <v>0.12541455751440048</v>
      </c>
      <c r="N9" s="12">
        <v>2.1207889684063473E-2</v>
      </c>
      <c r="O9" s="12">
        <v>8.0816896491534229E-2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>
        <f t="shared" si="4"/>
        <v>2.502881174725081</v>
      </c>
      <c r="Z9" s="12">
        <f t="shared" si="5"/>
        <v>3.3149221358558058E-2</v>
      </c>
      <c r="AA9" s="12"/>
      <c r="AB9" s="12"/>
      <c r="AC9" s="12"/>
      <c r="AD9" s="12"/>
      <c r="AE9" s="12"/>
      <c r="AF9" s="12"/>
      <c r="AG9" s="12"/>
      <c r="AH9" s="12"/>
      <c r="AI9" s="18">
        <v>8</v>
      </c>
      <c r="AJ9">
        <v>2.81</v>
      </c>
      <c r="AK9">
        <v>2209.895716032906</v>
      </c>
      <c r="AL9">
        <v>0.21290799999999999</v>
      </c>
      <c r="AM9" s="94">
        <v>42545.666666666672</v>
      </c>
      <c r="AN9">
        <v>2.3122005748961998</v>
      </c>
      <c r="AO9">
        <v>3.9826666666666663E-2</v>
      </c>
      <c r="AP9">
        <v>8.6589805825242721</v>
      </c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</row>
    <row r="10" spans="1:57" x14ac:dyDescent="0.3">
      <c r="A10">
        <v>9</v>
      </c>
      <c r="B10" s="90">
        <v>2023</v>
      </c>
      <c r="C10" s="88">
        <f t="shared" si="0"/>
        <v>2.81</v>
      </c>
      <c r="D10" s="88">
        <f t="shared" si="1"/>
        <v>2209.895716032906</v>
      </c>
      <c r="E10" s="88">
        <f t="shared" si="2"/>
        <v>6.2098069620524656</v>
      </c>
      <c r="F10" s="88">
        <f t="shared" si="3"/>
        <v>3.9826666666666663E-2</v>
      </c>
      <c r="G10" s="12">
        <v>2.3662096417514543E-3</v>
      </c>
      <c r="H10" s="12">
        <v>4.3830163644405153E-2</v>
      </c>
      <c r="I10" s="12">
        <v>0.28962848297213628</v>
      </c>
      <c r="J10" s="12">
        <v>0.43029632905793902</v>
      </c>
      <c r="K10" s="12">
        <v>9.9026979212737745E-2</v>
      </c>
      <c r="L10" s="12">
        <v>5.5196815568332558E-2</v>
      </c>
      <c r="M10" s="12">
        <v>6.4396284829721318E-2</v>
      </c>
      <c r="N10" s="12">
        <v>1.5258735072976573E-2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>
        <f t="shared" si="4"/>
        <v>0.74589175143741704</v>
      </c>
      <c r="Z10" s="12">
        <f t="shared" si="5"/>
        <v>6.3726402270446649E-3</v>
      </c>
      <c r="AA10" s="12"/>
      <c r="AB10" s="12"/>
      <c r="AC10" s="12"/>
      <c r="AD10" s="12"/>
      <c r="AE10" s="12"/>
      <c r="AF10" s="12"/>
      <c r="AG10" s="12"/>
      <c r="AH10" s="12"/>
      <c r="AI10" s="18">
        <v>9</v>
      </c>
      <c r="AJ10">
        <v>2.81</v>
      </c>
      <c r="AK10">
        <v>2209.895716032906</v>
      </c>
      <c r="AL10">
        <v>3.9826666666666663E-2</v>
      </c>
      <c r="AM10" s="94">
        <v>42545.666666666672</v>
      </c>
      <c r="AN10">
        <v>2.3122005748961998</v>
      </c>
      <c r="AO10">
        <v>3.9826666666666663E-2</v>
      </c>
      <c r="AP10">
        <v>8.6589805825242721</v>
      </c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</row>
    <row r="11" spans="1:57" x14ac:dyDescent="0.3">
      <c r="A11">
        <v>10</v>
      </c>
      <c r="B11" s="90">
        <v>2023</v>
      </c>
      <c r="C11" s="88">
        <f t="shared" si="0"/>
        <v>2.71</v>
      </c>
      <c r="D11" s="88">
        <f t="shared" si="1"/>
        <v>2820.3249675462912</v>
      </c>
      <c r="E11" s="88">
        <f t="shared" si="2"/>
        <v>7.6430806620504494</v>
      </c>
      <c r="F11" s="88">
        <f t="shared" si="3"/>
        <v>5.9200000000000003E-2</v>
      </c>
      <c r="G11" s="12">
        <v>2.2981301577352851E-3</v>
      </c>
      <c r="H11" s="12">
        <v>5.9908074793690577E-2</v>
      </c>
      <c r="I11" s="12">
        <v>0.30136843204846975</v>
      </c>
      <c r="J11" s="12">
        <v>0.30236080643476443</v>
      </c>
      <c r="K11" s="12">
        <v>0.10733312441240996</v>
      </c>
      <c r="L11" s="12">
        <v>7.5524913820118972E-2</v>
      </c>
      <c r="M11" s="12">
        <v>0.12561370521257695</v>
      </c>
      <c r="N11" s="12">
        <v>2.559281312023402E-2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>
        <f t="shared" si="4"/>
        <v>1.0350517079285488</v>
      </c>
      <c r="Z11" s="12">
        <f t="shared" si="5"/>
        <v>7.6860351625047353E-3</v>
      </c>
      <c r="AA11" s="12"/>
      <c r="AB11" s="12"/>
      <c r="AC11" s="12"/>
      <c r="AD11" s="12"/>
      <c r="AE11" s="12"/>
      <c r="AF11" s="12"/>
      <c r="AG11" s="12"/>
      <c r="AH11" s="12"/>
      <c r="AI11" s="18">
        <v>11</v>
      </c>
      <c r="AJ11">
        <v>2.71</v>
      </c>
      <c r="AK11">
        <v>2820.3249675462912</v>
      </c>
      <c r="AL11">
        <v>0.53660571428571435</v>
      </c>
      <c r="AM11" s="94">
        <v>42546.833333333328</v>
      </c>
      <c r="AN11">
        <v>2.2137483227908761</v>
      </c>
      <c r="AO11">
        <v>5.9200000000000003E-2</v>
      </c>
      <c r="AP11">
        <v>5.3231177606177598</v>
      </c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</row>
    <row r="12" spans="1:57" x14ac:dyDescent="0.3">
      <c r="A12" s="27" t="s">
        <v>52</v>
      </c>
      <c r="B12" s="18">
        <v>2017</v>
      </c>
      <c r="C12" s="88">
        <f t="shared" si="0"/>
        <v>1.5474190133999961</v>
      </c>
      <c r="D12" s="88">
        <f t="shared" si="1"/>
        <v>332.75740445957621</v>
      </c>
      <c r="E12" s="88">
        <f t="shared" si="2"/>
        <v>0.51491513451038085</v>
      </c>
      <c r="F12" s="88">
        <f t="shared" si="3"/>
        <v>0</v>
      </c>
      <c r="G12" s="34">
        <v>0</v>
      </c>
      <c r="H12" s="34">
        <v>2.4154589371980675E-3</v>
      </c>
      <c r="I12" s="18">
        <v>2.4154589371980675E-3</v>
      </c>
      <c r="J12" s="18">
        <v>2.4154589371980675E-3</v>
      </c>
      <c r="K12" s="18">
        <v>0.47644927536231885</v>
      </c>
      <c r="L12" s="34">
        <v>0.27717391304347827</v>
      </c>
      <c r="M12" s="34">
        <v>7.2463768115942032E-2</v>
      </c>
      <c r="N12" s="34">
        <v>0.11231884057971014</v>
      </c>
      <c r="O12" s="41">
        <v>5.434782608695652E-2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2">
        <v>0</v>
      </c>
      <c r="W12" s="42">
        <v>0</v>
      </c>
      <c r="X12" s="42">
        <v>0</v>
      </c>
      <c r="Y12">
        <f t="shared" si="4"/>
        <v>3.3407306763285027</v>
      </c>
      <c r="Z12" s="12">
        <f t="shared" si="5"/>
        <v>0</v>
      </c>
      <c r="AA12" s="12"/>
      <c r="AB12" s="42"/>
      <c r="AC12" s="42"/>
      <c r="AD12" s="42"/>
      <c r="AE12" s="42"/>
      <c r="AF12" s="42"/>
      <c r="AG12" s="42"/>
      <c r="AH12" s="42"/>
      <c r="AI12" s="18">
        <v>10</v>
      </c>
      <c r="AJ12">
        <v>2.71</v>
      </c>
      <c r="AK12">
        <v>2820.3249675462912</v>
      </c>
      <c r="AL12">
        <v>5.9200000000000003E-2</v>
      </c>
      <c r="AM12" s="94">
        <v>42546.833333333328</v>
      </c>
      <c r="AN12">
        <v>2.2137483227908761</v>
      </c>
      <c r="AO12">
        <v>5.9200000000000003E-2</v>
      </c>
      <c r="AP12">
        <v>5.3231177606177598</v>
      </c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</row>
    <row r="13" spans="1:57" x14ac:dyDescent="0.3">
      <c r="A13" s="27" t="s">
        <v>54</v>
      </c>
      <c r="B13" s="18">
        <v>2017</v>
      </c>
      <c r="C13" s="88">
        <f t="shared" si="0"/>
        <v>1.7244908802000041</v>
      </c>
      <c r="D13" s="88">
        <f t="shared" si="1"/>
        <v>462.38052775554252</v>
      </c>
      <c r="E13" s="88">
        <f t="shared" si="2"/>
        <v>0.79737100329649802</v>
      </c>
      <c r="F13" s="88">
        <f t="shared" si="3"/>
        <v>0</v>
      </c>
      <c r="G13" s="34">
        <v>0</v>
      </c>
      <c r="H13" s="34">
        <v>2E-3</v>
      </c>
      <c r="I13" s="18">
        <v>2E-3</v>
      </c>
      <c r="J13" s="18">
        <v>2E-3</v>
      </c>
      <c r="K13" s="18">
        <v>0.35900000000000004</v>
      </c>
      <c r="L13" s="34">
        <v>0.249</v>
      </c>
      <c r="M13" s="34">
        <v>1.6E-2</v>
      </c>
      <c r="N13" s="34">
        <v>2E-3</v>
      </c>
      <c r="O13" s="41">
        <v>0.36799999999999988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2">
        <v>0</v>
      </c>
      <c r="W13" s="42">
        <v>0</v>
      </c>
      <c r="X13" s="42">
        <v>0</v>
      </c>
      <c r="Y13">
        <f t="shared" si="4"/>
        <v>8.1964999999999968</v>
      </c>
      <c r="Z13" s="12">
        <f t="shared" si="5"/>
        <v>0</v>
      </c>
      <c r="AA13" s="12"/>
      <c r="AB13" s="42"/>
      <c r="AC13" s="42"/>
      <c r="AD13" s="42"/>
      <c r="AE13" s="42"/>
      <c r="AF13" s="42"/>
      <c r="AG13" s="42"/>
      <c r="AH13" s="42"/>
      <c r="AI13" s="18">
        <v>12</v>
      </c>
      <c r="AJ13">
        <v>2.75</v>
      </c>
      <c r="AK13">
        <v>700.12270927867667</v>
      </c>
      <c r="AL13">
        <v>2.5440000000000001E-2</v>
      </c>
      <c r="AM13" s="94">
        <v>42549.541666666672</v>
      </c>
      <c r="AN13">
        <v>2.2547743055555549</v>
      </c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</row>
    <row r="14" spans="1:57" x14ac:dyDescent="0.3">
      <c r="A14" s="27" t="s">
        <v>56</v>
      </c>
      <c r="B14" s="18">
        <v>2017</v>
      </c>
      <c r="C14" s="88">
        <f t="shared" si="0"/>
        <v>1.598238723599996</v>
      </c>
      <c r="D14" s="88">
        <f t="shared" si="1"/>
        <v>352.41072885034708</v>
      </c>
      <c r="E14" s="88">
        <f t="shared" si="2"/>
        <v>0.56323647346072303</v>
      </c>
      <c r="F14" s="88">
        <f t="shared" si="3"/>
        <v>0</v>
      </c>
      <c r="G14" s="34">
        <v>0</v>
      </c>
      <c r="H14" s="34">
        <v>2.5641025641025641E-3</v>
      </c>
      <c r="I14" s="18">
        <v>2.5641025641025641E-3</v>
      </c>
      <c r="J14" s="18">
        <v>2.5641025641025641E-3</v>
      </c>
      <c r="K14" s="18">
        <v>0.625</v>
      </c>
      <c r="L14" s="34">
        <v>0.375</v>
      </c>
      <c r="M14" s="34">
        <v>1.9230769230769232E-2</v>
      </c>
      <c r="N14" s="34">
        <v>3.8461538461538464E-3</v>
      </c>
      <c r="O14" s="41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2">
        <v>0</v>
      </c>
      <c r="W14" s="42">
        <v>0</v>
      </c>
      <c r="X14" s="42">
        <v>0</v>
      </c>
      <c r="Y14">
        <f t="shared" si="4"/>
        <v>1.3165064102564104</v>
      </c>
      <c r="Z14" s="12">
        <f t="shared" si="5"/>
        <v>0</v>
      </c>
      <c r="AA14" s="12"/>
      <c r="AB14" s="42"/>
      <c r="AC14" s="42"/>
      <c r="AD14" s="42"/>
      <c r="AE14" s="42"/>
      <c r="AF14" s="42"/>
      <c r="AG14" s="42"/>
      <c r="AH14" s="42"/>
      <c r="AI14" s="18">
        <v>14</v>
      </c>
      <c r="AJ14">
        <v>3.08</v>
      </c>
      <c r="AK14">
        <v>9546.9060273478135</v>
      </c>
      <c r="AL14">
        <v>9.0000000000000011E-2</v>
      </c>
      <c r="AM14" s="94">
        <v>42551.708333333328</v>
      </c>
      <c r="AN14">
        <v>6.7211999999999996</v>
      </c>
      <c r="AO14">
        <v>1.9588000000000001E-2</v>
      </c>
      <c r="AP14">
        <v>2.2901606425702812</v>
      </c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</row>
    <row r="15" spans="1:57" x14ac:dyDescent="0.3">
      <c r="A15" s="27" t="s">
        <v>57</v>
      </c>
      <c r="B15" s="18">
        <v>2017</v>
      </c>
      <c r="C15" s="88">
        <f t="shared" si="0"/>
        <v>1.5183920825999939</v>
      </c>
      <c r="D15" s="88">
        <f t="shared" si="1"/>
        <v>367.06224726737378</v>
      </c>
      <c r="E15" s="88">
        <f t="shared" si="2"/>
        <v>0.55734441007214164</v>
      </c>
      <c r="F15" s="88">
        <f t="shared" si="3"/>
        <v>0</v>
      </c>
      <c r="G15" s="34">
        <v>0</v>
      </c>
      <c r="H15" s="34">
        <v>1.984126984126984E-3</v>
      </c>
      <c r="I15" s="18">
        <v>1.984126984126984E-3</v>
      </c>
      <c r="J15" s="18">
        <v>1.984126984126984E-3</v>
      </c>
      <c r="K15" s="18">
        <v>0.5803571428571429</v>
      </c>
      <c r="L15" s="34">
        <v>0.3482142857142857</v>
      </c>
      <c r="M15" s="34">
        <v>2.9761904761904764E-2</v>
      </c>
      <c r="N15" s="34">
        <v>6.5476190476190469E-3</v>
      </c>
      <c r="O15" s="41">
        <v>5.9523809523809518E-4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2">
        <v>0</v>
      </c>
      <c r="Y15">
        <f t="shared" si="4"/>
        <v>1.2996031746031744</v>
      </c>
      <c r="Z15" s="12">
        <f t="shared" si="5"/>
        <v>0</v>
      </c>
      <c r="AA15" s="12"/>
      <c r="AB15" s="42"/>
      <c r="AC15" s="42"/>
      <c r="AD15" s="42"/>
      <c r="AE15" s="42"/>
      <c r="AF15" s="42"/>
      <c r="AG15" s="42"/>
      <c r="AH15" s="42"/>
      <c r="AI15" s="18">
        <v>13</v>
      </c>
      <c r="AJ15">
        <v>3.08</v>
      </c>
      <c r="AK15">
        <v>9546.9060273478135</v>
      </c>
      <c r="AL15">
        <v>1.9588000000000001E-2</v>
      </c>
      <c r="AM15" s="94">
        <v>42551.708333333328</v>
      </c>
      <c r="AN15">
        <v>6.7211999999999996</v>
      </c>
      <c r="AO15">
        <v>1.9588000000000001E-2</v>
      </c>
      <c r="AP15">
        <v>2.2901606425702812</v>
      </c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</row>
    <row r="16" spans="1:57" x14ac:dyDescent="0.3">
      <c r="A16" s="27" t="s">
        <v>58</v>
      </c>
      <c r="B16" s="18">
        <v>2017</v>
      </c>
      <c r="C16" s="88">
        <f t="shared" si="0"/>
        <v>1.5160689053999949</v>
      </c>
      <c r="D16" s="88">
        <f t="shared" si="1"/>
        <v>354.06083604836908</v>
      </c>
      <c r="E16" s="88">
        <f t="shared" si="2"/>
        <v>0.53678062415285799</v>
      </c>
      <c r="F16" s="88">
        <f t="shared" si="3"/>
        <v>0</v>
      </c>
      <c r="G16" s="34">
        <v>0</v>
      </c>
      <c r="H16" s="34">
        <v>0</v>
      </c>
      <c r="I16" s="18">
        <v>0</v>
      </c>
      <c r="J16" s="18">
        <v>0</v>
      </c>
      <c r="K16" s="18">
        <v>0.58333333333333337</v>
      </c>
      <c r="L16" s="34">
        <v>0.32894736842105265</v>
      </c>
      <c r="M16" s="34">
        <v>6.1403508771929828E-2</v>
      </c>
      <c r="N16" s="34">
        <v>2.2368421052631583E-2</v>
      </c>
      <c r="O16" s="41">
        <v>4.3859649122807013E-4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2">
        <v>0</v>
      </c>
      <c r="W16" s="42">
        <v>0</v>
      </c>
      <c r="X16" s="42">
        <v>0</v>
      </c>
      <c r="Y16">
        <f t="shared" si="4"/>
        <v>1.5120614035087721</v>
      </c>
      <c r="Z16" s="12">
        <f t="shared" si="5"/>
        <v>0</v>
      </c>
      <c r="AA16" s="12"/>
      <c r="AB16" s="42"/>
      <c r="AC16" s="42"/>
      <c r="AD16" s="42"/>
      <c r="AE16" s="42"/>
      <c r="AF16" s="42"/>
      <c r="AG16" s="42"/>
      <c r="AH16" s="42"/>
      <c r="AI16" s="18">
        <v>15</v>
      </c>
      <c r="AJ16">
        <v>2.46</v>
      </c>
      <c r="AK16">
        <v>5044.5825188606696</v>
      </c>
      <c r="AL16">
        <v>5.7593333333333323E-2</v>
      </c>
      <c r="AM16" s="94">
        <v>42552.541666666672</v>
      </c>
      <c r="AN16">
        <v>3.16579754601227</v>
      </c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</row>
    <row r="17" spans="1:56" x14ac:dyDescent="0.3">
      <c r="A17" s="27" t="s">
        <v>59</v>
      </c>
      <c r="B17" s="18">
        <v>2017</v>
      </c>
      <c r="C17" s="88">
        <f t="shared" si="0"/>
        <v>1.3825680101999891</v>
      </c>
      <c r="D17" s="88">
        <f t="shared" si="1"/>
        <v>296.20246270373912</v>
      </c>
      <c r="E17" s="88">
        <f t="shared" si="2"/>
        <v>0.40952004947664505</v>
      </c>
      <c r="F17" s="88">
        <f t="shared" si="3"/>
        <v>0</v>
      </c>
      <c r="G17" s="34">
        <v>0</v>
      </c>
      <c r="H17" s="34">
        <v>6.5027962023670184E-5</v>
      </c>
      <c r="I17" s="18">
        <v>6.5027962023670184E-5</v>
      </c>
      <c r="J17" s="18">
        <v>6.5027962023670184E-5</v>
      </c>
      <c r="K17" s="18">
        <v>3.6578228638314475E-2</v>
      </c>
      <c r="L17" s="34">
        <v>2.1946937182988686E-2</v>
      </c>
      <c r="M17" s="34">
        <v>2.9262582910651578E-3</v>
      </c>
      <c r="N17" s="34">
        <v>0.47015216543113542</v>
      </c>
      <c r="O17" s="41">
        <v>0.46820132657042529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2">
        <v>0</v>
      </c>
      <c r="W17" s="42">
        <v>0</v>
      </c>
      <c r="X17" s="42">
        <v>0</v>
      </c>
      <c r="Y17">
        <f t="shared" si="4"/>
        <v>14.145695148914033</v>
      </c>
      <c r="Z17" s="12">
        <f t="shared" si="5"/>
        <v>0</v>
      </c>
      <c r="AA17" s="12"/>
      <c r="AB17" s="42"/>
      <c r="AC17" s="42"/>
      <c r="AD17" s="42"/>
      <c r="AE17" s="42"/>
      <c r="AF17" s="42"/>
      <c r="AG17" s="42"/>
      <c r="AH17" s="42"/>
      <c r="AI17" s="18">
        <v>16</v>
      </c>
      <c r="AJ17">
        <v>2.57</v>
      </c>
      <c r="AK17">
        <v>4289.9824513948697</v>
      </c>
      <c r="AL17">
        <v>5.0099999999999999E-2</v>
      </c>
      <c r="AM17" s="94">
        <v>42556.666666666672</v>
      </c>
      <c r="AN17">
        <v>1.4868263473053891</v>
      </c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</row>
    <row r="18" spans="1:56" x14ac:dyDescent="0.3">
      <c r="A18" s="27" t="s">
        <v>60</v>
      </c>
      <c r="B18" s="18">
        <v>2017</v>
      </c>
      <c r="C18" s="88">
        <f t="shared" si="0"/>
        <v>1.3972884155999981</v>
      </c>
      <c r="D18" s="88">
        <f t="shared" si="1"/>
        <v>323.71424620641568</v>
      </c>
      <c r="E18" s="88">
        <f t="shared" si="2"/>
        <v>0.45232216618891025</v>
      </c>
      <c r="F18" s="88">
        <f t="shared" si="3"/>
        <v>0</v>
      </c>
      <c r="G18" s="34" t="e">
        <f>#REF!/3</f>
        <v>#REF!</v>
      </c>
      <c r="H18" s="34">
        <v>1.4814814814814814E-3</v>
      </c>
      <c r="I18" s="18">
        <v>1.4814814814814814E-3</v>
      </c>
      <c r="J18" s="18">
        <v>1.4814814814814814E-3</v>
      </c>
      <c r="K18" s="18">
        <v>0.5888888888888888</v>
      </c>
      <c r="L18" s="34">
        <v>0.36666666666666664</v>
      </c>
      <c r="M18" s="34">
        <v>6.6666666666666666E-2</v>
      </c>
      <c r="N18" s="34">
        <v>2.2222222222222223E-2</v>
      </c>
      <c r="O18" s="41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2">
        <v>0</v>
      </c>
      <c r="W18" s="42">
        <v>0</v>
      </c>
      <c r="X18" s="42">
        <v>0</v>
      </c>
      <c r="Y18" t="e">
        <f>G18*$G$1+H18*$H$1+I18*$I$1+J18*$J$1+K18*$K$1+L18*$L$1+M18*$M$1+N18*$N$1+O18*$O$1</f>
        <v>#REF!</v>
      </c>
      <c r="Z18" s="12">
        <f t="shared" si="5"/>
        <v>0</v>
      </c>
      <c r="AA18" s="12"/>
      <c r="AB18" s="42"/>
      <c r="AC18" s="42"/>
      <c r="AD18" s="42"/>
      <c r="AE18" s="42"/>
      <c r="AF18" s="42"/>
      <c r="AG18" s="42"/>
      <c r="AH18" s="42"/>
      <c r="AI18" t="s">
        <v>51</v>
      </c>
      <c r="AJ18">
        <v>1.759094853199993</v>
      </c>
      <c r="AK18">
        <v>661.31272842557587</v>
      </c>
      <c r="AM18" s="94">
        <v>42915.75</v>
      </c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</row>
    <row r="19" spans="1:56" x14ac:dyDescent="0.3">
      <c r="A19" s="27" t="s">
        <v>62</v>
      </c>
      <c r="B19" s="18">
        <v>2017</v>
      </c>
      <c r="C19" s="88">
        <f t="shared" si="0"/>
        <v>1.554329741400007</v>
      </c>
      <c r="D19" s="88">
        <f t="shared" si="1"/>
        <v>496.08321366654161</v>
      </c>
      <c r="E19" s="88">
        <f t="shared" si="2"/>
        <v>0.7710768932112001</v>
      </c>
      <c r="F19" s="88">
        <f t="shared" si="3"/>
        <v>0</v>
      </c>
      <c r="G19" s="18" t="e">
        <f t="shared" ref="G19:G20" si="6">G18</f>
        <v>#REF!</v>
      </c>
      <c r="H19" s="34">
        <v>4.6554934823091242E-4</v>
      </c>
      <c r="I19" s="18">
        <v>4.6554934823091242E-4</v>
      </c>
      <c r="J19" s="18">
        <v>4.6554934823091242E-4</v>
      </c>
      <c r="K19" s="18">
        <v>0.47311452513966479</v>
      </c>
      <c r="L19" s="34">
        <v>0.41375698324022347</v>
      </c>
      <c r="M19" s="34">
        <v>8.3798882681564241E-2</v>
      </c>
      <c r="N19" s="34">
        <v>2.094972067039106E-2</v>
      </c>
      <c r="O19" s="41">
        <v>6.9832402234636867E-3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t="e">
        <f t="shared" si="4"/>
        <v>#REF!</v>
      </c>
      <c r="Z19" s="12">
        <f t="shared" si="5"/>
        <v>0</v>
      </c>
      <c r="AA19" s="12"/>
      <c r="AB19" s="42"/>
      <c r="AC19" s="42"/>
      <c r="AD19" s="42"/>
      <c r="AE19" s="42"/>
      <c r="AF19" s="42"/>
      <c r="AG19" s="42"/>
      <c r="AH19" s="42"/>
      <c r="AI19" t="s">
        <v>52</v>
      </c>
      <c r="AJ19">
        <v>1.5474190133999961</v>
      </c>
      <c r="AK19">
        <v>332.75740445957621</v>
      </c>
      <c r="AM19" s="94">
        <v>42916.416666666672</v>
      </c>
      <c r="AN19">
        <v>3.0724637681159419</v>
      </c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</row>
    <row r="20" spans="1:56" x14ac:dyDescent="0.3">
      <c r="A20" s="27" t="s">
        <v>63</v>
      </c>
      <c r="B20" s="18">
        <v>2017</v>
      </c>
      <c r="C20" s="88">
        <f t="shared" si="0"/>
        <v>1.7290153312712271</v>
      </c>
      <c r="D20" s="88">
        <f t="shared" si="1"/>
        <v>661.63952292485146</v>
      </c>
      <c r="E20" s="88">
        <f t="shared" si="2"/>
        <v>1.1439848789120488</v>
      </c>
      <c r="F20" s="88">
        <f t="shared" si="3"/>
        <v>0.1153777777777778</v>
      </c>
      <c r="G20" s="18" t="e">
        <f t="shared" si="6"/>
        <v>#REF!</v>
      </c>
      <c r="H20" s="34">
        <v>5.6497175141242938E-3</v>
      </c>
      <c r="I20" s="18">
        <v>5.6497175141242938E-3</v>
      </c>
      <c r="J20" s="18">
        <v>5.6497175141242938E-3</v>
      </c>
      <c r="K20" s="18">
        <v>0.74152542372881358</v>
      </c>
      <c r="L20" s="34">
        <v>0.24152542372881358</v>
      </c>
      <c r="M20" s="34">
        <v>1.6949152542372881E-2</v>
      </c>
      <c r="N20" s="34">
        <v>2.5423728813559324E-2</v>
      </c>
      <c r="O20" s="41">
        <v>8.4745762711864406E-3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2">
        <v>0</v>
      </c>
      <c r="W20" s="42">
        <v>0</v>
      </c>
      <c r="X20" s="42">
        <v>0</v>
      </c>
      <c r="Y20" t="e">
        <f t="shared" si="4"/>
        <v>#REF!</v>
      </c>
      <c r="Z20" s="12">
        <f t="shared" si="5"/>
        <v>9.1616006846703443E-2</v>
      </c>
      <c r="AA20" s="12"/>
      <c r="AB20" s="42"/>
      <c r="AC20" s="42"/>
      <c r="AD20" s="42"/>
      <c r="AE20" s="42"/>
      <c r="AF20" s="42"/>
      <c r="AG20" s="42"/>
      <c r="AH20" s="42"/>
      <c r="AI20" t="s">
        <v>53</v>
      </c>
      <c r="AJ20">
        <v>1.05515617679999</v>
      </c>
      <c r="AK20">
        <v>225.33008335171931</v>
      </c>
      <c r="AM20" s="94">
        <v>42917.416666666672</v>
      </c>
      <c r="AN20">
        <v>0</v>
      </c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</row>
    <row r="21" spans="1:56" x14ac:dyDescent="0.3">
      <c r="A21" s="27" t="s">
        <v>64</v>
      </c>
      <c r="B21" s="18">
        <v>2017</v>
      </c>
      <c r="C21" s="88">
        <f t="shared" si="0"/>
        <v>1.7709427945317699</v>
      </c>
      <c r="D21" s="88">
        <f t="shared" si="1"/>
        <v>454.49331628529029</v>
      </c>
      <c r="E21" s="88">
        <f t="shared" si="2"/>
        <v>0.80488166363828362</v>
      </c>
      <c r="F21" s="88">
        <f t="shared" si="3"/>
        <v>4.6822222222222223E-2</v>
      </c>
      <c r="G21" s="18" t="e">
        <f>#REF!+0.25*#REF!</f>
        <v>#REF!</v>
      </c>
      <c r="H21" s="34">
        <v>6.8027210884353748E-3</v>
      </c>
      <c r="I21" s="18">
        <v>6.8027210884353748E-3</v>
      </c>
      <c r="J21" s="18">
        <v>6.8027210884353748E-3</v>
      </c>
      <c r="K21" s="18">
        <v>0.77551020408163263</v>
      </c>
      <c r="L21" s="34">
        <v>0.18367346938775508</v>
      </c>
      <c r="M21" s="34">
        <v>2.0408163265306124E-2</v>
      </c>
      <c r="N21" s="34">
        <v>2.0408163265306124E-2</v>
      </c>
      <c r="O21" s="41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2">
        <v>0</v>
      </c>
      <c r="W21" s="42">
        <v>0</v>
      </c>
      <c r="X21" s="42">
        <v>0</v>
      </c>
      <c r="Y21" t="e">
        <f t="shared" si="4"/>
        <v>#REF!</v>
      </c>
      <c r="Z21" s="12">
        <f t="shared" si="5"/>
        <v>5.4974766464657043E-2</v>
      </c>
      <c r="AA21" s="12"/>
      <c r="AB21" s="42"/>
      <c r="AC21" s="42"/>
      <c r="AD21" s="42"/>
      <c r="AE21" s="42"/>
      <c r="AF21" s="42"/>
      <c r="AG21" s="42"/>
      <c r="AH21" s="42"/>
      <c r="AI21" t="s">
        <v>54</v>
      </c>
      <c r="AJ21">
        <v>1.7244908802000041</v>
      </c>
      <c r="AK21">
        <v>462.38052775554252</v>
      </c>
      <c r="AM21" s="94">
        <v>42922.75</v>
      </c>
      <c r="AN21">
        <v>0.69600000000000006</v>
      </c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</row>
    <row r="22" spans="1:56" x14ac:dyDescent="0.3">
      <c r="A22" s="27" t="s">
        <v>65</v>
      </c>
      <c r="B22" s="18">
        <v>2017</v>
      </c>
      <c r="C22" s="88">
        <f t="shared" si="0"/>
        <v>1.7436416392789249</v>
      </c>
      <c r="D22" s="88">
        <f t="shared" si="1"/>
        <v>523.86138210043009</v>
      </c>
      <c r="E22" s="88">
        <f t="shared" si="2"/>
        <v>0.91342651904051719</v>
      </c>
      <c r="F22" s="88">
        <f t="shared" si="3"/>
        <v>7.7288888888888893E-2</v>
      </c>
      <c r="G22" s="34" t="e">
        <f>0.75*#REF!</f>
        <v>#REF!</v>
      </c>
      <c r="H22" s="34">
        <v>2.8368794326241134E-2</v>
      </c>
      <c r="I22" s="18">
        <v>2.8368794326241134E-2</v>
      </c>
      <c r="J22" s="18">
        <v>2.8368794326241134E-2</v>
      </c>
      <c r="K22" s="18">
        <v>0.82180851063829796</v>
      </c>
      <c r="L22" s="34">
        <v>3.9893617021276598E-2</v>
      </c>
      <c r="M22" s="34">
        <v>2.1276595744680851E-2</v>
      </c>
      <c r="N22" s="34">
        <v>2.1276595744680851E-2</v>
      </c>
      <c r="O22" s="41">
        <v>2.1276595744680851E-2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t="e">
        <f t="shared" si="4"/>
        <v>#REF!</v>
      </c>
      <c r="Z22" s="12">
        <f t="shared" si="5"/>
        <v>7.801320971723108E-2</v>
      </c>
      <c r="AA22" s="12"/>
      <c r="AB22" s="42"/>
      <c r="AC22" s="42"/>
      <c r="AD22" s="42"/>
      <c r="AE22" s="42"/>
      <c r="AF22" s="42"/>
      <c r="AG22" s="42"/>
      <c r="AH22" s="42"/>
      <c r="AI22" t="s">
        <v>55</v>
      </c>
      <c r="AJ22">
        <v>1.3416103116000031</v>
      </c>
      <c r="AK22">
        <v>286.73973012775821</v>
      </c>
      <c r="AM22" s="94">
        <v>42927.375</v>
      </c>
      <c r="AN22">
        <v>0</v>
      </c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</row>
    <row r="23" spans="1:56" x14ac:dyDescent="0.3">
      <c r="A23" s="27" t="s">
        <v>66</v>
      </c>
      <c r="B23" s="18">
        <v>2017</v>
      </c>
      <c r="C23" s="88">
        <f t="shared" si="0"/>
        <v>1.8043718316612489</v>
      </c>
      <c r="D23" s="88">
        <f t="shared" si="1"/>
        <v>668.10840127549011</v>
      </c>
      <c r="E23" s="88">
        <f t="shared" si="2"/>
        <v>1.2055159797577248</v>
      </c>
      <c r="F23" s="88">
        <f t="shared" si="3"/>
        <v>0.10053333333333329</v>
      </c>
      <c r="G23" s="34" t="e">
        <f>#REF!</f>
        <v>#REF!</v>
      </c>
      <c r="H23" s="34">
        <v>5.7471264367816091E-3</v>
      </c>
      <c r="I23" s="18">
        <v>5.7471264367816091E-3</v>
      </c>
      <c r="J23" s="18">
        <v>5.7471264367816091E-3</v>
      </c>
      <c r="K23" s="18">
        <v>0.87068965517241381</v>
      </c>
      <c r="L23" s="34">
        <v>0.12931034482758622</v>
      </c>
      <c r="M23" s="34">
        <v>1.7241379310344827E-2</v>
      </c>
      <c r="N23" s="34">
        <v>1.7241379310344827E-2</v>
      </c>
      <c r="O23" s="41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t="e">
        <f t="shared" si="4"/>
        <v>#REF!</v>
      </c>
      <c r="Z23" s="12">
        <f t="shared" si="5"/>
        <v>7.6975143530682355E-2</v>
      </c>
      <c r="AA23" s="12"/>
      <c r="AB23" s="42"/>
      <c r="AC23" s="42"/>
      <c r="AD23" s="42"/>
      <c r="AE23" s="42"/>
      <c r="AF23" s="42"/>
      <c r="AG23" s="42"/>
      <c r="AH23" s="42"/>
      <c r="AI23" t="s">
        <v>56</v>
      </c>
      <c r="AJ23">
        <v>1.598238723599996</v>
      </c>
      <c r="AK23">
        <v>352.41072885034708</v>
      </c>
      <c r="AM23" s="94">
        <v>42928.75</v>
      </c>
      <c r="AN23">
        <v>1.1000000000000001</v>
      </c>
    </row>
    <row r="24" spans="1:56" x14ac:dyDescent="0.3">
      <c r="A24" s="27" t="s">
        <v>67</v>
      </c>
      <c r="B24" s="18">
        <v>2017</v>
      </c>
      <c r="C24" s="88">
        <f t="shared" si="0"/>
        <v>2.204039871754699</v>
      </c>
      <c r="D24" s="88">
        <f t="shared" si="1"/>
        <v>601.71824307892928</v>
      </c>
      <c r="E24" s="88">
        <f t="shared" si="2"/>
        <v>1.3262109993081461</v>
      </c>
      <c r="F24" s="88">
        <f t="shared" si="3"/>
        <v>1.9328000000000001</v>
      </c>
      <c r="G24" s="34" t="e">
        <f>#REF!/2+#REF!</f>
        <v>#REF!</v>
      </c>
      <c r="H24" s="34">
        <v>1.4716703458425313E-3</v>
      </c>
      <c r="I24" s="18">
        <v>1.4716703458425313E-3</v>
      </c>
      <c r="J24" s="18">
        <v>1.4716703458425313E-3</v>
      </c>
      <c r="K24" s="18">
        <v>0.42052980132450329</v>
      </c>
      <c r="L24" s="34">
        <v>0.38741721854304634</v>
      </c>
      <c r="M24" s="34">
        <v>9.602649006622517E-2</v>
      </c>
      <c r="N24" s="34">
        <v>7.5717439293598227E-2</v>
      </c>
      <c r="O24" s="41">
        <v>1.6114790286975718E-2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2">
        <v>0</v>
      </c>
      <c r="W24" s="42">
        <v>0</v>
      </c>
      <c r="X24" s="42">
        <v>0</v>
      </c>
      <c r="Y24" t="e">
        <f t="shared" si="4"/>
        <v>#REF!</v>
      </c>
      <c r="Z24" s="12">
        <f t="shared" si="5"/>
        <v>0.59306335584946268</v>
      </c>
      <c r="AA24" s="12"/>
      <c r="AB24" s="42"/>
      <c r="AC24" s="42"/>
      <c r="AD24" s="42"/>
      <c r="AE24" s="42"/>
      <c r="AF24" s="42"/>
      <c r="AG24" s="42"/>
      <c r="AH24" s="42"/>
      <c r="AI24" t="s">
        <v>57</v>
      </c>
      <c r="AJ24">
        <v>1.5183920825999939</v>
      </c>
      <c r="AK24">
        <v>367.06224726737378</v>
      </c>
      <c r="AM24" s="94">
        <v>42931.583333333328</v>
      </c>
      <c r="AN24">
        <v>1.098214285714286</v>
      </c>
    </row>
    <row r="25" spans="1:56" x14ac:dyDescent="0.3">
      <c r="A25" s="27" t="s">
        <v>68</v>
      </c>
      <c r="B25" s="18">
        <v>2017</v>
      </c>
      <c r="C25" s="88">
        <f t="shared" si="0"/>
        <v>2.063020294670971</v>
      </c>
      <c r="D25" s="88">
        <f t="shared" si="1"/>
        <v>493.99926459924939</v>
      </c>
      <c r="E25" s="88">
        <f t="shared" si="2"/>
        <v>1.0191305084207865</v>
      </c>
      <c r="F25" s="88">
        <f t="shared" si="3"/>
        <v>0.45333333333333331</v>
      </c>
      <c r="G25" s="41" t="e">
        <f>#REF!/2</f>
        <v>#REF!</v>
      </c>
      <c r="H25" s="34">
        <v>2.2222222222222222E-3</v>
      </c>
      <c r="I25" s="18">
        <v>2.2222222222222222E-3</v>
      </c>
      <c r="J25" s="18">
        <v>2.2222222222222222E-3</v>
      </c>
      <c r="K25" s="18">
        <v>0.65833333333333344</v>
      </c>
      <c r="L25" s="34">
        <v>0.29500000000000004</v>
      </c>
      <c r="M25" s="34">
        <v>0.02</v>
      </c>
      <c r="N25" s="34">
        <v>6.6666666666666662E-3</v>
      </c>
      <c r="O25" s="41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t="e">
        <f t="shared" si="4"/>
        <v>#REF!</v>
      </c>
      <c r="Z25" s="12">
        <f t="shared" si="5"/>
        <v>0.30787400035119739</v>
      </c>
      <c r="AA25" s="12"/>
      <c r="AB25" s="42"/>
      <c r="AC25" s="42"/>
      <c r="AD25" s="42"/>
      <c r="AE25" s="42"/>
      <c r="AF25" s="42"/>
      <c r="AG25" s="42"/>
      <c r="AH25" s="42"/>
      <c r="AI25" t="s">
        <v>58</v>
      </c>
      <c r="AJ25">
        <v>1.5160689053999949</v>
      </c>
      <c r="AK25">
        <v>354.06083604836908</v>
      </c>
      <c r="AM25" s="94">
        <v>42931.791666666672</v>
      </c>
      <c r="AN25">
        <v>1.2960526315789469</v>
      </c>
    </row>
    <row r="26" spans="1:56" x14ac:dyDescent="0.3">
      <c r="A26" s="27" t="s">
        <v>69</v>
      </c>
      <c r="B26" s="18">
        <v>2017</v>
      </c>
      <c r="C26" s="88">
        <f t="shared" si="0"/>
        <v>2.0169034876951701</v>
      </c>
      <c r="D26" s="88">
        <f t="shared" si="1"/>
        <v>537.3904543568143</v>
      </c>
      <c r="E26" s="88">
        <f t="shared" si="2"/>
        <v>1.0838646816463509</v>
      </c>
      <c r="F26" s="88">
        <f t="shared" si="3"/>
        <v>0.2224444444444445</v>
      </c>
      <c r="G26" s="34">
        <v>0</v>
      </c>
      <c r="H26" s="34">
        <v>4.329004329004329E-3</v>
      </c>
      <c r="I26" s="18">
        <v>4.329004329004329E-3</v>
      </c>
      <c r="J26" s="18">
        <v>4.329004329004329E-3</v>
      </c>
      <c r="K26" s="18">
        <v>0.60064935064935066</v>
      </c>
      <c r="L26" s="34">
        <v>0.3214285714285714</v>
      </c>
      <c r="M26" s="34">
        <v>3.896103896103896E-2</v>
      </c>
      <c r="N26" s="34">
        <v>1.2987012987012986E-2</v>
      </c>
      <c r="O26" s="41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2">
        <v>0</v>
      </c>
      <c r="W26" s="42">
        <v>0</v>
      </c>
      <c r="X26" s="42">
        <v>0</v>
      </c>
      <c r="Y26">
        <f t="shared" si="4"/>
        <v>1.3428030303030303</v>
      </c>
      <c r="Z26" s="12">
        <f t="shared" si="5"/>
        <v>0.17028468989581524</v>
      </c>
      <c r="AA26" s="12"/>
      <c r="AB26" s="42"/>
      <c r="AC26" s="42"/>
      <c r="AD26" s="42"/>
      <c r="AE26" s="42"/>
      <c r="AF26" s="42"/>
      <c r="AG26" s="42"/>
      <c r="AH26" s="42"/>
      <c r="AI26" t="s">
        <v>59</v>
      </c>
      <c r="AJ26">
        <v>1.3825680101999891</v>
      </c>
      <c r="AK26">
        <v>296.20246270373912</v>
      </c>
      <c r="AM26" s="94">
        <v>42932.416666666672</v>
      </c>
      <c r="AN26">
        <v>14.12953570035115</v>
      </c>
    </row>
    <row r="27" spans="1:56" x14ac:dyDescent="0.3">
      <c r="A27" s="27" t="s">
        <v>70</v>
      </c>
      <c r="B27" s="18">
        <v>2017</v>
      </c>
      <c r="C27" s="88">
        <f t="shared" si="0"/>
        <v>2.1136497507983401</v>
      </c>
      <c r="D27" s="88">
        <f t="shared" si="1"/>
        <v>750.38495730024727</v>
      </c>
      <c r="E27" s="88">
        <f t="shared" si="2"/>
        <v>1.5860509780004906</v>
      </c>
      <c r="F27" s="88">
        <f t="shared" si="3"/>
        <v>0.33800000000000002</v>
      </c>
      <c r="G27" s="34">
        <v>0</v>
      </c>
      <c r="H27" s="34">
        <v>2.8490028490028487E-3</v>
      </c>
      <c r="I27" s="18">
        <v>2.8490028490028487E-3</v>
      </c>
      <c r="J27" s="18">
        <v>2.8490028490028487E-3</v>
      </c>
      <c r="K27" s="18">
        <v>0.64743589743589736</v>
      </c>
      <c r="L27" s="34">
        <v>0.30128205128205132</v>
      </c>
      <c r="M27" s="34">
        <v>5.1282051282051287E-2</v>
      </c>
      <c r="N27" s="34">
        <v>1.282051282051282E-2</v>
      </c>
      <c r="O27" s="41">
        <v>4.2735042735042731E-3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>
        <f t="shared" si="4"/>
        <v>1.4574430199430199</v>
      </c>
      <c r="Z27" s="12">
        <f t="shared" si="5"/>
        <v>0.17567102112401195</v>
      </c>
      <c r="AA27" s="12"/>
      <c r="AB27" s="42"/>
      <c r="AC27" s="42"/>
      <c r="AD27" s="42"/>
      <c r="AE27" s="42"/>
      <c r="AF27" s="42"/>
      <c r="AG27" s="42"/>
      <c r="AH27" s="42"/>
      <c r="AI27" t="s">
        <v>60</v>
      </c>
      <c r="AJ27">
        <v>1.3972884155999981</v>
      </c>
      <c r="AK27">
        <v>323.71424620641568</v>
      </c>
      <c r="AM27" s="94">
        <v>42933.458333333328</v>
      </c>
      <c r="AN27">
        <v>1.363333333333334</v>
      </c>
    </row>
    <row r="28" spans="1:56" x14ac:dyDescent="0.3">
      <c r="A28" s="27" t="s">
        <v>71</v>
      </c>
      <c r="B28" s="18">
        <v>2017</v>
      </c>
      <c r="C28" s="88">
        <f t="shared" si="0"/>
        <v>2.3390219687048299</v>
      </c>
      <c r="D28" s="88">
        <f t="shared" si="1"/>
        <v>2652.974380028279</v>
      </c>
      <c r="E28" s="88">
        <f t="shared" si="2"/>
        <v>6.2053653572972207</v>
      </c>
      <c r="F28" s="88">
        <f t="shared" si="3"/>
        <v>0.23324444444444439</v>
      </c>
      <c r="G28" s="34">
        <v>0</v>
      </c>
      <c r="H28" s="34">
        <v>8.130081300813009E-3</v>
      </c>
      <c r="I28" s="18">
        <v>8.130081300813009E-3</v>
      </c>
      <c r="J28" s="18">
        <v>8.130081300813009E-3</v>
      </c>
      <c r="K28" s="18">
        <v>0.64939024390243894</v>
      </c>
      <c r="L28" s="34">
        <v>0.30182926829268292</v>
      </c>
      <c r="M28" s="34">
        <v>2.4390243902439025E-2</v>
      </c>
      <c r="N28" s="34">
        <v>1.2195121951219513E-2</v>
      </c>
      <c r="O28" s="41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2">
        <v>0</v>
      </c>
      <c r="W28" s="42">
        <v>0</v>
      </c>
      <c r="X28" s="42">
        <v>0</v>
      </c>
      <c r="Y28">
        <f t="shared" si="4"/>
        <v>1.2909044715447155</v>
      </c>
      <c r="Z28" s="12">
        <f t="shared" si="5"/>
        <v>3.6225901495281015E-2</v>
      </c>
      <c r="AA28" s="12"/>
      <c r="AB28" s="42"/>
      <c r="AC28" s="42"/>
      <c r="AD28" s="42"/>
      <c r="AE28" s="42"/>
      <c r="AF28" s="42"/>
      <c r="AG28" s="42"/>
      <c r="AH28" s="42"/>
      <c r="AI28" t="s">
        <v>61</v>
      </c>
      <c r="AJ28">
        <v>1.225799038800006</v>
      </c>
      <c r="AK28">
        <v>346.43659019388957</v>
      </c>
      <c r="AM28" s="94">
        <v>42935.291666666672</v>
      </c>
      <c r="AN28">
        <v>0</v>
      </c>
    </row>
    <row r="29" spans="1:56" x14ac:dyDescent="0.3">
      <c r="A29" s="27" t="s">
        <v>72</v>
      </c>
      <c r="B29" s="18">
        <v>2017</v>
      </c>
      <c r="C29" s="88">
        <f t="shared" si="0"/>
        <v>2.3167505278715348</v>
      </c>
      <c r="D29" s="88">
        <f t="shared" si="1"/>
        <v>1224.241995699098</v>
      </c>
      <c r="E29" s="88">
        <f t="shared" si="2"/>
        <v>2.8362632897783864</v>
      </c>
      <c r="F29" s="88">
        <f t="shared" si="3"/>
        <v>0.43804444444444451</v>
      </c>
      <c r="G29" s="34">
        <v>0</v>
      </c>
      <c r="H29" s="34">
        <v>2.1645021645021645E-3</v>
      </c>
      <c r="I29" s="18">
        <v>2.1645021645021645E-3</v>
      </c>
      <c r="J29" s="18">
        <v>2.1645021645021645E-3</v>
      </c>
      <c r="K29" s="18">
        <v>0.66883116883116878</v>
      </c>
      <c r="L29" s="34">
        <v>0.25324675324675328</v>
      </c>
      <c r="M29" s="34">
        <v>3.896103896103896E-2</v>
      </c>
      <c r="N29" s="34">
        <v>3.896103896103896E-2</v>
      </c>
      <c r="O29" s="41">
        <v>0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2">
        <v>0</v>
      </c>
      <c r="W29" s="42">
        <v>0</v>
      </c>
      <c r="X29" s="42">
        <v>0</v>
      </c>
      <c r="Y29">
        <f t="shared" si="4"/>
        <v>1.5159632034632033</v>
      </c>
      <c r="Z29" s="12">
        <f t="shared" si="5"/>
        <v>0.13378230759010071</v>
      </c>
      <c r="AA29" s="12"/>
      <c r="AB29" s="42"/>
      <c r="AC29" s="42"/>
      <c r="AD29" s="42"/>
      <c r="AE29" s="42"/>
      <c r="AF29" s="42"/>
      <c r="AG29" s="42"/>
      <c r="AH29" s="42"/>
      <c r="AI29" t="s">
        <v>62</v>
      </c>
      <c r="AJ29">
        <v>1.554329741400007</v>
      </c>
      <c r="AK29">
        <v>496.08321366654161</v>
      </c>
      <c r="AM29" s="94">
        <v>42935.708333333328</v>
      </c>
      <c r="AN29">
        <v>1.5492318435754191</v>
      </c>
    </row>
    <row r="30" spans="1:56" x14ac:dyDescent="0.3">
      <c r="A30" s="27" t="s">
        <v>73</v>
      </c>
      <c r="B30" s="18">
        <v>2017</v>
      </c>
      <c r="C30" s="88">
        <f t="shared" si="0"/>
        <v>1.724478376766043</v>
      </c>
      <c r="D30" s="88">
        <f t="shared" si="1"/>
        <v>376.21056705897928</v>
      </c>
      <c r="E30" s="88">
        <f t="shared" si="2"/>
        <v>0.64876698800410115</v>
      </c>
      <c r="F30" s="88">
        <f t="shared" si="3"/>
        <v>0.2204444444444445</v>
      </c>
      <c r="G30" s="34">
        <v>0</v>
      </c>
      <c r="H30" s="34">
        <v>4.1666666666666666E-3</v>
      </c>
      <c r="I30" s="18">
        <v>4.1666666666666666E-3</v>
      </c>
      <c r="J30" s="18">
        <v>4.1666666666666666E-3</v>
      </c>
      <c r="K30" s="18">
        <v>0.625</v>
      </c>
      <c r="L30" s="34">
        <v>0.30000000000000004</v>
      </c>
      <c r="M30" s="34">
        <v>3.7499999999999999E-2</v>
      </c>
      <c r="N30" s="34">
        <v>1.2500000000000001E-2</v>
      </c>
      <c r="O30" s="41">
        <v>0</v>
      </c>
      <c r="P30" s="42">
        <v>0</v>
      </c>
      <c r="Q30" s="42">
        <v>0</v>
      </c>
      <c r="R30" s="42">
        <v>0</v>
      </c>
      <c r="S30" s="42">
        <v>0</v>
      </c>
      <c r="T30" s="42">
        <v>0</v>
      </c>
      <c r="U30" s="42">
        <v>0</v>
      </c>
      <c r="V30" s="42">
        <v>0</v>
      </c>
      <c r="W30" s="42">
        <v>0</v>
      </c>
      <c r="X30" s="42">
        <v>0</v>
      </c>
      <c r="Y30">
        <f t="shared" si="4"/>
        <v>1.3088541666666669</v>
      </c>
      <c r="Z30" s="12">
        <f t="shared" si="5"/>
        <v>0.25361429476768194</v>
      </c>
      <c r="AA30" s="12"/>
      <c r="AB30" s="42"/>
      <c r="AC30" s="42"/>
      <c r="AD30" s="42"/>
      <c r="AE30" s="42"/>
      <c r="AF30" s="42"/>
      <c r="AG30" s="42"/>
      <c r="AH30" s="42"/>
      <c r="AI30" t="s">
        <v>63</v>
      </c>
      <c r="AJ30">
        <v>1.7290153312712271</v>
      </c>
      <c r="AK30">
        <v>661.63952292485146</v>
      </c>
      <c r="AL30">
        <v>0.1153777777777778</v>
      </c>
      <c r="AM30" s="94">
        <v>42942.666666666672</v>
      </c>
      <c r="AN30">
        <v>1.347457627118644</v>
      </c>
    </row>
    <row r="31" spans="1:56" x14ac:dyDescent="0.3">
      <c r="A31" s="27" t="s">
        <v>74</v>
      </c>
      <c r="B31" s="18">
        <v>2017</v>
      </c>
      <c r="C31" s="88">
        <f t="shared" si="0"/>
        <v>1.6658511142043331</v>
      </c>
      <c r="D31" s="88">
        <f t="shared" si="1"/>
        <v>384.95153441409929</v>
      </c>
      <c r="E31" s="88">
        <f t="shared" si="2"/>
        <v>0.64127194251839503</v>
      </c>
      <c r="F31" s="88">
        <f t="shared" si="3"/>
        <v>9.6777777777777782E-2</v>
      </c>
      <c r="G31" s="34">
        <v>0</v>
      </c>
      <c r="H31" s="34">
        <v>4.9751243781094535E-3</v>
      </c>
      <c r="I31" s="18">
        <v>4.9751243781094535E-3</v>
      </c>
      <c r="J31" s="18">
        <v>4.9751243781094535E-3</v>
      </c>
      <c r="K31" s="18">
        <v>0.63619402985074625</v>
      </c>
      <c r="L31" s="34">
        <v>0.29664179104477612</v>
      </c>
      <c r="M31" s="34">
        <v>5.9701492537313439E-2</v>
      </c>
      <c r="N31" s="34">
        <v>1.492537313432836E-2</v>
      </c>
      <c r="O31" s="41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>
        <f t="shared" si="4"/>
        <v>1.4018967661691542</v>
      </c>
      <c r="Z31" s="12">
        <f t="shared" si="5"/>
        <v>0.13112636603797062</v>
      </c>
      <c r="AA31" s="12"/>
      <c r="AB31" s="42"/>
      <c r="AC31" s="42"/>
      <c r="AD31" s="42"/>
      <c r="AE31" s="42"/>
      <c r="AF31" s="42"/>
      <c r="AG31" s="42"/>
      <c r="AH31" s="42"/>
      <c r="AI31" t="s">
        <v>64</v>
      </c>
      <c r="AJ31">
        <v>1.7709427945317699</v>
      </c>
      <c r="AK31">
        <v>454.49331628529029</v>
      </c>
      <c r="AL31">
        <v>4.6822222222222223E-2</v>
      </c>
      <c r="AM31" s="94">
        <v>42943.791666666672</v>
      </c>
      <c r="AN31">
        <v>1.0765306122448981</v>
      </c>
    </row>
    <row r="32" spans="1:56" x14ac:dyDescent="0.3">
      <c r="A32" s="27" t="s">
        <v>75</v>
      </c>
      <c r="B32" s="18">
        <v>2017</v>
      </c>
      <c r="C32" s="88">
        <f t="shared" si="0"/>
        <v>1.7251051199999961</v>
      </c>
      <c r="D32" s="88">
        <f t="shared" si="1"/>
        <v>552.95702694936415</v>
      </c>
      <c r="E32" s="88">
        <f t="shared" si="2"/>
        <v>0.95390899833032394</v>
      </c>
      <c r="F32" s="88">
        <f t="shared" si="3"/>
        <v>0.1137777777777778</v>
      </c>
      <c r="G32" s="34">
        <v>0</v>
      </c>
      <c r="H32" s="34">
        <v>8.3333333333333332E-3</v>
      </c>
      <c r="I32" s="18">
        <v>8.3333333333333332E-3</v>
      </c>
      <c r="J32" s="18">
        <v>8.3333333333333332E-3</v>
      </c>
      <c r="K32" s="18">
        <v>0.65</v>
      </c>
      <c r="L32" s="34">
        <v>0.30000000000000004</v>
      </c>
      <c r="M32" s="34">
        <v>0.05</v>
      </c>
      <c r="N32" s="34">
        <v>2.5000000000000001E-2</v>
      </c>
      <c r="O32" s="41">
        <v>0</v>
      </c>
      <c r="P32" s="42">
        <v>0</v>
      </c>
      <c r="Q32" s="42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>
        <f t="shared" si="4"/>
        <v>1.4927083333333333</v>
      </c>
      <c r="Z32" s="12">
        <f t="shared" si="5"/>
        <v>0.10656475318774386</v>
      </c>
      <c r="AA32" s="12"/>
      <c r="AB32" s="42"/>
      <c r="AC32" s="42"/>
      <c r="AD32" s="42"/>
      <c r="AE32" s="42"/>
      <c r="AF32" s="42"/>
      <c r="AG32" s="42"/>
      <c r="AH32" s="42"/>
      <c r="AI32" t="s">
        <v>65</v>
      </c>
      <c r="AJ32">
        <v>1.7436416392789249</v>
      </c>
      <c r="AK32">
        <v>523.86138210043009</v>
      </c>
      <c r="AL32">
        <v>7.7288888888888893E-2</v>
      </c>
      <c r="AM32" s="94">
        <v>42945.791666666672</v>
      </c>
      <c r="AN32">
        <v>1.428191489361702</v>
      </c>
    </row>
    <row r="33" spans="1:42" x14ac:dyDescent="0.3">
      <c r="A33" s="27" t="s">
        <v>76</v>
      </c>
      <c r="B33" s="18">
        <v>2017</v>
      </c>
      <c r="C33" s="88">
        <f t="shared" si="0"/>
        <v>2.0705433600000038</v>
      </c>
      <c r="D33" s="88">
        <f t="shared" si="1"/>
        <v>897.07629536983313</v>
      </c>
      <c r="E33" s="88">
        <f t="shared" si="2"/>
        <v>1.8574353667914101</v>
      </c>
      <c r="F33" s="88">
        <f t="shared" si="3"/>
        <v>0.1450666666666667</v>
      </c>
      <c r="G33" s="34">
        <v>0</v>
      </c>
      <c r="H33" s="34">
        <v>6.5359477124183009E-3</v>
      </c>
      <c r="I33" s="18">
        <v>6.5359477124183009E-3</v>
      </c>
      <c r="J33" s="18">
        <v>6.5359477124183009E-3</v>
      </c>
      <c r="K33" s="18">
        <v>0.67156862745098045</v>
      </c>
      <c r="L33" s="34">
        <v>0.27941176470588236</v>
      </c>
      <c r="M33" s="34">
        <v>3.9215686274509803E-2</v>
      </c>
      <c r="N33" s="34">
        <v>1.9607843137254902E-2</v>
      </c>
      <c r="O33" s="41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>
        <f t="shared" si="4"/>
        <v>1.3803104575163399</v>
      </c>
      <c r="Z33" s="12">
        <f t="shared" si="5"/>
        <v>7.2442706295860415E-2</v>
      </c>
      <c r="AA33" s="12"/>
      <c r="AB33" s="42"/>
      <c r="AC33" s="42"/>
      <c r="AD33" s="42"/>
      <c r="AE33" s="42"/>
      <c r="AF33" s="42"/>
      <c r="AG33" s="42"/>
      <c r="AH33" s="42"/>
      <c r="AI33" t="s">
        <v>66</v>
      </c>
      <c r="AJ33">
        <v>1.8043718316612489</v>
      </c>
      <c r="AK33">
        <v>668.10840127549011</v>
      </c>
      <c r="AL33">
        <v>0.10053333333333329</v>
      </c>
      <c r="AM33" s="94">
        <v>42946.75</v>
      </c>
      <c r="AN33">
        <v>1.0344827586206899</v>
      </c>
    </row>
    <row r="34" spans="1:42" x14ac:dyDescent="0.3">
      <c r="A34" s="27" t="s">
        <v>77</v>
      </c>
      <c r="B34" s="18">
        <v>2017</v>
      </c>
      <c r="C34" s="88">
        <f t="shared" si="0"/>
        <v>1.868013759999992</v>
      </c>
      <c r="D34" s="88">
        <f t="shared" si="1"/>
        <v>542.0276831196029</v>
      </c>
      <c r="E34" s="88">
        <f t="shared" si="2"/>
        <v>1.0125151703683335</v>
      </c>
      <c r="F34" s="88">
        <f t="shared" si="3"/>
        <v>7.0000000000000007E-2</v>
      </c>
      <c r="G34" s="34">
        <v>0</v>
      </c>
      <c r="H34" s="34">
        <v>1.3333333333333334E-2</v>
      </c>
      <c r="I34" s="18">
        <v>1.3333333333333334E-2</v>
      </c>
      <c r="J34" s="18">
        <v>1.3333333333333334E-2</v>
      </c>
      <c r="K34" s="18">
        <v>0.54</v>
      </c>
      <c r="L34" s="34">
        <v>0.30000000000000004</v>
      </c>
      <c r="M34" s="34">
        <v>0.08</v>
      </c>
      <c r="N34" s="34">
        <v>0.04</v>
      </c>
      <c r="O34" s="41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2">
        <v>0</v>
      </c>
      <c r="W34" s="42">
        <v>0</v>
      </c>
      <c r="X34" s="42">
        <v>0</v>
      </c>
      <c r="Y34">
        <f t="shared" si="4"/>
        <v>1.6533333333333333</v>
      </c>
      <c r="Z34" s="12">
        <f t="shared" si="5"/>
        <v>6.4664220803651196E-2</v>
      </c>
      <c r="AA34" s="12"/>
      <c r="AB34" s="42"/>
      <c r="AC34" s="42"/>
      <c r="AD34" s="42"/>
      <c r="AE34" s="42"/>
      <c r="AF34" s="42"/>
      <c r="AG34" s="42"/>
      <c r="AH34" s="42"/>
      <c r="AI34" t="s">
        <v>67</v>
      </c>
      <c r="AJ34">
        <v>2.204039871754699</v>
      </c>
      <c r="AK34">
        <v>601.71824307892928</v>
      </c>
      <c r="AL34">
        <v>1.9328000000000001</v>
      </c>
      <c r="AM34" s="94">
        <v>42947.708333333328</v>
      </c>
      <c r="AN34">
        <v>2.1330022075055188</v>
      </c>
    </row>
    <row r="35" spans="1:42" x14ac:dyDescent="0.3">
      <c r="A35">
        <v>1</v>
      </c>
      <c r="B35" s="90">
        <v>2016</v>
      </c>
      <c r="C35" s="88">
        <f t="shared" si="0"/>
        <v>1.67</v>
      </c>
      <c r="D35" s="88">
        <f t="shared" si="1"/>
        <v>384.7565512947038</v>
      </c>
      <c r="E35" s="88">
        <f t="shared" si="2"/>
        <v>0.6425434406621553</v>
      </c>
      <c r="F35" s="88">
        <f t="shared" si="3"/>
        <v>8.491108641975309E-2</v>
      </c>
      <c r="G35" s="12">
        <v>1.443001443001443E-2</v>
      </c>
      <c r="H35" s="12">
        <v>1.443001443001443E-2</v>
      </c>
      <c r="I35" s="12">
        <v>1.443001443001443E-2</v>
      </c>
      <c r="J35" s="12">
        <v>0.17316017316017315</v>
      </c>
      <c r="K35" s="12">
        <v>0.38961038961038963</v>
      </c>
      <c r="L35" s="12">
        <v>0.27272727272727276</v>
      </c>
      <c r="M35" s="12">
        <v>7.3593073593073599E-2</v>
      </c>
      <c r="N35" s="12">
        <v>4.5454545454545456E-2</v>
      </c>
      <c r="O35" s="12">
        <v>2.1645021645021645E-3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>
        <f t="shared" si="4"/>
        <v>1.6255411255411258</v>
      </c>
      <c r="Z35" s="12">
        <f t="shared" si="5"/>
        <v>0.11672356588440401</v>
      </c>
      <c r="AA35" s="12"/>
      <c r="AB35" s="12"/>
      <c r="AC35" s="12"/>
      <c r="AD35" s="12"/>
      <c r="AE35" s="12"/>
      <c r="AF35" s="12"/>
      <c r="AG35" s="12"/>
      <c r="AH35" s="12"/>
      <c r="AI35" t="s">
        <v>68</v>
      </c>
      <c r="AJ35">
        <v>2.063020294670971</v>
      </c>
      <c r="AK35">
        <v>493.99926459924939</v>
      </c>
      <c r="AL35">
        <v>0.45333333333333331</v>
      </c>
      <c r="AM35" s="94">
        <v>42949.75</v>
      </c>
      <c r="AN35">
        <v>1.0349999999999999</v>
      </c>
    </row>
    <row r="36" spans="1:42" x14ac:dyDescent="0.3">
      <c r="A36">
        <v>2</v>
      </c>
      <c r="B36" s="90">
        <v>2016</v>
      </c>
      <c r="C36" s="88">
        <f t="shared" si="0"/>
        <v>1.66</v>
      </c>
      <c r="D36" s="88">
        <f t="shared" si="1"/>
        <v>355.38542738777062</v>
      </c>
      <c r="E36" s="88">
        <f t="shared" si="2"/>
        <v>0.58993980946369928</v>
      </c>
      <c r="F36" s="88">
        <f t="shared" si="3"/>
        <v>0.13526750000000001</v>
      </c>
      <c r="G36" s="12">
        <v>1.4184397163120568E-3</v>
      </c>
      <c r="H36" s="12">
        <v>1.4184397163120568E-3</v>
      </c>
      <c r="I36" s="12">
        <v>1.4184397163120568E-3</v>
      </c>
      <c r="J36" s="12">
        <v>3.4042553191489362E-2</v>
      </c>
      <c r="K36" s="12">
        <v>0.30638297872340425</v>
      </c>
      <c r="L36" s="12">
        <v>0.38723404255319149</v>
      </c>
      <c r="M36" s="12">
        <v>0.16595744680851066</v>
      </c>
      <c r="N36" s="12">
        <v>7.6595744680851063E-2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>
        <f t="shared" si="4"/>
        <v>2.2812765957446812</v>
      </c>
      <c r="Z36" s="12">
        <f t="shared" si="5"/>
        <v>0.18652252705510122</v>
      </c>
      <c r="AA36" s="12"/>
      <c r="AB36" s="12"/>
      <c r="AC36" s="12"/>
      <c r="AD36" s="12"/>
      <c r="AE36" s="12"/>
      <c r="AF36" s="12"/>
      <c r="AG36" s="12"/>
      <c r="AH36" s="12"/>
      <c r="AI36" t="s">
        <v>69</v>
      </c>
      <c r="AJ36">
        <v>2.0169034876951701</v>
      </c>
      <c r="AK36">
        <v>537.3904543568143</v>
      </c>
      <c r="AL36">
        <v>0.2224444444444445</v>
      </c>
      <c r="AM36" s="94">
        <v>42953.791666666672</v>
      </c>
      <c r="AN36">
        <v>1.1461038961038961</v>
      </c>
    </row>
    <row r="37" spans="1:42" x14ac:dyDescent="0.3">
      <c r="A37">
        <v>3</v>
      </c>
      <c r="B37" s="90">
        <v>2016</v>
      </c>
      <c r="C37" s="88">
        <f t="shared" si="0"/>
        <v>1.53</v>
      </c>
      <c r="D37" s="88">
        <f t="shared" si="1"/>
        <v>328.49151344768859</v>
      </c>
      <c r="E37" s="88">
        <f t="shared" si="2"/>
        <v>0.50259201557496358</v>
      </c>
      <c r="F37" s="88">
        <f t="shared" si="3"/>
        <v>3.1872866666666673E-2</v>
      </c>
      <c r="G37" s="12">
        <v>1.4947683109118087E-3</v>
      </c>
      <c r="H37" s="12">
        <v>1.4947683109118087E-3</v>
      </c>
      <c r="I37" s="12">
        <v>1.4947683109118087E-3</v>
      </c>
      <c r="J37" s="12">
        <v>8.9686098654708519E-3</v>
      </c>
      <c r="K37" s="12">
        <v>0.24215246636771301</v>
      </c>
      <c r="L37" s="12">
        <v>0.39013452914798208</v>
      </c>
      <c r="M37" s="12">
        <v>0.22421524663677131</v>
      </c>
      <c r="N37" s="12">
        <v>0.12107623318385649</v>
      </c>
      <c r="O37" s="12">
        <v>8.9686098654708519E-3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>
        <f t="shared" si="4"/>
        <v>3.0284753363228698</v>
      </c>
      <c r="Z37" s="12">
        <f t="shared" si="5"/>
        <v>5.9635099939563528E-2</v>
      </c>
      <c r="AA37" s="12"/>
      <c r="AB37" s="12"/>
      <c r="AC37" s="12"/>
      <c r="AD37" s="12"/>
      <c r="AE37" s="12"/>
      <c r="AF37" s="12"/>
      <c r="AG37" s="12"/>
      <c r="AH37" s="12"/>
      <c r="AI37" t="s">
        <v>70</v>
      </c>
      <c r="AJ37">
        <v>2.1136497507983401</v>
      </c>
      <c r="AK37">
        <v>750.38495730024727</v>
      </c>
      <c r="AL37">
        <v>0.33800000000000002</v>
      </c>
      <c r="AM37" s="94">
        <v>42954.75</v>
      </c>
      <c r="AN37">
        <v>1.2884615384615381</v>
      </c>
    </row>
    <row r="38" spans="1:42" x14ac:dyDescent="0.3">
      <c r="A38">
        <v>4</v>
      </c>
      <c r="B38" s="90">
        <v>2016</v>
      </c>
      <c r="C38" s="88">
        <f t="shared" si="0"/>
        <v>1.56</v>
      </c>
      <c r="D38" s="88">
        <f t="shared" si="1"/>
        <v>333.41145701092091</v>
      </c>
      <c r="E38" s="88">
        <f t="shared" si="2"/>
        <v>0.5201218729370366</v>
      </c>
      <c r="F38" s="88">
        <f t="shared" si="3"/>
        <v>1.9109999999999999E-2</v>
      </c>
      <c r="G38" s="12">
        <v>2.8490028490028487E-3</v>
      </c>
      <c r="H38" s="12">
        <v>2.8490028490028487E-3</v>
      </c>
      <c r="I38" s="12">
        <v>2.8490028490028487E-3</v>
      </c>
      <c r="J38" s="12">
        <v>3.4188034188034185E-2</v>
      </c>
      <c r="K38" s="12">
        <v>0.21367521367521367</v>
      </c>
      <c r="L38" s="12">
        <v>0.34188034188034189</v>
      </c>
      <c r="M38" s="12">
        <v>0.22222222222222221</v>
      </c>
      <c r="N38" s="12">
        <v>0.16239316239316237</v>
      </c>
      <c r="O38" s="12">
        <v>3.4188034188034185E-2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>
        <f t="shared" si="4"/>
        <v>3.8320512820512813</v>
      </c>
      <c r="Z38" s="12">
        <f t="shared" si="5"/>
        <v>3.5439299787517156E-2</v>
      </c>
      <c r="AA38" s="12"/>
      <c r="AB38" s="12"/>
      <c r="AC38" s="12"/>
      <c r="AD38" s="12"/>
      <c r="AE38" s="12"/>
      <c r="AF38" s="12"/>
      <c r="AG38" s="12"/>
      <c r="AH38" s="12"/>
      <c r="AI38" t="s">
        <v>71</v>
      </c>
      <c r="AJ38">
        <v>2.3390219687048299</v>
      </c>
      <c r="AK38">
        <v>2652.974380028279</v>
      </c>
      <c r="AL38">
        <v>0.23324444444444439</v>
      </c>
      <c r="AM38" s="94">
        <v>42956.708333333328</v>
      </c>
      <c r="AN38">
        <v>1.1036585365853659</v>
      </c>
    </row>
    <row r="39" spans="1:42" x14ac:dyDescent="0.3">
      <c r="A39">
        <v>5</v>
      </c>
      <c r="B39" s="90">
        <v>2016</v>
      </c>
      <c r="C39" s="88">
        <f t="shared" si="0"/>
        <v>1.81</v>
      </c>
      <c r="D39" s="88">
        <f t="shared" si="1"/>
        <v>422.320889131</v>
      </c>
      <c r="E39" s="88">
        <f t="shared" si="2"/>
        <v>0.76440080932710996</v>
      </c>
      <c r="F39" s="88">
        <f t="shared" si="3"/>
        <v>9.8599999999999993E-2</v>
      </c>
      <c r="G39" s="12">
        <v>2.2988505747126441E-3</v>
      </c>
      <c r="H39" s="12">
        <v>2.2988505747126441E-3</v>
      </c>
      <c r="I39" s="12">
        <v>2.2988505747126441E-3</v>
      </c>
      <c r="J39" s="12">
        <v>1.3793103448275864E-2</v>
      </c>
      <c r="K39" s="12">
        <v>0.19310344827586207</v>
      </c>
      <c r="L39" s="12">
        <v>0.3413793103448276</v>
      </c>
      <c r="M39" s="12">
        <v>0.23793103448275865</v>
      </c>
      <c r="N39" s="12">
        <v>0.17241379310344829</v>
      </c>
      <c r="O39" s="12">
        <v>2.0689655172413793E-2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>
        <f t="shared" si="4"/>
        <v>3.6851724137931035</v>
      </c>
      <c r="Z39" s="12">
        <f t="shared" si="5"/>
        <v>0.11425250003749053</v>
      </c>
      <c r="AA39" s="12"/>
      <c r="AB39" s="12"/>
      <c r="AC39" s="12"/>
      <c r="AD39" s="12"/>
      <c r="AE39" s="12"/>
      <c r="AF39" s="12"/>
      <c r="AG39" s="12"/>
      <c r="AH39" s="12"/>
      <c r="AI39" t="s">
        <v>72</v>
      </c>
      <c r="AJ39">
        <v>2.3167505278715348</v>
      </c>
      <c r="AK39">
        <v>1224.241995699098</v>
      </c>
      <c r="AL39">
        <v>0.43804444444444451</v>
      </c>
      <c r="AM39" s="94">
        <v>42957.708333333328</v>
      </c>
      <c r="AN39">
        <v>1.2922077922077919</v>
      </c>
    </row>
    <row r="40" spans="1:42" x14ac:dyDescent="0.3">
      <c r="A40">
        <v>7</v>
      </c>
      <c r="B40" s="90">
        <v>2016</v>
      </c>
      <c r="C40" s="88">
        <f t="shared" si="0"/>
        <v>1.69</v>
      </c>
      <c r="D40" s="88">
        <f t="shared" si="1"/>
        <v>1986.803407978141</v>
      </c>
      <c r="E40" s="88">
        <f t="shared" si="2"/>
        <v>3.3576977594830582</v>
      </c>
      <c r="F40" s="88">
        <f t="shared" si="3"/>
        <v>5.1999999999999998E-2</v>
      </c>
      <c r="G40" s="12">
        <v>7.5159714393085303E-4</v>
      </c>
      <c r="H40" s="12">
        <v>7.5159714393085303E-4</v>
      </c>
      <c r="I40" s="12">
        <v>7.5159714393085303E-4</v>
      </c>
      <c r="J40" s="12">
        <v>5.6369785794813977E-3</v>
      </c>
      <c r="K40" s="12">
        <v>0.21420518602029312</v>
      </c>
      <c r="L40" s="12">
        <v>0.37204058624577224</v>
      </c>
      <c r="M40" s="12">
        <v>0.2367531003382187</v>
      </c>
      <c r="N40" s="12">
        <v>0.14092446448703494</v>
      </c>
      <c r="O40" s="12">
        <v>2.2547914317925591E-2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>
        <f t="shared" si="4"/>
        <v>3.4775366403607664</v>
      </c>
      <c r="Z40" s="12">
        <f t="shared" si="5"/>
        <v>1.5250618579132855E-2</v>
      </c>
      <c r="AA40" s="12"/>
      <c r="AB40" s="12"/>
      <c r="AC40" s="12"/>
      <c r="AD40" s="12"/>
      <c r="AE40" s="12"/>
      <c r="AF40" s="12"/>
      <c r="AG40" s="12"/>
      <c r="AH40" s="12"/>
      <c r="AI40" t="s">
        <v>73</v>
      </c>
      <c r="AJ40">
        <v>1.724478376766043</v>
      </c>
      <c r="AK40">
        <v>376.21056705897928</v>
      </c>
      <c r="AL40">
        <v>0.2204444444444445</v>
      </c>
      <c r="AM40" s="94">
        <v>42958.75</v>
      </c>
      <c r="AN40">
        <v>1.125</v>
      </c>
    </row>
    <row r="41" spans="1:42" x14ac:dyDescent="0.3">
      <c r="A41">
        <v>8</v>
      </c>
      <c r="B41" s="90">
        <v>2016</v>
      </c>
      <c r="C41" s="88">
        <f t="shared" si="0"/>
        <v>2.81</v>
      </c>
      <c r="D41" s="88">
        <f t="shared" si="1"/>
        <v>2209.895716032906</v>
      </c>
      <c r="E41" s="88">
        <f t="shared" si="2"/>
        <v>6.2098069620524656</v>
      </c>
      <c r="F41" s="88">
        <f t="shared" si="3"/>
        <v>0.21290799999999999</v>
      </c>
      <c r="G41" s="12">
        <v>6.3877355477483235E-3</v>
      </c>
      <c r="H41" s="12">
        <v>6.3877355477483235E-3</v>
      </c>
      <c r="I41" s="12">
        <v>6.3877355477483235E-3</v>
      </c>
      <c r="J41" s="12">
        <v>1.916320664324497E-2</v>
      </c>
      <c r="K41" s="12">
        <v>0.26030022357074417</v>
      </c>
      <c r="L41" s="12">
        <v>0.36745448738422226</v>
      </c>
      <c r="M41" s="12">
        <v>0.18061322261258383</v>
      </c>
      <c r="N41" s="12">
        <v>0.11977004152028106</v>
      </c>
      <c r="O41" s="12">
        <v>7.9846694346854038E-3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>
        <f t="shared" si="4"/>
        <v>2.8384701373363144</v>
      </c>
      <c r="Z41" s="12">
        <f t="shared" si="5"/>
        <v>3.3149221358558058E-2</v>
      </c>
      <c r="AA41" s="12"/>
      <c r="AB41" s="12"/>
      <c r="AC41" s="12"/>
      <c r="AD41" s="12"/>
      <c r="AE41" s="12"/>
      <c r="AF41" s="12"/>
      <c r="AG41" s="12"/>
      <c r="AH41" s="12"/>
      <c r="AI41" t="s">
        <v>74</v>
      </c>
      <c r="AJ41">
        <v>1.6658511142043331</v>
      </c>
      <c r="AK41">
        <v>384.95153441409929</v>
      </c>
      <c r="AL41">
        <v>9.6777777777777782E-2</v>
      </c>
      <c r="AM41" s="94">
        <v>42960.791666666672</v>
      </c>
      <c r="AN41">
        <v>1.2257462686567171</v>
      </c>
    </row>
    <row r="42" spans="1:42" x14ac:dyDescent="0.3">
      <c r="A42">
        <v>11</v>
      </c>
      <c r="B42" s="90">
        <v>2016</v>
      </c>
      <c r="C42" s="88">
        <f t="shared" si="0"/>
        <v>2.71</v>
      </c>
      <c r="D42" s="88">
        <f t="shared" si="1"/>
        <v>2820.3249675462912</v>
      </c>
      <c r="E42" s="88">
        <f t="shared" si="2"/>
        <v>7.6430806620504494</v>
      </c>
      <c r="F42" s="88">
        <f t="shared" si="3"/>
        <v>0.53660571428571435</v>
      </c>
      <c r="G42" s="12">
        <v>4.4725576640470259E-4</v>
      </c>
      <c r="H42" s="12">
        <v>4.4725576640470259E-4</v>
      </c>
      <c r="I42" s="12">
        <v>4.4725576640470259E-4</v>
      </c>
      <c r="J42" s="12">
        <v>2.8752156411730879E-2</v>
      </c>
      <c r="K42" s="12">
        <v>0.2741038911251677</v>
      </c>
      <c r="L42" s="12">
        <v>0.36419398121525781</v>
      </c>
      <c r="M42" s="12">
        <v>0.18113858539390454</v>
      </c>
      <c r="N42" s="12">
        <v>0.11213341000575043</v>
      </c>
      <c r="O42" s="12">
        <v>5.7504312823461754E-3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>
        <f t="shared" si="4"/>
        <v>2.7246405980448531</v>
      </c>
      <c r="Z42" s="12">
        <f t="shared" si="5"/>
        <v>6.560223578230516E-2</v>
      </c>
      <c r="AA42" s="12"/>
      <c r="AB42" s="12"/>
      <c r="AC42" s="12"/>
      <c r="AD42" s="12"/>
      <c r="AE42" s="12"/>
      <c r="AF42" s="12"/>
      <c r="AG42" s="12"/>
      <c r="AH42" s="12"/>
      <c r="AI42" t="s">
        <v>75</v>
      </c>
      <c r="AJ42">
        <v>1.7251051199999961</v>
      </c>
      <c r="AK42">
        <v>552.95702694936415</v>
      </c>
      <c r="AL42">
        <v>0.1137777777777778</v>
      </c>
      <c r="AM42" s="94">
        <v>42963.75</v>
      </c>
      <c r="AN42">
        <v>1.2875000000000001</v>
      </c>
    </row>
    <row r="43" spans="1:42" x14ac:dyDescent="0.3">
      <c r="A43">
        <v>12</v>
      </c>
      <c r="B43" s="90">
        <v>2016</v>
      </c>
      <c r="C43" s="88">
        <f t="shared" si="0"/>
        <v>2.75</v>
      </c>
      <c r="D43" s="88">
        <f t="shared" si="1"/>
        <v>700.12270927867667</v>
      </c>
      <c r="E43" s="88">
        <f t="shared" si="2"/>
        <v>1.9253374505163607</v>
      </c>
      <c r="F43" s="88">
        <f t="shared" si="3"/>
        <v>2.5440000000000001E-2</v>
      </c>
      <c r="G43" s="12">
        <v>5.7870370370370376E-3</v>
      </c>
      <c r="H43" s="12">
        <v>5.7870370370370376E-3</v>
      </c>
      <c r="I43" s="12">
        <v>5.7870370370370376E-3</v>
      </c>
      <c r="J43" s="12">
        <v>3.4722222222222224E-2</v>
      </c>
      <c r="K43" s="12">
        <v>0.22569444444444442</v>
      </c>
      <c r="L43" s="12">
        <v>0.36458333333333331</v>
      </c>
      <c r="M43" s="12">
        <v>0.24305555555555555</v>
      </c>
      <c r="N43" s="12">
        <v>0.11458333333333334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>
        <f t="shared" si="4"/>
        <v>2.7881944444444446</v>
      </c>
      <c r="Z43" s="12">
        <f t="shared" si="5"/>
        <v>1.304095451445072E-2</v>
      </c>
      <c r="AA43" s="12"/>
      <c r="AB43" s="12"/>
      <c r="AC43" s="12"/>
      <c r="AD43" s="12"/>
      <c r="AE43" s="12"/>
      <c r="AF43" s="12"/>
      <c r="AG43" s="12"/>
      <c r="AH43" s="12"/>
      <c r="AI43" t="s">
        <v>76</v>
      </c>
      <c r="AJ43">
        <v>2.0705433600000038</v>
      </c>
      <c r="AK43">
        <v>897.07629536983313</v>
      </c>
      <c r="AL43">
        <v>0.1450666666666667</v>
      </c>
      <c r="AM43" s="94">
        <v>42965.708333333328</v>
      </c>
      <c r="AN43">
        <v>1.1936274509803919</v>
      </c>
    </row>
    <row r="44" spans="1:42" x14ac:dyDescent="0.3">
      <c r="A44">
        <v>14</v>
      </c>
      <c r="B44" s="90">
        <v>2016</v>
      </c>
      <c r="C44" s="88">
        <f t="shared" si="0"/>
        <v>3.08</v>
      </c>
      <c r="D44" s="88">
        <f t="shared" si="1"/>
        <v>9546.9060273478135</v>
      </c>
      <c r="E44" s="88">
        <f t="shared" si="2"/>
        <v>29.404470564231264</v>
      </c>
      <c r="F44" s="88">
        <f t="shared" si="3"/>
        <v>9.0000000000000011E-2</v>
      </c>
      <c r="G44" s="12">
        <v>2.6666666666666666E-3</v>
      </c>
      <c r="H44" s="12">
        <v>2.6666666666666666E-3</v>
      </c>
      <c r="I44" s="12">
        <v>2.6666666666666666E-3</v>
      </c>
      <c r="J44" s="12">
        <v>8.0000000000000002E-3</v>
      </c>
      <c r="K44" s="12">
        <v>5.6000000000000001E-2</v>
      </c>
      <c r="L44" s="12">
        <v>0.14400000000000002</v>
      </c>
      <c r="M44" s="12">
        <v>0.20400000000000001</v>
      </c>
      <c r="N44" s="12">
        <v>0.46</v>
      </c>
      <c r="O44" s="12">
        <v>0.12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>
        <f t="shared" si="4"/>
        <v>7.9458000000000002</v>
      </c>
      <c r="Z44" s="12">
        <f t="shared" si="5"/>
        <v>3.0514194111063457E-3</v>
      </c>
      <c r="AA44" s="12"/>
      <c r="AB44" s="12"/>
      <c r="AC44" s="12"/>
      <c r="AD44" s="12"/>
      <c r="AE44" s="12"/>
      <c r="AF44" s="12"/>
      <c r="AG44" s="12"/>
      <c r="AH44" s="12"/>
      <c r="AI44" t="s">
        <v>77</v>
      </c>
      <c r="AJ44">
        <v>1.868013759999992</v>
      </c>
      <c r="AK44">
        <v>542.0276831196029</v>
      </c>
      <c r="AL44">
        <v>7.0000000000000007E-2</v>
      </c>
      <c r="AM44" s="94">
        <v>42967.541666666672</v>
      </c>
      <c r="AN44">
        <v>1.43</v>
      </c>
    </row>
    <row r="45" spans="1:42" x14ac:dyDescent="0.3">
      <c r="A45">
        <v>15</v>
      </c>
      <c r="B45" s="90">
        <v>2016</v>
      </c>
      <c r="C45" s="88">
        <f t="shared" si="0"/>
        <v>2.46</v>
      </c>
      <c r="D45" s="88">
        <f t="shared" si="1"/>
        <v>5044.5825188606696</v>
      </c>
      <c r="E45" s="88">
        <f t="shared" si="2"/>
        <v>12.409672996397246</v>
      </c>
      <c r="F45" s="88">
        <f t="shared" si="3"/>
        <v>5.7593333333333323E-2</v>
      </c>
      <c r="G45" s="12">
        <v>2.0449897750511249E-3</v>
      </c>
      <c r="H45" s="12">
        <v>2.0449897750511249E-3</v>
      </c>
      <c r="I45" s="12">
        <v>2.0449897750511249E-3</v>
      </c>
      <c r="J45" s="12">
        <v>2.4539877300613498E-2</v>
      </c>
      <c r="K45" s="12">
        <v>0.18404907975460122</v>
      </c>
      <c r="L45" s="12">
        <v>0.28834355828220859</v>
      </c>
      <c r="M45" s="12">
        <v>0.2392638036809816</v>
      </c>
      <c r="N45" s="12">
        <v>0.24539877300613497</v>
      </c>
      <c r="O45" s="12">
        <v>1.2269938650306749E-2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>
        <f t="shared" si="4"/>
        <v>4.1417177914110432</v>
      </c>
      <c r="Z45" s="12">
        <f t="shared" si="5"/>
        <v>4.619563889157562E-3</v>
      </c>
      <c r="AA45" s="12"/>
      <c r="AB45" s="12"/>
      <c r="AC45" s="12"/>
      <c r="AD45" s="12"/>
      <c r="AE45" s="12"/>
      <c r="AF45" s="12"/>
      <c r="AG45" s="12"/>
      <c r="AH45" s="12"/>
      <c r="AI45" t="s">
        <v>78</v>
      </c>
      <c r="AJ45">
        <v>2.5335758399999908</v>
      </c>
      <c r="AK45">
        <v>2460.182198774176</v>
      </c>
      <c r="AL45">
        <v>1.7173333333333329</v>
      </c>
      <c r="AM45" s="94">
        <v>42970.708333333328</v>
      </c>
    </row>
    <row r="46" spans="1:42" x14ac:dyDescent="0.3">
      <c r="A46">
        <v>16</v>
      </c>
      <c r="B46" s="90">
        <v>2016</v>
      </c>
      <c r="C46" s="88">
        <f t="shared" si="0"/>
        <v>2.57</v>
      </c>
      <c r="D46" s="88">
        <f t="shared" si="1"/>
        <v>4289.9824513948697</v>
      </c>
      <c r="E46" s="88">
        <f t="shared" si="2"/>
        <v>11.025254900084814</v>
      </c>
      <c r="F46" s="88">
        <f t="shared" si="3"/>
        <v>5.0099999999999999E-2</v>
      </c>
      <c r="G46">
        <v>2.3952095808383232E-2</v>
      </c>
      <c r="H46">
        <v>2.3952095808383232E-2</v>
      </c>
      <c r="I46">
        <v>2.3952095808383232E-2</v>
      </c>
      <c r="J46">
        <v>7.1856287425149698E-2</v>
      </c>
      <c r="K46">
        <v>0.3532934131736527</v>
      </c>
      <c r="L46">
        <v>0.3532934131736527</v>
      </c>
      <c r="M46">
        <v>0.10179640718562874</v>
      </c>
      <c r="N46">
        <v>4.7904191616766463E-2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f t="shared" si="4"/>
        <v>1.790119760479042</v>
      </c>
      <c r="Z46" s="12">
        <f t="shared" si="5"/>
        <v>4.5235570735179184E-3</v>
      </c>
      <c r="AA46" s="12"/>
      <c r="AI46" t="s">
        <v>149</v>
      </c>
      <c r="AJ46">
        <v>1.54105469888</v>
      </c>
      <c r="AK46">
        <v>6.9504160998344902E-2</v>
      </c>
      <c r="AL46">
        <v>0.03</v>
      </c>
      <c r="AM46" s="94">
        <v>45149.708333333328</v>
      </c>
      <c r="AN46">
        <v>0.25</v>
      </c>
      <c r="AO46">
        <v>0.06</v>
      </c>
      <c r="AP46">
        <v>0.32</v>
      </c>
    </row>
    <row r="47" spans="1:42" x14ac:dyDescent="0.3">
      <c r="Z47" s="12"/>
      <c r="AI47" t="s">
        <v>150</v>
      </c>
      <c r="AJ47">
        <v>1.5320506224799999</v>
      </c>
      <c r="AK47">
        <v>2.6182502766707211E-2</v>
      </c>
      <c r="AL47">
        <v>0.02</v>
      </c>
      <c r="AM47" s="94">
        <v>45150.708333333328</v>
      </c>
      <c r="AN47">
        <v>2.15</v>
      </c>
      <c r="AO47">
        <v>0.01</v>
      </c>
      <c r="AP47">
        <v>0.33</v>
      </c>
    </row>
    <row r="48" spans="1:42" x14ac:dyDescent="0.3">
      <c r="Z48" s="12"/>
      <c r="AI48" t="s">
        <v>151</v>
      </c>
      <c r="AJ48">
        <v>1.32184636616</v>
      </c>
      <c r="AK48">
        <v>8.5124124253491293E-2</v>
      </c>
      <c r="AL48">
        <v>0.05</v>
      </c>
      <c r="AM48" s="94">
        <v>45152.458333333328</v>
      </c>
      <c r="AN48">
        <v>0.7</v>
      </c>
      <c r="AO48">
        <v>0.05</v>
      </c>
      <c r="AP48">
        <v>4.78</v>
      </c>
    </row>
    <row r="49" spans="1:42" x14ac:dyDescent="0.3">
      <c r="Z49" s="12"/>
      <c r="AI49" t="s">
        <v>82</v>
      </c>
      <c r="AJ49">
        <v>1.31873586704</v>
      </c>
      <c r="AK49">
        <v>0.1175754398515881</v>
      </c>
      <c r="AL49">
        <v>0.03</v>
      </c>
      <c r="AM49" s="94">
        <v>45155.541666666672</v>
      </c>
      <c r="AN49">
        <v>2.5499999999999998</v>
      </c>
      <c r="AO49">
        <v>0.04</v>
      </c>
      <c r="AP49">
        <v>4.63</v>
      </c>
    </row>
    <row r="50" spans="1:42" x14ac:dyDescent="0.3">
      <c r="C50" s="68" t="s">
        <v>107</v>
      </c>
      <c r="D50" s="68" t="s">
        <v>106</v>
      </c>
      <c r="E50" s="68" t="s">
        <v>137</v>
      </c>
      <c r="F50" s="68" t="s">
        <v>147</v>
      </c>
      <c r="G50" s="68" t="s">
        <v>133</v>
      </c>
      <c r="H50" s="68" t="s">
        <v>138</v>
      </c>
      <c r="I50" s="68" t="s">
        <v>139</v>
      </c>
      <c r="J50" s="68" t="s">
        <v>140</v>
      </c>
      <c r="Z50" s="12"/>
      <c r="AI50" t="s">
        <v>152</v>
      </c>
      <c r="AJ50">
        <v>1.1116966800000001</v>
      </c>
      <c r="AK50">
        <v>6.4729317387144311E-2</v>
      </c>
      <c r="AL50">
        <v>0.05</v>
      </c>
      <c r="AM50" s="94">
        <v>45156.458333333328</v>
      </c>
      <c r="AN50">
        <v>2.41</v>
      </c>
      <c r="AO50">
        <v>0.02</v>
      </c>
      <c r="AP50">
        <v>2.2400000000000002</v>
      </c>
    </row>
    <row r="51" spans="1:42" s="104" customFormat="1" x14ac:dyDescent="0.3">
      <c r="A51" s="104">
        <f>MAX(C51:C104)</f>
        <v>3.08</v>
      </c>
      <c r="C51" s="104">
        <v>1.67</v>
      </c>
      <c r="D51" s="104">
        <v>0.38475655129470382</v>
      </c>
      <c r="E51" s="104">
        <v>8.491108641975309E-2</v>
      </c>
      <c r="F51" s="104" t="s">
        <v>149</v>
      </c>
      <c r="G51" s="105">
        <v>42539.666666666672</v>
      </c>
      <c r="H51" s="104">
        <v>1.3820346320346319</v>
      </c>
      <c r="Z51" s="106">
        <f>E51/(D51+E51)</f>
        <v>0.18078973214538649</v>
      </c>
      <c r="AB51" s="104" t="s">
        <v>145</v>
      </c>
      <c r="AC51" s="104" t="s">
        <v>162</v>
      </c>
      <c r="AD51" s="104">
        <v>2016</v>
      </c>
      <c r="AE51" s="104">
        <v>2017</v>
      </c>
      <c r="AF51" s="104">
        <v>2023</v>
      </c>
      <c r="AI51" s="104" t="s">
        <v>81</v>
      </c>
      <c r="AJ51" s="104">
        <v>1.3179173146400001</v>
      </c>
      <c r="AK51" s="104">
        <v>3.5161597389239428E-2</v>
      </c>
      <c r="AL51" s="104">
        <v>0.05</v>
      </c>
      <c r="AM51" s="107">
        <v>45158.666666666672</v>
      </c>
      <c r="AN51" s="104">
        <v>3.06</v>
      </c>
    </row>
    <row r="52" spans="1:42" s="104" customFormat="1" x14ac:dyDescent="0.3">
      <c r="C52" s="104">
        <v>1.66</v>
      </c>
      <c r="D52" s="104">
        <v>0.35538542738777062</v>
      </c>
      <c r="E52" s="104">
        <v>0.13526750000000001</v>
      </c>
      <c r="F52" s="104" t="s">
        <v>150</v>
      </c>
      <c r="G52" s="105">
        <v>42540.791666666672</v>
      </c>
      <c r="H52" s="104">
        <v>1.8690425531914889</v>
      </c>
      <c r="Z52" s="106">
        <f t="shared" ref="Z52:Z104" si="7">E52/(D52+E52)</f>
        <v>0.27568876582508595</v>
      </c>
      <c r="AB52" s="104" t="s">
        <v>158</v>
      </c>
      <c r="AC52" s="106">
        <f>MIN(Z$51:Z$1048576)</f>
        <v>2.0475630825675141E-3</v>
      </c>
      <c r="AD52" s="106">
        <f>MIN(Z51:Z66)</f>
        <v>2.0475630825675141E-3</v>
      </c>
      <c r="AE52" s="106">
        <f>MIN(Z67:Z94)</f>
        <v>5.8345791266451175E-2</v>
      </c>
      <c r="AF52" s="106">
        <f>MIN(Z95:Z104)</f>
        <v>0.20328585861014567</v>
      </c>
      <c r="AI52" s="104" t="s">
        <v>153</v>
      </c>
      <c r="AJ52" s="104">
        <v>1.1872217814399999</v>
      </c>
      <c r="AK52" s="104">
        <v>0.20705040057415949</v>
      </c>
      <c r="AL52" s="104">
        <v>0.06</v>
      </c>
      <c r="AM52" s="107">
        <v>45159.541666666672</v>
      </c>
      <c r="AN52" s="104">
        <v>7.62</v>
      </c>
      <c r="AO52" s="104">
        <v>0.01</v>
      </c>
      <c r="AP52" s="104">
        <v>0.42</v>
      </c>
    </row>
    <row r="53" spans="1:42" s="104" customFormat="1" x14ac:dyDescent="0.3">
      <c r="C53" s="104">
        <v>1.53</v>
      </c>
      <c r="D53" s="104">
        <v>0.32849151344768862</v>
      </c>
      <c r="E53" s="104">
        <v>3.1872866666666673E-2</v>
      </c>
      <c r="F53" s="104" t="s">
        <v>151</v>
      </c>
      <c r="G53" s="105">
        <v>42541.5</v>
      </c>
      <c r="H53" s="104">
        <v>2.5209641255605382</v>
      </c>
      <c r="Z53" s="106">
        <f t="shared" si="7"/>
        <v>8.8446218398589724E-2</v>
      </c>
      <c r="AB53" s="104" t="s">
        <v>159</v>
      </c>
      <c r="AC53" s="106">
        <f>MAX(Z$51:Z$1048576)</f>
        <v>0.76259068376325334</v>
      </c>
      <c r="AD53" s="106">
        <f>MAX(Z51:Z66)</f>
        <v>0.27568876582508595</v>
      </c>
      <c r="AE53" s="106">
        <f>MAX(Z67:Z94)</f>
        <v>0.76259068376325334</v>
      </c>
      <c r="AF53" s="106">
        <f>MAX(Z95:Z104)</f>
        <v>0.62438208289594488</v>
      </c>
      <c r="AI53" s="104" t="s">
        <v>154</v>
      </c>
      <c r="AJ53" s="104">
        <v>0.85658118200000022</v>
      </c>
      <c r="AK53" s="104">
        <v>1.203166866550375E-2</v>
      </c>
      <c r="AL53" s="104">
        <v>0.02</v>
      </c>
      <c r="AM53" s="107">
        <v>45161.375</v>
      </c>
      <c r="AN53" s="104">
        <v>2.36</v>
      </c>
      <c r="AO53" s="104">
        <v>0.01</v>
      </c>
      <c r="AP53" s="104">
        <v>1.54</v>
      </c>
    </row>
    <row r="54" spans="1:42" s="104" customFormat="1" x14ac:dyDescent="0.3">
      <c r="C54" s="104">
        <v>1.56</v>
      </c>
      <c r="D54" s="104">
        <v>0.3334114570109209</v>
      </c>
      <c r="E54" s="104">
        <v>1.9109999999999999E-2</v>
      </c>
      <c r="F54" s="104" t="s">
        <v>82</v>
      </c>
      <c r="G54" s="105">
        <v>42541.75</v>
      </c>
      <c r="H54" s="104">
        <v>3.2694444444444439</v>
      </c>
      <c r="Z54" s="106">
        <f t="shared" si="7"/>
        <v>5.420946617558086E-2</v>
      </c>
      <c r="AB54" s="104" t="s">
        <v>160</v>
      </c>
      <c r="AC54" s="106">
        <f>AVERAGE(Z$51:Z$1048576)</f>
        <v>0.2446516501846133</v>
      </c>
      <c r="AD54" s="106">
        <f>AVERAGE(Z51:Z66)</f>
        <v>7.3389794849631235E-2</v>
      </c>
      <c r="AE54" s="106">
        <f>AVERAGE(Z67:Z94)</f>
        <v>0.28450146290772188</v>
      </c>
      <c r="AF54" s="106">
        <f>AVERAGE(Z95:Z104)</f>
        <v>0.40709114309588051</v>
      </c>
      <c r="AI54" s="104" t="s">
        <v>155</v>
      </c>
      <c r="AJ54" s="104">
        <v>1.2718055294399999</v>
      </c>
      <c r="AK54" s="104">
        <v>5.1345072379289453E-2</v>
      </c>
      <c r="AL54" s="104">
        <v>0.04</v>
      </c>
      <c r="AM54" s="107">
        <v>45161.75</v>
      </c>
      <c r="AN54" s="104">
        <v>1.91</v>
      </c>
      <c r="AO54" s="104">
        <v>0.01</v>
      </c>
      <c r="AP54" s="104">
        <v>12.8</v>
      </c>
    </row>
    <row r="55" spans="1:42" s="104" customFormat="1" x14ac:dyDescent="0.3">
      <c r="C55" s="104">
        <v>1.81</v>
      </c>
      <c r="D55" s="104">
        <v>0.42232088913100002</v>
      </c>
      <c r="E55" s="104">
        <v>9.8599999999999993E-2</v>
      </c>
      <c r="F55" s="104" t="s">
        <v>152</v>
      </c>
      <c r="G55" s="105">
        <v>42542.75</v>
      </c>
      <c r="H55" s="104">
        <v>2.984655172413794</v>
      </c>
      <c r="Z55" s="106">
        <f t="shared" si="7"/>
        <v>0.18928018065177704</v>
      </c>
      <c r="AB55" s="104" t="s">
        <v>161</v>
      </c>
      <c r="AC55" s="106">
        <f>STDEV(Z$51:Z$1048576)</f>
        <v>0.19849329544528255</v>
      </c>
      <c r="AD55" s="106">
        <f>STDEV(Z51:Z66)</f>
        <v>8.3812689617764211E-2</v>
      </c>
      <c r="AE55" s="106">
        <f>STDEV(Z67:Z94)</f>
        <v>0.19566208663126677</v>
      </c>
      <c r="AF55" s="106">
        <f>STDEV(Z95:Z104)</f>
        <v>0.13805433700328601</v>
      </c>
      <c r="AI55" s="104" t="s">
        <v>156</v>
      </c>
      <c r="AJ55" s="104">
        <v>0.99540766904</v>
      </c>
      <c r="AK55" s="104">
        <v>2.4135509684951061E-2</v>
      </c>
      <c r="AL55" s="104">
        <v>0.02</v>
      </c>
      <c r="AM55" s="107">
        <v>45163.458333333328</v>
      </c>
      <c r="AN55" s="104">
        <v>1.21</v>
      </c>
      <c r="AO55" s="104">
        <v>0.01</v>
      </c>
      <c r="AP55" s="104">
        <v>1.54</v>
      </c>
    </row>
    <row r="56" spans="1:42" s="104" customFormat="1" x14ac:dyDescent="0.3">
      <c r="C56" s="104">
        <v>1.69</v>
      </c>
      <c r="D56" s="104">
        <v>1.9868034079781409</v>
      </c>
      <c r="E56" s="104">
        <v>5.1999999999999998E-2</v>
      </c>
      <c r="F56" s="104" t="s">
        <v>153</v>
      </c>
      <c r="G56" s="105">
        <v>42543.583333333328</v>
      </c>
      <c r="H56" s="104">
        <v>2.9184047350620062</v>
      </c>
      <c r="I56" s="104">
        <v>1.008E-2</v>
      </c>
      <c r="J56" s="104">
        <v>3.1023637820512819</v>
      </c>
      <c r="Z56" s="106">
        <f t="shared" si="7"/>
        <v>2.5505156503327527E-2</v>
      </c>
      <c r="AM56" s="107"/>
    </row>
    <row r="57" spans="1:42" s="104" customFormat="1" x14ac:dyDescent="0.3">
      <c r="C57" s="104">
        <v>1.69</v>
      </c>
      <c r="D57" s="104">
        <v>1.9868034079781409</v>
      </c>
      <c r="E57" s="104">
        <v>1.008E-2</v>
      </c>
      <c r="F57" s="104" t="s">
        <v>81</v>
      </c>
      <c r="G57" s="105">
        <v>42543.583333333328</v>
      </c>
      <c r="H57" s="104">
        <v>2.9184047350620062</v>
      </c>
      <c r="I57" s="104">
        <v>1.008E-2</v>
      </c>
      <c r="J57" s="104">
        <v>3.1023637820512819</v>
      </c>
      <c r="Z57" s="106">
        <f t="shared" si="7"/>
        <v>5.0478660695599019E-3</v>
      </c>
      <c r="AM57" s="107"/>
    </row>
    <row r="58" spans="1:42" s="104" customFormat="1" x14ac:dyDescent="0.3">
      <c r="C58" s="104">
        <v>2.81</v>
      </c>
      <c r="D58" s="104">
        <v>2.2098957160329058</v>
      </c>
      <c r="E58" s="104">
        <v>0.21290799999999999</v>
      </c>
      <c r="F58" s="104" t="s">
        <v>154</v>
      </c>
      <c r="G58" s="105">
        <v>42545.666666666672</v>
      </c>
      <c r="H58" s="104">
        <v>2.3122005748961998</v>
      </c>
      <c r="I58" s="104">
        <v>3.9826666666666663E-2</v>
      </c>
      <c r="J58" s="104">
        <v>8.6589805825242721</v>
      </c>
      <c r="Z58" s="106">
        <f t="shared" si="7"/>
        <v>8.7876701934655743E-2</v>
      </c>
      <c r="AB58" s="104" t="s">
        <v>145</v>
      </c>
      <c r="AC58" s="104" t="s">
        <v>162</v>
      </c>
      <c r="AD58" s="104">
        <v>2016</v>
      </c>
      <c r="AE58" s="104">
        <v>2017</v>
      </c>
      <c r="AF58" s="104">
        <v>2023</v>
      </c>
      <c r="AM58" s="107"/>
    </row>
    <row r="59" spans="1:42" s="104" customFormat="1" x14ac:dyDescent="0.3">
      <c r="C59" s="104">
        <v>2.81</v>
      </c>
      <c r="D59" s="104">
        <v>2.2098957160329058</v>
      </c>
      <c r="E59" s="104">
        <v>3.9826666666666663E-2</v>
      </c>
      <c r="F59" s="104" t="s">
        <v>155</v>
      </c>
      <c r="G59" s="105">
        <v>42545.666666666672</v>
      </c>
      <c r="H59" s="104">
        <v>2.3122005748961998</v>
      </c>
      <c r="I59" s="104">
        <v>3.9826666666666663E-2</v>
      </c>
      <c r="J59" s="104">
        <v>8.6589805825242721</v>
      </c>
      <c r="Z59" s="106">
        <f t="shared" si="7"/>
        <v>1.7702925024409608E-2</v>
      </c>
      <c r="AB59" s="104" t="s">
        <v>158</v>
      </c>
      <c r="AC59" s="104">
        <v>2.0475630825675141E-3</v>
      </c>
      <c r="AD59" s="104">
        <v>2.0475630825675141E-3</v>
      </c>
      <c r="AE59" s="104">
        <v>5.8345791266451175E-2</v>
      </c>
      <c r="AF59" s="104">
        <v>0.20328585861014567</v>
      </c>
      <c r="AM59" s="107"/>
    </row>
    <row r="60" spans="1:42" s="104" customFormat="1" x14ac:dyDescent="0.3">
      <c r="C60" s="104">
        <v>2.71</v>
      </c>
      <c r="D60" s="104">
        <v>2.8203249675462909</v>
      </c>
      <c r="E60" s="104">
        <v>0.53660571428571435</v>
      </c>
      <c r="F60" s="104" t="s">
        <v>164</v>
      </c>
      <c r="G60" s="105">
        <v>42546.833333333328</v>
      </c>
      <c r="H60" s="104">
        <v>2.2137483227908761</v>
      </c>
      <c r="I60" s="104">
        <v>5.9200000000000003E-2</v>
      </c>
      <c r="J60" s="104">
        <v>5.3231177606177598</v>
      </c>
      <c r="Z60" s="106">
        <f t="shared" si="7"/>
        <v>0.15985010271134587</v>
      </c>
      <c r="AB60" s="104" t="s">
        <v>159</v>
      </c>
      <c r="AC60" s="104">
        <v>0.76259068376325334</v>
      </c>
      <c r="AD60" s="104">
        <v>0.27568876582508595</v>
      </c>
      <c r="AE60" s="104">
        <v>0.76259068376325334</v>
      </c>
      <c r="AF60" s="104">
        <v>0.62438208289594488</v>
      </c>
      <c r="AM60" s="107"/>
    </row>
    <row r="61" spans="1:42" s="104" customFormat="1" x14ac:dyDescent="0.3">
      <c r="C61" s="104">
        <v>2.71</v>
      </c>
      <c r="D61" s="104">
        <v>2.8203249675462909</v>
      </c>
      <c r="E61" s="104">
        <v>5.9200000000000003E-2</v>
      </c>
      <c r="F61" s="104" t="s">
        <v>156</v>
      </c>
      <c r="G61" s="105">
        <v>42546.833333333328</v>
      </c>
      <c r="H61" s="104">
        <v>2.2137483227908761</v>
      </c>
      <c r="I61" s="104">
        <v>5.9200000000000003E-2</v>
      </c>
      <c r="J61" s="104">
        <v>5.3231177606177598</v>
      </c>
      <c r="Z61" s="106">
        <f t="shared" si="7"/>
        <v>2.0558946585709125E-2</v>
      </c>
      <c r="AB61" s="104" t="s">
        <v>160</v>
      </c>
      <c r="AC61" s="104">
        <v>0.2446516501846133</v>
      </c>
      <c r="AD61" s="104">
        <v>7.3389794849631235E-2</v>
      </c>
      <c r="AE61" s="104">
        <v>0.28450146290772188</v>
      </c>
      <c r="AF61" s="104">
        <v>0.40709114309588051</v>
      </c>
      <c r="AM61" s="107"/>
    </row>
    <row r="62" spans="1:42" s="104" customFormat="1" x14ac:dyDescent="0.3">
      <c r="C62" s="104">
        <v>2.75</v>
      </c>
      <c r="D62" s="104">
        <v>0.7001227092786767</v>
      </c>
      <c r="E62" s="104">
        <v>2.5440000000000001E-2</v>
      </c>
      <c r="F62" s="104" t="s">
        <v>165</v>
      </c>
      <c r="G62" s="105">
        <v>42549.541666666672</v>
      </c>
      <c r="H62" s="104">
        <v>2.2547743055555549</v>
      </c>
      <c r="Z62" s="106">
        <f t="shared" si="7"/>
        <v>3.506244143292777E-2</v>
      </c>
      <c r="AB62" s="104" t="s">
        <v>161</v>
      </c>
      <c r="AC62" s="104">
        <v>0.19849329544528255</v>
      </c>
      <c r="AD62" s="104">
        <v>8.3812689617764211E-2</v>
      </c>
      <c r="AE62" s="104">
        <v>0.19566208663126677</v>
      </c>
      <c r="AF62" s="104">
        <v>0.13805433700328601</v>
      </c>
      <c r="AM62" s="107"/>
    </row>
    <row r="63" spans="1:42" s="104" customFormat="1" x14ac:dyDescent="0.3">
      <c r="C63" s="104">
        <v>3.08</v>
      </c>
      <c r="D63" s="104">
        <v>9.5469060273478128</v>
      </c>
      <c r="E63" s="104">
        <v>9.0000000000000011E-2</v>
      </c>
      <c r="F63" s="104" t="s">
        <v>166</v>
      </c>
      <c r="G63" s="105">
        <v>42551.708333333328</v>
      </c>
      <c r="H63" s="104">
        <v>6.7211999999999996</v>
      </c>
      <c r="I63" s="104">
        <v>1.9588000000000001E-2</v>
      </c>
      <c r="J63" s="104">
        <v>2.2901606425702812</v>
      </c>
      <c r="Z63" s="106">
        <f t="shared" si="7"/>
        <v>9.3390969824335875E-3</v>
      </c>
      <c r="AM63" s="107"/>
    </row>
    <row r="64" spans="1:42" s="104" customFormat="1" x14ac:dyDescent="0.3">
      <c r="C64" s="104">
        <v>3.08</v>
      </c>
      <c r="D64" s="104">
        <v>9.5469060273478128</v>
      </c>
      <c r="E64" s="104">
        <v>1.9588000000000001E-2</v>
      </c>
      <c r="F64" s="104" t="s">
        <v>167</v>
      </c>
      <c r="G64" s="105">
        <v>42551.708333333328</v>
      </c>
      <c r="H64" s="104">
        <v>6.7211999999999996</v>
      </c>
      <c r="I64" s="104">
        <v>1.9588000000000001E-2</v>
      </c>
      <c r="J64" s="104">
        <v>2.2901606425702812</v>
      </c>
      <c r="Z64" s="106">
        <f t="shared" si="7"/>
        <v>2.0475630825675141E-3</v>
      </c>
      <c r="AM64" s="107"/>
    </row>
    <row r="65" spans="3:39" s="104" customFormat="1" x14ac:dyDescent="0.3">
      <c r="C65" s="104">
        <v>2.46</v>
      </c>
      <c r="D65" s="104">
        <v>5.0445825188606701</v>
      </c>
      <c r="E65" s="104">
        <v>5.7593333333333323E-2</v>
      </c>
      <c r="F65" s="104" t="s">
        <v>168</v>
      </c>
      <c r="G65" s="105">
        <v>42552.541666666672</v>
      </c>
      <c r="H65" s="104">
        <v>3.16579754601227</v>
      </c>
      <c r="Z65" s="106">
        <f t="shared" si="7"/>
        <v>1.1287994573642032E-2</v>
      </c>
      <c r="AB65" s="104" t="s">
        <v>145</v>
      </c>
      <c r="AC65" s="104" t="s">
        <v>160</v>
      </c>
      <c r="AD65" s="104" t="s">
        <v>158</v>
      </c>
      <c r="AE65" s="104" t="s">
        <v>159</v>
      </c>
      <c r="AF65" s="104" t="s">
        <v>161</v>
      </c>
      <c r="AM65" s="107"/>
    </row>
    <row r="66" spans="3:39" s="104" customFormat="1" x14ac:dyDescent="0.3">
      <c r="C66" s="104">
        <v>2.57</v>
      </c>
      <c r="D66" s="104">
        <v>4.2899824513948701</v>
      </c>
      <c r="E66" s="104">
        <v>5.0099999999999999E-2</v>
      </c>
      <c r="F66" s="104" t="s">
        <v>169</v>
      </c>
      <c r="G66" s="105">
        <v>42556.666666666672</v>
      </c>
      <c r="H66" s="104">
        <v>1.4868263473053891</v>
      </c>
      <c r="Z66" s="106">
        <f t="shared" si="7"/>
        <v>1.1543559497100854E-2</v>
      </c>
      <c r="AM66" s="107"/>
    </row>
    <row r="67" spans="3:39" x14ac:dyDescent="0.3">
      <c r="C67">
        <v>1.759094853199993</v>
      </c>
      <c r="D67">
        <v>0.66131272842557587</v>
      </c>
      <c r="E67">
        <v>0.17849999999999999</v>
      </c>
      <c r="F67" t="s">
        <v>51</v>
      </c>
      <c r="G67" s="99">
        <v>42915.75</v>
      </c>
      <c r="Z67" s="12">
        <f t="shared" si="7"/>
        <v>0.21254738581378699</v>
      </c>
      <c r="AB67" s="104">
        <v>2016</v>
      </c>
      <c r="AC67" s="104">
        <v>7.3389794849631235E-2</v>
      </c>
      <c r="AD67" s="104">
        <v>2.0475630825675141E-3</v>
      </c>
      <c r="AE67" s="104">
        <v>0.27568876582508595</v>
      </c>
      <c r="AF67" s="104">
        <v>8.3812689617764211E-2</v>
      </c>
    </row>
    <row r="68" spans="3:39" x14ac:dyDescent="0.3">
      <c r="C68">
        <v>1.5474190133999961</v>
      </c>
      <c r="D68">
        <v>0.33275740445957608</v>
      </c>
      <c r="E68">
        <v>0.28106666666666669</v>
      </c>
      <c r="F68" t="s">
        <v>52</v>
      </c>
      <c r="G68" s="99">
        <v>42916.416666666672</v>
      </c>
      <c r="H68">
        <v>3.0724637681159419</v>
      </c>
      <c r="Z68" s="12">
        <f t="shared" si="7"/>
        <v>0.4578945008640119</v>
      </c>
      <c r="AB68" s="104">
        <v>2017</v>
      </c>
      <c r="AC68" s="104">
        <v>0.28450146290772188</v>
      </c>
      <c r="AD68" s="104">
        <v>5.8345791266451175E-2</v>
      </c>
      <c r="AE68" s="104">
        <v>0.76259068376325334</v>
      </c>
      <c r="AF68" s="104">
        <v>0.19566208663126677</v>
      </c>
    </row>
    <row r="69" spans="3:39" x14ac:dyDescent="0.3">
      <c r="C69">
        <v>1.05515617679999</v>
      </c>
      <c r="D69">
        <v>0.22533008335171931</v>
      </c>
      <c r="E69">
        <v>5.5577777777777768E-2</v>
      </c>
      <c r="F69" t="s">
        <v>53</v>
      </c>
      <c r="G69" s="99">
        <v>42917.416666666672</v>
      </c>
      <c r="H69">
        <v>0</v>
      </c>
      <c r="Z69" s="12">
        <f t="shared" si="7"/>
        <v>0.19785056051584368</v>
      </c>
      <c r="AB69" s="104">
        <v>2023</v>
      </c>
      <c r="AC69" s="104">
        <v>0.40709114309588051</v>
      </c>
      <c r="AD69" s="104">
        <v>0.20328585861014567</v>
      </c>
      <c r="AE69" s="104">
        <v>0.62438208289594488</v>
      </c>
      <c r="AF69" s="104">
        <v>0.13805433700328601</v>
      </c>
    </row>
    <row r="70" spans="3:39" x14ac:dyDescent="0.3">
      <c r="C70">
        <v>1.7244908802000041</v>
      </c>
      <c r="D70">
        <v>0.4623805277555425</v>
      </c>
      <c r="E70">
        <v>0.72222222222222221</v>
      </c>
      <c r="F70" t="s">
        <v>54</v>
      </c>
      <c r="G70" s="99">
        <v>42922.75</v>
      </c>
      <c r="H70">
        <v>0.69600000000000006</v>
      </c>
      <c r="Z70" s="12">
        <f t="shared" si="7"/>
        <v>0.60967461221559593</v>
      </c>
      <c r="AB70" s="104" t="s">
        <v>162</v>
      </c>
      <c r="AC70" s="104">
        <v>0.2446516501846133</v>
      </c>
      <c r="AD70" s="104">
        <v>2.0475630825675141E-3</v>
      </c>
      <c r="AE70" s="104">
        <v>0.76259068376325334</v>
      </c>
      <c r="AF70" s="104">
        <v>0.19849329544528255</v>
      </c>
    </row>
    <row r="71" spans="3:39" x14ac:dyDescent="0.3">
      <c r="C71">
        <v>1.3416103116000031</v>
      </c>
      <c r="D71">
        <v>0.28673973012775822</v>
      </c>
      <c r="E71">
        <v>1.776666666666667E-2</v>
      </c>
      <c r="F71" t="s">
        <v>55</v>
      </c>
      <c r="G71" s="99">
        <v>42927.375</v>
      </c>
      <c r="H71">
        <v>0</v>
      </c>
      <c r="Z71" s="12">
        <f t="shared" si="7"/>
        <v>5.8345791266451175E-2</v>
      </c>
    </row>
    <row r="72" spans="3:39" x14ac:dyDescent="0.3">
      <c r="C72">
        <v>1.598238723599996</v>
      </c>
      <c r="D72">
        <v>0.35241072885034708</v>
      </c>
      <c r="E72">
        <v>7.2800000000000004E-2</v>
      </c>
      <c r="F72" t="s">
        <v>56</v>
      </c>
      <c r="G72" s="99">
        <v>42928.75</v>
      </c>
      <c r="H72">
        <v>1.1000000000000001</v>
      </c>
      <c r="Z72" s="12">
        <f t="shared" si="7"/>
        <v>0.17120922653299742</v>
      </c>
    </row>
    <row r="73" spans="3:39" x14ac:dyDescent="0.3">
      <c r="C73">
        <v>1.5183920825999939</v>
      </c>
      <c r="D73">
        <v>0.36706224726737391</v>
      </c>
      <c r="E73">
        <v>0.11946666666666669</v>
      </c>
      <c r="F73" t="s">
        <v>57</v>
      </c>
      <c r="G73" s="99">
        <v>42931.583333333328</v>
      </c>
      <c r="H73">
        <v>1.098214285714286</v>
      </c>
      <c r="Z73" s="12">
        <f t="shared" si="7"/>
        <v>0.24554895556086714</v>
      </c>
    </row>
    <row r="74" spans="3:39" x14ac:dyDescent="0.3">
      <c r="C74">
        <v>1.5160689053999949</v>
      </c>
      <c r="D74">
        <v>0.35406083604836908</v>
      </c>
      <c r="E74">
        <v>0.35466666666666669</v>
      </c>
      <c r="F74" t="s">
        <v>58</v>
      </c>
      <c r="G74" s="99">
        <v>42931.791666666672</v>
      </c>
      <c r="H74">
        <v>1.2960526315789469</v>
      </c>
      <c r="Z74" s="12">
        <f t="shared" si="7"/>
        <v>0.50042740730109725</v>
      </c>
    </row>
    <row r="75" spans="3:39" x14ac:dyDescent="0.3">
      <c r="C75">
        <v>1.3825680101999891</v>
      </c>
      <c r="D75">
        <v>0.29620246270373912</v>
      </c>
      <c r="E75">
        <v>0.7404222222222222</v>
      </c>
      <c r="F75" t="s">
        <v>59</v>
      </c>
      <c r="G75" s="99">
        <v>42932.416666666672</v>
      </c>
      <c r="H75">
        <v>14.12953570035115</v>
      </c>
      <c r="Z75" s="12">
        <f t="shared" si="7"/>
        <v>0.71426258026559086</v>
      </c>
    </row>
    <row r="76" spans="3:39" x14ac:dyDescent="0.3">
      <c r="C76">
        <v>1.3972884155999981</v>
      </c>
      <c r="D76">
        <v>0.3237142462064157</v>
      </c>
      <c r="E76">
        <v>6.2000000000000013E-2</v>
      </c>
      <c r="F76" t="s">
        <v>60</v>
      </c>
      <c r="G76" s="99">
        <v>42933.458333333328</v>
      </c>
      <c r="H76">
        <v>1.363333333333334</v>
      </c>
      <c r="Z76" s="12">
        <f t="shared" si="7"/>
        <v>0.1607407572050647</v>
      </c>
    </row>
    <row r="77" spans="3:39" x14ac:dyDescent="0.3">
      <c r="C77">
        <v>1.225799038800006</v>
      </c>
      <c r="D77">
        <v>0.34643659019388962</v>
      </c>
      <c r="E77">
        <v>3.3066666666666668E-2</v>
      </c>
      <c r="F77" t="s">
        <v>61</v>
      </c>
      <c r="G77" s="99">
        <v>42935.291666666672</v>
      </c>
      <c r="H77">
        <v>0</v>
      </c>
      <c r="Z77" s="12">
        <f t="shared" si="7"/>
        <v>8.7131443719906193E-2</v>
      </c>
    </row>
    <row r="78" spans="3:39" x14ac:dyDescent="0.3">
      <c r="C78">
        <v>1.554329741400007</v>
      </c>
      <c r="D78">
        <v>0.49608321366654162</v>
      </c>
      <c r="E78">
        <v>0.41368888888888888</v>
      </c>
      <c r="F78" t="s">
        <v>62</v>
      </c>
      <c r="G78" s="99">
        <v>42935.708333333328</v>
      </c>
      <c r="H78">
        <v>1.5492318435754191</v>
      </c>
      <c r="Z78" s="12">
        <f t="shared" si="7"/>
        <v>0.45471705246499761</v>
      </c>
    </row>
    <row r="79" spans="3:39" x14ac:dyDescent="0.3">
      <c r="C79">
        <v>1.7290153312712271</v>
      </c>
      <c r="D79">
        <v>0.66163952292485151</v>
      </c>
      <c r="E79">
        <v>0.1153777777777778</v>
      </c>
      <c r="F79" t="s">
        <v>63</v>
      </c>
      <c r="G79" s="99">
        <v>42942.666666666672</v>
      </c>
      <c r="H79">
        <v>1.347457627118644</v>
      </c>
      <c r="Z79" s="12">
        <f t="shared" si="7"/>
        <v>0.14848804225265738</v>
      </c>
    </row>
    <row r="80" spans="3:39" x14ac:dyDescent="0.3">
      <c r="C80">
        <v>1.7709427945317699</v>
      </c>
      <c r="D80">
        <v>0.45449331628529033</v>
      </c>
      <c r="E80">
        <v>4.6822222222222223E-2</v>
      </c>
      <c r="F80" t="s">
        <v>64</v>
      </c>
      <c r="G80" s="99">
        <v>42943.791666666672</v>
      </c>
      <c r="H80">
        <v>1.0765306122448981</v>
      </c>
      <c r="Z80" s="12">
        <f t="shared" si="7"/>
        <v>9.3398705257807524E-2</v>
      </c>
    </row>
    <row r="81" spans="3:39" x14ac:dyDescent="0.3">
      <c r="C81">
        <v>1.7436416392789249</v>
      </c>
      <c r="D81">
        <v>0.5238613821004301</v>
      </c>
      <c r="E81">
        <v>7.7288888888888893E-2</v>
      </c>
      <c r="F81" t="s">
        <v>65</v>
      </c>
      <c r="G81" s="99">
        <v>42945.791666666672</v>
      </c>
      <c r="H81">
        <v>1.428191489361702</v>
      </c>
      <c r="Z81" s="12">
        <f t="shared" si="7"/>
        <v>0.12856833410670149</v>
      </c>
    </row>
    <row r="82" spans="3:39" x14ac:dyDescent="0.3">
      <c r="C82">
        <v>1.8043718316612489</v>
      </c>
      <c r="D82">
        <v>0.66810840127549009</v>
      </c>
      <c r="E82">
        <v>0.10053333333333329</v>
      </c>
      <c r="F82" t="s">
        <v>66</v>
      </c>
      <c r="G82" s="99">
        <v>42946.75</v>
      </c>
      <c r="H82">
        <v>1.0344827586206899</v>
      </c>
      <c r="Z82" s="12">
        <f t="shared" si="7"/>
        <v>0.13079348779375954</v>
      </c>
    </row>
    <row r="83" spans="3:39" x14ac:dyDescent="0.3">
      <c r="C83">
        <v>2.204039871754699</v>
      </c>
      <c r="D83">
        <v>0.60171824307892929</v>
      </c>
      <c r="E83">
        <v>1.9328000000000001</v>
      </c>
      <c r="F83" t="s">
        <v>67</v>
      </c>
      <c r="G83" s="99">
        <v>42947.708333333328</v>
      </c>
      <c r="H83">
        <v>2.1330022075055188</v>
      </c>
      <c r="Z83" s="12">
        <f t="shared" si="7"/>
        <v>0.76259068376325334</v>
      </c>
    </row>
    <row r="84" spans="3:39" x14ac:dyDescent="0.3">
      <c r="C84">
        <v>2.063020294670971</v>
      </c>
      <c r="D84">
        <v>0.49399926459924942</v>
      </c>
      <c r="E84">
        <v>0.45333333333333331</v>
      </c>
      <c r="F84" t="s">
        <v>68</v>
      </c>
      <c r="G84" s="99">
        <v>42949.75</v>
      </c>
      <c r="H84">
        <v>1.0349999999999999</v>
      </c>
      <c r="Z84" s="12">
        <f t="shared" si="7"/>
        <v>0.47853661356388261</v>
      </c>
    </row>
    <row r="85" spans="3:39" x14ac:dyDescent="0.3">
      <c r="C85">
        <v>2.0169034876951701</v>
      </c>
      <c r="D85">
        <v>0.53739045435681432</v>
      </c>
      <c r="E85">
        <v>0.2224444444444445</v>
      </c>
      <c r="F85" t="s">
        <v>69</v>
      </c>
      <c r="G85" s="99">
        <v>42953.791666666672</v>
      </c>
      <c r="H85">
        <v>1.1461038961038961</v>
      </c>
      <c r="Z85" s="12">
        <f t="shared" si="7"/>
        <v>0.29275365582099527</v>
      </c>
    </row>
    <row r="86" spans="3:39" x14ac:dyDescent="0.3">
      <c r="C86">
        <v>2.1136497507983401</v>
      </c>
      <c r="D86">
        <v>0.75038495730024724</v>
      </c>
      <c r="E86">
        <v>0.33800000000000002</v>
      </c>
      <c r="F86" t="s">
        <v>70</v>
      </c>
      <c r="G86" s="99">
        <v>42954.75</v>
      </c>
      <c r="H86">
        <v>1.2884615384615381</v>
      </c>
      <c r="Z86" s="12">
        <f t="shared" si="7"/>
        <v>0.31055188491249758</v>
      </c>
    </row>
    <row r="87" spans="3:39" x14ac:dyDescent="0.3">
      <c r="C87">
        <v>2.3390219687048299</v>
      </c>
      <c r="D87">
        <v>2.652974380028279</v>
      </c>
      <c r="E87">
        <v>0.23324444444444439</v>
      </c>
      <c r="F87" t="s">
        <v>71</v>
      </c>
      <c r="G87" s="99">
        <v>42956.708333333328</v>
      </c>
      <c r="H87">
        <v>1.1036585365853659</v>
      </c>
      <c r="Z87" s="12">
        <f t="shared" si="7"/>
        <v>8.0813153343303856E-2</v>
      </c>
    </row>
    <row r="88" spans="3:39" x14ac:dyDescent="0.3">
      <c r="C88">
        <v>2.3167505278715348</v>
      </c>
      <c r="D88">
        <v>1.224241995699098</v>
      </c>
      <c r="E88">
        <v>0.43804444444444451</v>
      </c>
      <c r="F88" t="s">
        <v>72</v>
      </c>
      <c r="G88" s="99">
        <v>42957.708333333328</v>
      </c>
      <c r="H88">
        <v>1.2922077922077919</v>
      </c>
      <c r="Z88" s="12">
        <f t="shared" si="7"/>
        <v>0.26351923102171149</v>
      </c>
    </row>
    <row r="89" spans="3:39" x14ac:dyDescent="0.3">
      <c r="C89">
        <v>1.724478376766043</v>
      </c>
      <c r="D89">
        <v>0.37621056705897932</v>
      </c>
      <c r="E89">
        <v>0.2204444444444445</v>
      </c>
      <c r="F89" t="s">
        <v>73</v>
      </c>
      <c r="G89" s="99">
        <v>42958.75</v>
      </c>
      <c r="H89">
        <v>1.125</v>
      </c>
      <c r="Z89" s="12">
        <f t="shared" si="7"/>
        <v>0.36946717985151711</v>
      </c>
    </row>
    <row r="90" spans="3:39" x14ac:dyDescent="0.3">
      <c r="C90">
        <v>1.6658511142043331</v>
      </c>
      <c r="D90">
        <v>0.38495153441409929</v>
      </c>
      <c r="E90">
        <v>9.6777777777777782E-2</v>
      </c>
      <c r="F90" t="s">
        <v>74</v>
      </c>
      <c r="G90" s="99">
        <v>42960.791666666672</v>
      </c>
      <c r="H90">
        <v>1.2257462686567171</v>
      </c>
      <c r="Z90" s="12">
        <f t="shared" si="7"/>
        <v>0.20089659343633698</v>
      </c>
    </row>
    <row r="91" spans="3:39" x14ac:dyDescent="0.3">
      <c r="C91">
        <v>1.7251051199999961</v>
      </c>
      <c r="D91">
        <v>0.55295702694936411</v>
      </c>
      <c r="E91">
        <v>0.1137777777777778</v>
      </c>
      <c r="F91" t="s">
        <v>75</v>
      </c>
      <c r="G91" s="99">
        <v>42963.75</v>
      </c>
      <c r="H91">
        <v>1.2875000000000001</v>
      </c>
      <c r="Z91" s="12">
        <f t="shared" si="7"/>
        <v>0.17064922510583624</v>
      </c>
    </row>
    <row r="92" spans="3:39" x14ac:dyDescent="0.3">
      <c r="C92">
        <v>2.0705433600000038</v>
      </c>
      <c r="D92">
        <v>0.89707629536983313</v>
      </c>
      <c r="E92">
        <v>0.1450666666666667</v>
      </c>
      <c r="F92" t="s">
        <v>76</v>
      </c>
      <c r="G92" s="99">
        <v>42965.708333333328</v>
      </c>
      <c r="H92">
        <v>1.1936274509803919</v>
      </c>
      <c r="Z92" s="12">
        <f t="shared" si="7"/>
        <v>0.13920035153640073</v>
      </c>
    </row>
    <row r="93" spans="3:39" x14ac:dyDescent="0.3">
      <c r="C93">
        <v>1.868013759999992</v>
      </c>
      <c r="D93">
        <v>0.54202768311960292</v>
      </c>
      <c r="E93">
        <v>7.0000000000000007E-2</v>
      </c>
      <c r="F93" t="s">
        <v>77</v>
      </c>
      <c r="G93" s="99">
        <v>42967.541666666672</v>
      </c>
      <c r="H93">
        <v>1.43</v>
      </c>
      <c r="Z93" s="12">
        <f t="shared" si="7"/>
        <v>0.11437391139433238</v>
      </c>
    </row>
    <row r="94" spans="3:39" x14ac:dyDescent="0.3">
      <c r="C94">
        <v>2.5335758399999908</v>
      </c>
      <c r="D94">
        <v>2.4601821987741759</v>
      </c>
      <c r="E94">
        <v>1.7173333333333329</v>
      </c>
      <c r="F94" t="s">
        <v>78</v>
      </c>
      <c r="G94" s="99">
        <v>42970.708333333328</v>
      </c>
      <c r="Z94" s="12">
        <f t="shared" si="7"/>
        <v>0.41108963452900865</v>
      </c>
    </row>
    <row r="95" spans="3:39" s="101" customFormat="1" x14ac:dyDescent="0.3">
      <c r="C95" s="101">
        <v>1.54105469888</v>
      </c>
      <c r="D95" s="101">
        <v>6.9504160998344902E-2</v>
      </c>
      <c r="E95" s="101">
        <v>0.03</v>
      </c>
      <c r="F95" s="101" t="s">
        <v>149</v>
      </c>
      <c r="G95" s="100">
        <v>45149.708333333328</v>
      </c>
      <c r="H95" s="101">
        <v>0.25</v>
      </c>
      <c r="I95" s="101">
        <v>0.06</v>
      </c>
      <c r="J95" s="101">
        <v>0.32</v>
      </c>
      <c r="Z95" s="102">
        <f t="shared" si="7"/>
        <v>0.30149492944821676</v>
      </c>
      <c r="AM95" s="103"/>
    </row>
    <row r="96" spans="3:39" s="101" customFormat="1" x14ac:dyDescent="0.3">
      <c r="C96" s="101">
        <v>1.5320506224799999</v>
      </c>
      <c r="D96" s="101">
        <v>2.6182502766707211E-2</v>
      </c>
      <c r="E96" s="101">
        <v>0.02</v>
      </c>
      <c r="F96" s="101" t="s">
        <v>150</v>
      </c>
      <c r="G96" s="100">
        <v>45150.708333333328</v>
      </c>
      <c r="H96" s="101">
        <v>2.15</v>
      </c>
      <c r="I96" s="101">
        <v>0.01</v>
      </c>
      <c r="J96" s="101">
        <v>0.33</v>
      </c>
      <c r="Z96" s="102">
        <f t="shared" si="7"/>
        <v>0.43306444652925835</v>
      </c>
      <c r="AM96" s="103"/>
    </row>
    <row r="97" spans="3:39" s="101" customFormat="1" x14ac:dyDescent="0.3">
      <c r="C97" s="101">
        <v>1.32184636616</v>
      </c>
      <c r="D97" s="101">
        <v>8.5124124253491293E-2</v>
      </c>
      <c r="E97" s="101">
        <v>0.05</v>
      </c>
      <c r="F97" s="101" t="s">
        <v>151</v>
      </c>
      <c r="G97" s="100">
        <v>45152.458333333328</v>
      </c>
      <c r="H97" s="101">
        <v>0.7</v>
      </c>
      <c r="I97" s="101">
        <v>0.05</v>
      </c>
      <c r="J97" s="101">
        <v>4.78</v>
      </c>
      <c r="Z97" s="102">
        <f t="shared" si="7"/>
        <v>0.3700301502505991</v>
      </c>
      <c r="AM97" s="103"/>
    </row>
    <row r="98" spans="3:39" s="101" customFormat="1" x14ac:dyDescent="0.3">
      <c r="C98" s="101">
        <v>1.31873586704</v>
      </c>
      <c r="D98" s="101">
        <v>0.1175754398515881</v>
      </c>
      <c r="E98" s="101">
        <v>0.03</v>
      </c>
      <c r="F98" s="101" t="s">
        <v>82</v>
      </c>
      <c r="G98" s="100">
        <v>45155.541666666672</v>
      </c>
      <c r="H98" s="101">
        <v>2.5499999999999998</v>
      </c>
      <c r="I98" s="101">
        <v>0.04</v>
      </c>
      <c r="J98" s="101">
        <v>4.63</v>
      </c>
      <c r="Z98" s="102">
        <f t="shared" si="7"/>
        <v>0.20328585861014567</v>
      </c>
      <c r="AM98" s="103"/>
    </row>
    <row r="99" spans="3:39" s="101" customFormat="1" x14ac:dyDescent="0.3">
      <c r="C99" s="101">
        <v>1.1116966800000001</v>
      </c>
      <c r="D99" s="101">
        <v>6.4729317387144311E-2</v>
      </c>
      <c r="E99" s="101">
        <v>0.05</v>
      </c>
      <c r="F99" s="101" t="s">
        <v>152</v>
      </c>
      <c r="G99" s="100">
        <v>45156.458333333328</v>
      </c>
      <c r="H99" s="101">
        <v>2.41</v>
      </c>
      <c r="I99" s="101">
        <v>0.02</v>
      </c>
      <c r="J99" s="101">
        <v>2.2400000000000002</v>
      </c>
      <c r="Z99" s="102">
        <f t="shared" si="7"/>
        <v>0.43580839787688497</v>
      </c>
      <c r="AM99" s="103"/>
    </row>
    <row r="100" spans="3:39" s="101" customFormat="1" x14ac:dyDescent="0.3">
      <c r="C100" s="101">
        <v>1.3179173146400001</v>
      </c>
      <c r="D100" s="101">
        <v>3.5161597389239428E-2</v>
      </c>
      <c r="E100" s="101">
        <v>0.05</v>
      </c>
      <c r="F100" s="101" t="s">
        <v>81</v>
      </c>
      <c r="G100" s="100">
        <v>45158.666666666672</v>
      </c>
      <c r="H100" s="101">
        <v>3.06</v>
      </c>
      <c r="Z100" s="102">
        <f t="shared" si="7"/>
        <v>0.58711909514179383</v>
      </c>
      <c r="AM100" s="103"/>
    </row>
    <row r="101" spans="3:39" s="101" customFormat="1" x14ac:dyDescent="0.3">
      <c r="C101" s="101">
        <v>1.1872217814399999</v>
      </c>
      <c r="D101" s="101">
        <v>0.20705040057415949</v>
      </c>
      <c r="E101" s="101">
        <v>0.06</v>
      </c>
      <c r="F101" s="101" t="s">
        <v>153</v>
      </c>
      <c r="G101" s="100">
        <v>45159.541666666672</v>
      </c>
      <c r="H101" s="101">
        <v>7.62</v>
      </c>
      <c r="I101" s="101">
        <v>0.01</v>
      </c>
      <c r="J101" s="101">
        <v>0.42</v>
      </c>
      <c r="Z101" s="102">
        <f t="shared" si="7"/>
        <v>0.22467668975968483</v>
      </c>
      <c r="AM101" s="103"/>
    </row>
    <row r="102" spans="3:39" s="101" customFormat="1" x14ac:dyDescent="0.3">
      <c r="C102" s="101">
        <v>0.85658118200000022</v>
      </c>
      <c r="D102" s="101">
        <v>1.203166866550375E-2</v>
      </c>
      <c r="E102" s="101">
        <v>0.02</v>
      </c>
      <c r="F102" s="101" t="s">
        <v>154</v>
      </c>
      <c r="G102" s="100">
        <v>45161.375</v>
      </c>
      <c r="H102" s="101">
        <v>2.36</v>
      </c>
      <c r="I102" s="101">
        <v>0.01</v>
      </c>
      <c r="J102" s="101">
        <v>1.54</v>
      </c>
      <c r="Z102" s="102">
        <f t="shared" si="7"/>
        <v>0.62438208289594488</v>
      </c>
      <c r="AM102" s="103"/>
    </row>
    <row r="103" spans="3:39" s="101" customFormat="1" x14ac:dyDescent="0.3">
      <c r="C103" s="101">
        <v>1.2718055294399999</v>
      </c>
      <c r="D103" s="101">
        <v>5.1345072379289453E-2</v>
      </c>
      <c r="E103" s="101">
        <v>0.04</v>
      </c>
      <c r="F103" s="101" t="s">
        <v>155</v>
      </c>
      <c r="G103" s="100">
        <v>45161.75</v>
      </c>
      <c r="H103" s="101">
        <v>1.91</v>
      </c>
      <c r="I103" s="101">
        <v>0.01</v>
      </c>
      <c r="J103" s="101">
        <v>12.8</v>
      </c>
      <c r="Z103" s="102">
        <f t="shared" si="7"/>
        <v>0.43789992123394655</v>
      </c>
      <c r="AM103" s="103"/>
    </row>
    <row r="104" spans="3:39" s="101" customFormat="1" x14ac:dyDescent="0.3">
      <c r="C104" s="101">
        <v>0.99540766904</v>
      </c>
      <c r="D104" s="101">
        <v>2.4135509684951061E-2</v>
      </c>
      <c r="E104" s="101">
        <v>0.02</v>
      </c>
      <c r="F104" s="101" t="s">
        <v>156</v>
      </c>
      <c r="G104" s="100">
        <v>45163.458333333328</v>
      </c>
      <c r="H104" s="101">
        <v>1.21</v>
      </c>
      <c r="I104" s="101">
        <v>0.01</v>
      </c>
      <c r="J104" s="101">
        <v>1.54</v>
      </c>
      <c r="Z104" s="102">
        <f t="shared" si="7"/>
        <v>0.45314985921233003</v>
      </c>
      <c r="AM104" s="103"/>
    </row>
  </sheetData>
  <conditionalFormatting sqref="G26:X46 H18:X25 P17:X17 AG2:AH5 G2:X16 AB6:AH46 Z2:AA46 Z47:Z104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5 AP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 AP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zoomScale="70" zoomScaleNormal="70" workbookViewId="0">
      <selection activeCell="U1" sqref="U1:U1048576"/>
    </sheetView>
  </sheetViews>
  <sheetFormatPr defaultRowHeight="14.4" x14ac:dyDescent="0.3"/>
  <sheetData>
    <row r="1" spans="1:21" x14ac:dyDescent="0.3">
      <c r="A1" t="s">
        <v>147</v>
      </c>
      <c r="B1" t="s">
        <v>148</v>
      </c>
      <c r="C1">
        <v>0.05</v>
      </c>
      <c r="D1">
        <v>7.5000000000000011E-2</v>
      </c>
      <c r="E1">
        <v>0.17499999999999999</v>
      </c>
      <c r="F1">
        <v>0.375</v>
      </c>
      <c r="G1">
        <v>0.75</v>
      </c>
      <c r="H1">
        <v>2</v>
      </c>
      <c r="I1">
        <v>3</v>
      </c>
      <c r="J1">
        <v>10</v>
      </c>
      <c r="K1">
        <v>20</v>
      </c>
      <c r="L1">
        <v>30</v>
      </c>
      <c r="M1">
        <v>40</v>
      </c>
      <c r="N1">
        <v>50</v>
      </c>
      <c r="O1">
        <v>60</v>
      </c>
      <c r="P1">
        <v>70</v>
      </c>
      <c r="Q1">
        <v>80</v>
      </c>
      <c r="R1">
        <v>90</v>
      </c>
      <c r="S1">
        <v>100</v>
      </c>
      <c r="T1">
        <v>125</v>
      </c>
      <c r="U1" t="s">
        <v>157</v>
      </c>
    </row>
    <row r="2" spans="1:21" x14ac:dyDescent="0.3">
      <c r="A2">
        <v>1</v>
      </c>
      <c r="B2" s="90">
        <v>2023</v>
      </c>
      <c r="C2" s="12">
        <v>2.4196759471959515E-3</v>
      </c>
      <c r="D2" s="12">
        <v>5.8776685350240471E-2</v>
      </c>
      <c r="E2" s="12">
        <v>0.68822934852522277</v>
      </c>
      <c r="F2" s="12">
        <v>0.21654568286930687</v>
      </c>
      <c r="G2" s="12">
        <v>1.9939354957272826E-2</v>
      </c>
      <c r="H2" s="12">
        <v>9.4643021225765053E-3</v>
      </c>
      <c r="I2" s="12">
        <v>4.6249502281846024E-3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>
        <f>C2*$C$1+D2*$D$1+E2*$E$1+F2*$F$1+G2*$G$1+H2*$H$1+I2*$I$1+J2*$J$1+K2*$K$1</f>
        <v>0.25393197341419332</v>
      </c>
    </row>
    <row r="3" spans="1:21" x14ac:dyDescent="0.3">
      <c r="A3">
        <v>2</v>
      </c>
      <c r="B3" s="90">
        <v>2023</v>
      </c>
      <c r="C3" s="12">
        <v>8.5826385483080288E-4</v>
      </c>
      <c r="D3" s="12">
        <v>5.3212358999509601E-2</v>
      </c>
      <c r="E3" s="12">
        <v>0.49019127023050518</v>
      </c>
      <c r="F3" s="12">
        <v>0.14535311427170178</v>
      </c>
      <c r="G3" s="12">
        <v>3.2552721922511046E-2</v>
      </c>
      <c r="H3" s="12">
        <v>2.5502697400686589E-2</v>
      </c>
      <c r="I3" s="12">
        <v>0.20218244237371252</v>
      </c>
      <c r="J3" s="12">
        <v>5.0147130946542461E-2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>
        <f>C3*$C$1+D3*$D$1+E3*$E$1+F3*$F$1+G3*$G$1+H3*$H$1+I3*$I$1+J3*$J$1+K3*$K$1</f>
        <v>1.32776330308975</v>
      </c>
    </row>
    <row r="4" spans="1:21" x14ac:dyDescent="0.3">
      <c r="A4">
        <v>3</v>
      </c>
      <c r="B4" s="90">
        <v>2023</v>
      </c>
      <c r="C4" s="12">
        <v>2.3275020647195908E-3</v>
      </c>
      <c r="D4" s="12">
        <v>3.3354606201666782E-2</v>
      </c>
      <c r="E4" s="12">
        <v>0.21459944440273296</v>
      </c>
      <c r="F4" s="12">
        <v>0.48896313537052333</v>
      </c>
      <c r="G4" s="12">
        <v>0.10774082138298673</v>
      </c>
      <c r="H4" s="12">
        <v>5.8450334109167328E-2</v>
      </c>
      <c r="I4" s="12">
        <v>9.4564156468203306E-2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>
        <f>C4*$C$1+D4*$D$1+E4*$E$1+F4*$F$1+G4*$G$1+H4*$H$1+I4*$I$1+J4*$J$1+K4*$K$1</f>
        <v>0.7049328027629701</v>
      </c>
    </row>
    <row r="5" spans="1:21" x14ac:dyDescent="0.3">
      <c r="A5">
        <v>4</v>
      </c>
      <c r="B5" s="90">
        <v>2023</v>
      </c>
      <c r="C5" s="12">
        <v>1.0364589684184957E-3</v>
      </c>
      <c r="D5" s="12">
        <v>4.1824167784416562E-2</v>
      </c>
      <c r="E5" s="12">
        <v>0.28539202536276059</v>
      </c>
      <c r="F5" s="12">
        <v>0.22860017071088884</v>
      </c>
      <c r="G5" s="12">
        <v>8.3526399219607361E-2</v>
      </c>
      <c r="H5" s="12">
        <v>6.8619680526764981E-2</v>
      </c>
      <c r="I5" s="12">
        <v>0.20616388245335929</v>
      </c>
      <c r="J5" s="12">
        <v>3.3044750640165835E-2</v>
      </c>
      <c r="K5" s="12">
        <v>5.1792464333617866E-2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>
        <f>C5*$C$1+D5*$D$1+E5*$E$1+F5*$F$1+G5*$G$1+H5*$H$1+I5*$I$1+J5*$J$1+K5*$K$1</f>
        <v>2.3235299048896474</v>
      </c>
    </row>
    <row r="6" spans="1:21" x14ac:dyDescent="0.3">
      <c r="A6">
        <v>5</v>
      </c>
      <c r="B6" s="90">
        <v>2023</v>
      </c>
      <c r="C6" s="12">
        <v>7.6534950960937707E-4</v>
      </c>
      <c r="D6" s="12">
        <v>2.5426611485911899E-2</v>
      </c>
      <c r="E6" s="12">
        <v>0.17693746811043715</v>
      </c>
      <c r="F6" s="12">
        <v>0.24176540620216569</v>
      </c>
      <c r="G6" s="12">
        <v>0.13524009297579231</v>
      </c>
      <c r="H6" s="12">
        <v>0.12968422246159081</v>
      </c>
      <c r="I6" s="12">
        <v>0.23606780429729571</v>
      </c>
      <c r="J6" s="12">
        <v>1.8340041952491636E-2</v>
      </c>
      <c r="K6" s="12">
        <v>3.5773003004705498E-2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>
        <f>C6*$C$1+D6*$D$1+E6*$E$1+F6*$F$1+G6*$G$1+H6*$H$1+I6*$I$1+J6*$J$1+K6*$K$1</f>
        <v>2.0914337547480017</v>
      </c>
    </row>
    <row r="7" spans="1:21" x14ac:dyDescent="0.3">
      <c r="A7">
        <v>6</v>
      </c>
      <c r="B7" s="90">
        <v>2023</v>
      </c>
      <c r="C7" s="12">
        <v>1.531334199150983E-2</v>
      </c>
      <c r="D7" s="12">
        <v>2.6226521157611149E-2</v>
      </c>
      <c r="E7" s="12">
        <v>0.239624726201322</v>
      </c>
      <c r="F7" s="12">
        <v>0.20382252030471612</v>
      </c>
      <c r="G7" s="12">
        <v>8.1277016418228709E-2</v>
      </c>
      <c r="H7" s="12">
        <v>7.7497140863362332E-2</v>
      </c>
      <c r="I7" s="12">
        <v>0.28858865261974453</v>
      </c>
      <c r="J7" s="12">
        <v>6.7650080443505414E-2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>
        <f>C7*$C$1+D7*$D$1+E7*$E$1+F7*$F$1+G7*$G$1+H7*$H$1+I7*$I$1+J7*$J$1+K7*$K$1</f>
        <v>1.87931923472058</v>
      </c>
    </row>
    <row r="8" spans="1:21" x14ac:dyDescent="0.3">
      <c r="A8">
        <v>7</v>
      </c>
      <c r="B8" s="90">
        <v>2023</v>
      </c>
      <c r="C8" s="12">
        <v>9.1599677821822551E-4</v>
      </c>
      <c r="D8" s="12">
        <v>3.0212100633301233E-2</v>
      </c>
      <c r="E8" s="12">
        <v>0.18283611554193843</v>
      </c>
      <c r="F8" s="12">
        <v>0.13959475039087793</v>
      </c>
      <c r="G8" s="12">
        <v>6.3156398553356821E-2</v>
      </c>
      <c r="H8" s="12">
        <v>5.8418484183262495E-2</v>
      </c>
      <c r="I8" s="12">
        <v>0.29348220913154033</v>
      </c>
      <c r="J8" s="12">
        <v>0.23138394478750451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>
        <f>C8*$C$1+D8*$D$1+E8*$E$1+F8*$F$1+G8*$G$1+H8*$H$1+I8*$I$1+J8*$J$1+K8*$K$1</f>
        <v>3.4451464015540356</v>
      </c>
    </row>
    <row r="9" spans="1:21" x14ac:dyDescent="0.3">
      <c r="A9">
        <v>8</v>
      </c>
      <c r="B9" s="90">
        <v>2023</v>
      </c>
      <c r="C9" s="12">
        <v>1.7455053237912625E-3</v>
      </c>
      <c r="D9" s="12">
        <v>5.4023389771338852E-2</v>
      </c>
      <c r="E9" s="12">
        <v>0.38056379821958464</v>
      </c>
      <c r="F9" s="12">
        <v>0.22874847268284171</v>
      </c>
      <c r="G9" s="12">
        <v>5.860534124629084E-2</v>
      </c>
      <c r="H9" s="12">
        <v>4.8874149066154608E-2</v>
      </c>
      <c r="I9" s="12">
        <v>0.12541455751440048</v>
      </c>
      <c r="J9" s="12">
        <v>2.1207889684063473E-2</v>
      </c>
      <c r="K9" s="12">
        <v>8.0816896491534229E-2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>
        <f>C9*$C$1+D9*$D$1+E9*$E$1+F9*$F$1+G9*$G$1+H9*$H$1+I9*$I$1+J9*$J$1+K9*$K$1</f>
        <v>2.502881174725081</v>
      </c>
    </row>
    <row r="10" spans="1:21" x14ac:dyDescent="0.3">
      <c r="A10">
        <v>9</v>
      </c>
      <c r="B10" s="90">
        <v>2023</v>
      </c>
      <c r="C10" s="12">
        <v>2.3662096417514543E-3</v>
      </c>
      <c r="D10" s="12">
        <v>4.3830163644405153E-2</v>
      </c>
      <c r="E10" s="12">
        <v>0.28962848297213628</v>
      </c>
      <c r="F10" s="12">
        <v>0.43029632905793902</v>
      </c>
      <c r="G10" s="12">
        <v>9.9026979212737745E-2</v>
      </c>
      <c r="H10" s="12">
        <v>5.5196815568332558E-2</v>
      </c>
      <c r="I10" s="12">
        <v>6.4396284829721318E-2</v>
      </c>
      <c r="J10" s="12">
        <v>1.5258735072976573E-2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>
        <f>C10*$C$1+D10*$D$1+E10*$E$1+F10*$F$1+G10*$G$1+H10*$H$1+I10*$I$1+J10*$J$1+K10*$K$1</f>
        <v>0.74589175143741704</v>
      </c>
    </row>
    <row r="11" spans="1:21" x14ac:dyDescent="0.3">
      <c r="A11">
        <v>10</v>
      </c>
      <c r="B11" s="90">
        <v>2023</v>
      </c>
      <c r="C11" s="12">
        <v>2.2981301577352851E-3</v>
      </c>
      <c r="D11" s="12">
        <v>5.9908074793690577E-2</v>
      </c>
      <c r="E11" s="12">
        <v>0.30136843204846975</v>
      </c>
      <c r="F11" s="12">
        <v>0.30236080643476443</v>
      </c>
      <c r="G11" s="12">
        <v>0.10733312441240996</v>
      </c>
      <c r="H11" s="12">
        <v>7.5524913820118972E-2</v>
      </c>
      <c r="I11" s="12">
        <v>0.12561370521257695</v>
      </c>
      <c r="J11" s="12">
        <v>2.559281312023402E-2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>
        <f>C11*$C$1+D11*$D$1+E11*$E$1+F11*$F$1+G11*$G$1+H11*$H$1+I11*$I$1+J11*$J$1+K11*$K$1</f>
        <v>1.0350517079285488</v>
      </c>
    </row>
    <row r="12" spans="1:21" x14ac:dyDescent="0.3">
      <c r="A12" s="27" t="s">
        <v>52</v>
      </c>
      <c r="B12" s="18">
        <v>2017</v>
      </c>
      <c r="C12" s="34">
        <v>0</v>
      </c>
      <c r="D12" s="34">
        <v>2.4154589371980675E-3</v>
      </c>
      <c r="E12" s="18">
        <v>2.4154589371980675E-3</v>
      </c>
      <c r="F12" s="18">
        <v>2.4154589371980675E-3</v>
      </c>
      <c r="G12" s="18">
        <v>0.47644927536231885</v>
      </c>
      <c r="H12" s="34">
        <v>0.27717391304347827</v>
      </c>
      <c r="I12" s="34">
        <v>7.2463768115942032E-2</v>
      </c>
      <c r="J12" s="34">
        <v>0.11231884057971014</v>
      </c>
      <c r="K12" s="41">
        <v>5.434782608695652E-2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>
        <f>C12*$C$1+D12*$D$1+E12*$E$1+F12*$F$1+G12*$G$1+H12*$H$1+I12*$I$1+J12*$J$1+K12*$K$1</f>
        <v>3.3407306763285027</v>
      </c>
    </row>
    <row r="13" spans="1:21" x14ac:dyDescent="0.3">
      <c r="A13" s="27" t="s">
        <v>54</v>
      </c>
      <c r="B13" s="18">
        <v>2017</v>
      </c>
      <c r="C13" s="34">
        <v>0</v>
      </c>
      <c r="D13" s="34">
        <v>2E-3</v>
      </c>
      <c r="E13" s="18">
        <v>2E-3</v>
      </c>
      <c r="F13" s="18">
        <v>2E-3</v>
      </c>
      <c r="G13" s="18">
        <v>0.35900000000000004</v>
      </c>
      <c r="H13" s="34">
        <v>0.249</v>
      </c>
      <c r="I13" s="34">
        <v>1.6E-2</v>
      </c>
      <c r="J13" s="34">
        <v>2E-3</v>
      </c>
      <c r="K13" s="41">
        <v>0.36799999999999988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>
        <f>C13*$C$1+D13*$D$1+E13*$E$1+F13*$F$1+G13*$G$1+H13*$H$1+I13*$I$1+J13*$J$1+K13*$K$1</f>
        <v>8.1964999999999968</v>
      </c>
    </row>
    <row r="14" spans="1:21" x14ac:dyDescent="0.3">
      <c r="A14" s="27" t="s">
        <v>56</v>
      </c>
      <c r="B14" s="18">
        <v>2017</v>
      </c>
      <c r="C14" s="34">
        <v>0</v>
      </c>
      <c r="D14" s="34">
        <v>2.5641025641025641E-3</v>
      </c>
      <c r="E14" s="18">
        <v>2.5641025641025641E-3</v>
      </c>
      <c r="F14" s="18">
        <v>2.5641025641025641E-3</v>
      </c>
      <c r="G14" s="18">
        <v>0.625</v>
      </c>
      <c r="H14" s="34">
        <v>0.375</v>
      </c>
      <c r="I14" s="34">
        <v>1.9230769230769232E-2</v>
      </c>
      <c r="J14" s="34">
        <v>3.8461538461538464E-3</v>
      </c>
      <c r="K14" s="41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>
        <f>C14*$C$1+D14*$D$1+E14*$E$1+F14*$F$1+G14*$G$1+H14*$H$1+I14*$I$1+J14*$J$1+K14*$K$1</f>
        <v>1.3165064102564104</v>
      </c>
    </row>
    <row r="15" spans="1:21" x14ac:dyDescent="0.3">
      <c r="A15" s="27" t="s">
        <v>57</v>
      </c>
      <c r="B15" s="18">
        <v>2017</v>
      </c>
      <c r="C15" s="34">
        <v>0</v>
      </c>
      <c r="D15" s="34">
        <v>1.984126984126984E-3</v>
      </c>
      <c r="E15" s="18">
        <v>1.984126984126984E-3</v>
      </c>
      <c r="F15" s="18">
        <v>1.984126984126984E-3</v>
      </c>
      <c r="G15" s="18">
        <v>0.5803571428571429</v>
      </c>
      <c r="H15" s="34">
        <v>0.3482142857142857</v>
      </c>
      <c r="I15" s="34">
        <v>2.9761904761904764E-2</v>
      </c>
      <c r="J15" s="34">
        <v>6.5476190476190469E-3</v>
      </c>
      <c r="K15" s="41">
        <v>5.9523809523809518E-4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>
        <f>C15*$C$1+D15*$D$1+E15*$E$1+F15*$F$1+G15*$G$1+H15*$H$1+I15*$I$1+J15*$J$1+K15*$K$1</f>
        <v>1.2996031746031744</v>
      </c>
    </row>
    <row r="16" spans="1:21" x14ac:dyDescent="0.3">
      <c r="A16" s="27" t="s">
        <v>58</v>
      </c>
      <c r="B16" s="18">
        <v>2017</v>
      </c>
      <c r="C16" s="34">
        <v>0</v>
      </c>
      <c r="D16" s="34">
        <v>0</v>
      </c>
      <c r="E16" s="18">
        <v>0</v>
      </c>
      <c r="F16" s="18">
        <v>0</v>
      </c>
      <c r="G16" s="18">
        <v>0.58333333333333337</v>
      </c>
      <c r="H16" s="34">
        <v>0.32894736842105265</v>
      </c>
      <c r="I16" s="34">
        <v>6.1403508771929828E-2</v>
      </c>
      <c r="J16" s="34">
        <v>2.2368421052631583E-2</v>
      </c>
      <c r="K16" s="41">
        <v>4.3859649122807013E-4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>
        <f>C16*$C$1+D16*$D$1+E16*$E$1+F16*$F$1+G16*$G$1+H16*$H$1+I16*$I$1+J16*$J$1+K16*$K$1</f>
        <v>1.5120614035087721</v>
      </c>
    </row>
    <row r="17" spans="1:21" x14ac:dyDescent="0.3">
      <c r="A17" s="27" t="s">
        <v>59</v>
      </c>
      <c r="B17" s="18">
        <v>2017</v>
      </c>
      <c r="C17" s="34">
        <v>0</v>
      </c>
      <c r="D17" s="34">
        <v>6.5027962023670184E-5</v>
      </c>
      <c r="E17" s="18">
        <v>6.5027962023670184E-5</v>
      </c>
      <c r="F17" s="18">
        <v>6.5027962023670184E-5</v>
      </c>
      <c r="G17" s="18">
        <v>3.6578228638314475E-2</v>
      </c>
      <c r="H17" s="34">
        <v>2.1946937182988686E-2</v>
      </c>
      <c r="I17" s="34">
        <v>2.9262582910651578E-3</v>
      </c>
      <c r="J17" s="34">
        <v>0.47015216543113542</v>
      </c>
      <c r="K17" s="41">
        <v>0.46820132657042529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>
        <f>C17*$C$1+D17*$D$1+E17*$E$1+F17*$F$1+G17*$G$1+H17*$H$1+I17*$I$1+J17*$J$1+K17*$K$1</f>
        <v>14.145695148914033</v>
      </c>
    </row>
    <row r="18" spans="1:21" x14ac:dyDescent="0.3">
      <c r="A18" s="27" t="s">
        <v>60</v>
      </c>
      <c r="B18" s="18">
        <v>2017</v>
      </c>
      <c r="C18" s="34">
        <f t="shared" ref="C18" si="0">C66/3</f>
        <v>0</v>
      </c>
      <c r="D18" s="34">
        <v>1.4814814814814814E-3</v>
      </c>
      <c r="E18" s="18">
        <v>1.4814814814814814E-3</v>
      </c>
      <c r="F18" s="18">
        <v>1.4814814814814814E-3</v>
      </c>
      <c r="G18" s="18">
        <v>0.5888888888888888</v>
      </c>
      <c r="H18" s="34">
        <v>0.36666666666666664</v>
      </c>
      <c r="I18" s="34">
        <v>6.6666666666666666E-2</v>
      </c>
      <c r="J18" s="34">
        <v>2.2222222222222223E-2</v>
      </c>
      <c r="K18" s="41">
        <v>0</v>
      </c>
      <c r="L18" s="42">
        <v>0</v>
      </c>
      <c r="M18" s="42">
        <v>0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>
        <f>C18*$C$1+D18*$D$1+E18*$E$1+F18*$F$1+G18*$G$1+H18*$H$1+I18*$I$1+J18*$J$1+K18*$K$1</f>
        <v>1.5981481481481481</v>
      </c>
    </row>
    <row r="19" spans="1:21" x14ac:dyDescent="0.3">
      <c r="A19" s="27" t="s">
        <v>62</v>
      </c>
      <c r="B19" s="18">
        <v>2017</v>
      </c>
      <c r="C19" s="18">
        <f>C18</f>
        <v>0</v>
      </c>
      <c r="D19" s="34">
        <v>4.6554934823091242E-4</v>
      </c>
      <c r="E19" s="18">
        <v>4.6554934823091242E-4</v>
      </c>
      <c r="F19" s="18">
        <v>4.6554934823091242E-4</v>
      </c>
      <c r="G19" s="18">
        <v>0.47311452513966479</v>
      </c>
      <c r="H19" s="34">
        <v>0.41375698324022347</v>
      </c>
      <c r="I19" s="34">
        <v>8.3798882681564241E-2</v>
      </c>
      <c r="J19" s="34">
        <v>2.094972067039106E-2</v>
      </c>
      <c r="K19" s="41">
        <v>6.9832402234636867E-3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>
        <f>C19*$C$1+D19*$D$1+E19*$E$1+F19*$F$1+G19*$G$1+H19*$H$1+I19*$I$1+J19*$J$1+K19*$K$1</f>
        <v>1.7831994878957169</v>
      </c>
    </row>
    <row r="20" spans="1:21" x14ac:dyDescent="0.3">
      <c r="A20" s="27" t="s">
        <v>63</v>
      </c>
      <c r="B20" s="18">
        <v>2017</v>
      </c>
      <c r="C20" s="18">
        <f>C19</f>
        <v>0</v>
      </c>
      <c r="D20" s="34">
        <v>5.6497175141242938E-3</v>
      </c>
      <c r="E20" s="18">
        <v>5.6497175141242938E-3</v>
      </c>
      <c r="F20" s="18">
        <v>5.6497175141242938E-3</v>
      </c>
      <c r="G20" s="18">
        <v>0.74152542372881358</v>
      </c>
      <c r="H20" s="34">
        <v>0.24152542372881358</v>
      </c>
      <c r="I20" s="34">
        <v>1.6949152542372881E-2</v>
      </c>
      <c r="J20" s="34">
        <v>2.5423728813559324E-2</v>
      </c>
      <c r="K20" s="41">
        <v>8.4745762711864406E-3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>
        <f>C20*$C$1+D20*$D$1+E20*$E$1+F20*$F$1+G20*$G$1+H20*$H$1+I20*$I$1+J20*$J$1+K20*$K$1</f>
        <v>1.5173022598870056</v>
      </c>
    </row>
    <row r="21" spans="1:21" x14ac:dyDescent="0.3">
      <c r="A21" s="27" t="s">
        <v>64</v>
      </c>
      <c r="B21" s="18">
        <v>2017</v>
      </c>
      <c r="C21" s="18">
        <f t="shared" ref="C21" si="1">C65+0.25*C64</f>
        <v>0</v>
      </c>
      <c r="D21" s="34">
        <v>6.8027210884353748E-3</v>
      </c>
      <c r="E21" s="18">
        <v>6.8027210884353748E-3</v>
      </c>
      <c r="F21" s="18">
        <v>6.8027210884353748E-3</v>
      </c>
      <c r="G21" s="18">
        <v>0.77551020408163263</v>
      </c>
      <c r="H21" s="34">
        <v>0.18367346938775508</v>
      </c>
      <c r="I21" s="34">
        <v>2.0408163265306124E-2</v>
      </c>
      <c r="J21" s="34">
        <v>2.0408163265306124E-2</v>
      </c>
      <c r="K21" s="41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  <c r="U21">
        <f>C21*$C$1+D21*$D$1+E21*$E$1+F21*$F$1+G21*$G$1+H21*$H$1+I21*$I$1+J21*$J$1+K21*$K$1</f>
        <v>1.2185374149659864</v>
      </c>
    </row>
    <row r="22" spans="1:21" x14ac:dyDescent="0.3">
      <c r="A22" s="27" t="s">
        <v>65</v>
      </c>
      <c r="B22" s="18">
        <v>2017</v>
      </c>
      <c r="C22" s="34">
        <f t="shared" ref="C22" si="2">0.75*C64</f>
        <v>0</v>
      </c>
      <c r="D22" s="34">
        <v>2.8368794326241134E-2</v>
      </c>
      <c r="E22" s="18">
        <v>2.8368794326241134E-2</v>
      </c>
      <c r="F22" s="18">
        <v>2.8368794326241134E-2</v>
      </c>
      <c r="G22" s="18">
        <v>0.82180851063829796</v>
      </c>
      <c r="H22" s="34">
        <v>3.9893617021276598E-2</v>
      </c>
      <c r="I22" s="34">
        <v>2.1276595744680851E-2</v>
      </c>
      <c r="J22" s="34">
        <v>2.1276595744680851E-2</v>
      </c>
      <c r="K22" s="41">
        <v>2.1276595744680851E-2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>
        <f>C22*$C$1+D22*$D$1+E22*$E$1+F22*$F$1+G22*$G$1+H22*$H$1+I22*$I$1+J22*$J$1+K22*$K$1</f>
        <v>1.4160017730496455</v>
      </c>
    </row>
    <row r="23" spans="1:21" x14ac:dyDescent="0.3">
      <c r="A23" s="27" t="s">
        <v>66</v>
      </c>
      <c r="B23" s="18">
        <v>2017</v>
      </c>
      <c r="C23" s="34">
        <f t="shared" ref="C23" si="3">C63</f>
        <v>0</v>
      </c>
      <c r="D23" s="34">
        <v>5.7471264367816091E-3</v>
      </c>
      <c r="E23" s="18">
        <v>5.7471264367816091E-3</v>
      </c>
      <c r="F23" s="18">
        <v>5.7471264367816091E-3</v>
      </c>
      <c r="G23" s="18">
        <v>0.87068965517241381</v>
      </c>
      <c r="H23" s="34">
        <v>0.12931034482758622</v>
      </c>
      <c r="I23" s="34">
        <v>1.7241379310344827E-2</v>
      </c>
      <c r="J23" s="34">
        <v>1.7241379310344827E-2</v>
      </c>
      <c r="K23" s="41">
        <v>0</v>
      </c>
      <c r="L23" s="42">
        <v>0</v>
      </c>
      <c r="M23" s="42">
        <v>0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>
        <f>C23*$C$1+D23*$D$1+E23*$E$1+F23*$F$1+G23*$G$1+H23*$H$1+I23*$I$1+J23*$J$1+K23*$K$1</f>
        <v>1.139367816091954</v>
      </c>
    </row>
    <row r="24" spans="1:21" x14ac:dyDescent="0.3">
      <c r="A24" s="27" t="s">
        <v>67</v>
      </c>
      <c r="B24" s="18">
        <v>2017</v>
      </c>
      <c r="C24" s="34">
        <f t="shared" ref="C24" si="4">C61/2+C62</f>
        <v>0</v>
      </c>
      <c r="D24" s="34">
        <v>1.4716703458425313E-3</v>
      </c>
      <c r="E24" s="18">
        <v>1.4716703458425313E-3</v>
      </c>
      <c r="F24" s="18">
        <v>1.4716703458425313E-3</v>
      </c>
      <c r="G24" s="18">
        <v>0.42052980132450329</v>
      </c>
      <c r="H24" s="34">
        <v>0.38741721854304634</v>
      </c>
      <c r="I24" s="34">
        <v>9.602649006622517E-2</v>
      </c>
      <c r="J24" s="34">
        <v>7.5717439293598227E-2</v>
      </c>
      <c r="K24" s="41">
        <v>1.6114790286975718E-2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>
        <f>C24*$C$1+D24*$D$1+E24*$E$1+F24*$F$1+G24*$G$1+H24*$H$1+I24*$I$1+J24*$J$1+K24*$K$1</f>
        <v>2.4587012509197934</v>
      </c>
    </row>
    <row r="25" spans="1:21" x14ac:dyDescent="0.3">
      <c r="A25" s="27" t="s">
        <v>68</v>
      </c>
      <c r="B25" s="18">
        <v>2017</v>
      </c>
      <c r="C25" s="41">
        <f>C61/2</f>
        <v>0</v>
      </c>
      <c r="D25" s="34">
        <v>2.2222222222222222E-3</v>
      </c>
      <c r="E25" s="18">
        <v>2.2222222222222222E-3</v>
      </c>
      <c r="F25" s="18">
        <v>2.2222222222222222E-3</v>
      </c>
      <c r="G25" s="18">
        <v>0.65833333333333344</v>
      </c>
      <c r="H25" s="34">
        <v>0.29500000000000004</v>
      </c>
      <c r="I25" s="34">
        <v>0.02</v>
      </c>
      <c r="J25" s="34">
        <v>6.6666666666666662E-3</v>
      </c>
      <c r="K25" s="41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>
        <f>C25*$C$1+D25*$D$1+E25*$E$1+F25*$F$1+G25*$G$1+H25*$H$1+I25*$I$1+J25*$J$1+K25*$K$1</f>
        <v>1.2118055555555558</v>
      </c>
    </row>
    <row r="26" spans="1:21" x14ac:dyDescent="0.3">
      <c r="A26" s="27" t="s">
        <v>69</v>
      </c>
      <c r="B26" s="18">
        <v>2017</v>
      </c>
      <c r="C26" s="34">
        <v>0</v>
      </c>
      <c r="D26" s="34">
        <v>4.329004329004329E-3</v>
      </c>
      <c r="E26" s="18">
        <v>4.329004329004329E-3</v>
      </c>
      <c r="F26" s="18">
        <v>4.329004329004329E-3</v>
      </c>
      <c r="G26" s="18">
        <v>0.60064935064935066</v>
      </c>
      <c r="H26" s="34">
        <v>0.3214285714285714</v>
      </c>
      <c r="I26" s="34">
        <v>3.896103896103896E-2</v>
      </c>
      <c r="J26" s="34">
        <v>1.2987012987012986E-2</v>
      </c>
      <c r="K26" s="41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>
        <f>C26*$C$1+D26*$D$1+E26*$E$1+F26*$F$1+G26*$G$1+H26*$H$1+I26*$I$1+J26*$J$1+K26*$K$1</f>
        <v>1.3428030303030303</v>
      </c>
    </row>
    <row r="27" spans="1:21" x14ac:dyDescent="0.3">
      <c r="A27" s="27" t="s">
        <v>70</v>
      </c>
      <c r="B27" s="18">
        <v>2017</v>
      </c>
      <c r="C27" s="34">
        <v>0</v>
      </c>
      <c r="D27" s="34">
        <v>2.8490028490028487E-3</v>
      </c>
      <c r="E27" s="18">
        <v>2.8490028490028487E-3</v>
      </c>
      <c r="F27" s="18">
        <v>2.8490028490028487E-3</v>
      </c>
      <c r="G27" s="18">
        <v>0.64743589743589736</v>
      </c>
      <c r="H27" s="34">
        <v>0.30128205128205132</v>
      </c>
      <c r="I27" s="34">
        <v>5.1282051282051287E-2</v>
      </c>
      <c r="J27" s="34">
        <v>1.282051282051282E-2</v>
      </c>
      <c r="K27" s="41">
        <v>4.2735042735042731E-3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>
        <f>C27*$C$1+D27*$D$1+E27*$E$1+F27*$F$1+G27*$G$1+H27*$H$1+I27*$I$1+J27*$J$1+K27*$K$1</f>
        <v>1.4574430199430199</v>
      </c>
    </row>
    <row r="28" spans="1:21" x14ac:dyDescent="0.3">
      <c r="A28" s="27" t="s">
        <v>71</v>
      </c>
      <c r="B28" s="18">
        <v>2017</v>
      </c>
      <c r="C28" s="34">
        <v>0</v>
      </c>
      <c r="D28" s="34">
        <v>8.130081300813009E-3</v>
      </c>
      <c r="E28" s="18">
        <v>8.130081300813009E-3</v>
      </c>
      <c r="F28" s="18">
        <v>8.130081300813009E-3</v>
      </c>
      <c r="G28" s="18">
        <v>0.64939024390243894</v>
      </c>
      <c r="H28" s="34">
        <v>0.30182926829268292</v>
      </c>
      <c r="I28" s="34">
        <v>2.4390243902439025E-2</v>
      </c>
      <c r="J28" s="34">
        <v>1.2195121951219513E-2</v>
      </c>
      <c r="K28" s="41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>
        <f>C28*$C$1+D28*$D$1+E28*$E$1+F28*$F$1+G28*$G$1+H28*$H$1+I28*$I$1+J28*$J$1+K28*$K$1</f>
        <v>1.2909044715447155</v>
      </c>
    </row>
    <row r="29" spans="1:21" x14ac:dyDescent="0.3">
      <c r="A29" s="27" t="s">
        <v>72</v>
      </c>
      <c r="B29" s="18">
        <v>2017</v>
      </c>
      <c r="C29" s="34">
        <v>0</v>
      </c>
      <c r="D29" s="34">
        <v>2.1645021645021645E-3</v>
      </c>
      <c r="E29" s="18">
        <v>2.1645021645021645E-3</v>
      </c>
      <c r="F29" s="18">
        <v>2.1645021645021645E-3</v>
      </c>
      <c r="G29" s="18">
        <v>0.66883116883116878</v>
      </c>
      <c r="H29" s="34">
        <v>0.25324675324675328</v>
      </c>
      <c r="I29" s="34">
        <v>3.896103896103896E-2</v>
      </c>
      <c r="J29" s="34">
        <v>3.896103896103896E-2</v>
      </c>
      <c r="K29" s="41">
        <v>0</v>
      </c>
      <c r="L29" s="42">
        <v>0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>
        <f>C29*$C$1+D29*$D$1+E29*$E$1+F29*$F$1+G29*$G$1+H29*$H$1+I29*$I$1+J29*$J$1+K29*$K$1</f>
        <v>1.5159632034632033</v>
      </c>
    </row>
    <row r="30" spans="1:21" x14ac:dyDescent="0.3">
      <c r="A30" s="27" t="s">
        <v>73</v>
      </c>
      <c r="B30" s="18">
        <v>2017</v>
      </c>
      <c r="C30" s="34">
        <v>0</v>
      </c>
      <c r="D30" s="34">
        <v>4.1666666666666666E-3</v>
      </c>
      <c r="E30" s="18">
        <v>4.1666666666666666E-3</v>
      </c>
      <c r="F30" s="18">
        <v>4.1666666666666666E-3</v>
      </c>
      <c r="G30" s="18">
        <v>0.625</v>
      </c>
      <c r="H30" s="34">
        <v>0.30000000000000004</v>
      </c>
      <c r="I30" s="34">
        <v>3.7499999999999999E-2</v>
      </c>
      <c r="J30" s="34">
        <v>1.2500000000000001E-2</v>
      </c>
      <c r="K30" s="41">
        <v>0</v>
      </c>
      <c r="L30" s="42">
        <v>0</v>
      </c>
      <c r="M30" s="42">
        <v>0</v>
      </c>
      <c r="N30" s="42">
        <v>0</v>
      </c>
      <c r="O30" s="42">
        <v>0</v>
      </c>
      <c r="P30" s="42">
        <v>0</v>
      </c>
      <c r="Q30" s="42">
        <v>0</v>
      </c>
      <c r="R30" s="42">
        <v>0</v>
      </c>
      <c r="S30" s="42">
        <v>0</v>
      </c>
      <c r="T30" s="42">
        <v>0</v>
      </c>
      <c r="U30">
        <f>C30*$C$1+D30*$D$1+E30*$E$1+F30*$F$1+G30*$G$1+H30*$H$1+I30*$I$1+J30*$J$1+K30*$K$1</f>
        <v>1.3088541666666669</v>
      </c>
    </row>
    <row r="31" spans="1:21" x14ac:dyDescent="0.3">
      <c r="A31" s="27" t="s">
        <v>74</v>
      </c>
      <c r="B31" s="18">
        <v>2017</v>
      </c>
      <c r="C31" s="34">
        <v>0</v>
      </c>
      <c r="D31" s="34">
        <v>4.9751243781094535E-3</v>
      </c>
      <c r="E31" s="18">
        <v>4.9751243781094535E-3</v>
      </c>
      <c r="F31" s="18">
        <v>4.9751243781094535E-3</v>
      </c>
      <c r="G31" s="18">
        <v>0.63619402985074625</v>
      </c>
      <c r="H31" s="34">
        <v>0.29664179104477612</v>
      </c>
      <c r="I31" s="34">
        <v>5.9701492537313439E-2</v>
      </c>
      <c r="J31" s="34">
        <v>1.492537313432836E-2</v>
      </c>
      <c r="K31" s="41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>
        <f>C31*$C$1+D31*$D$1+E31*$E$1+F31*$F$1+G31*$G$1+H31*$H$1+I31*$I$1+J31*$J$1+K31*$K$1</f>
        <v>1.4018967661691542</v>
      </c>
    </row>
    <row r="32" spans="1:21" x14ac:dyDescent="0.3">
      <c r="A32" s="27" t="s">
        <v>75</v>
      </c>
      <c r="B32" s="18">
        <v>2017</v>
      </c>
      <c r="C32" s="34">
        <v>0</v>
      </c>
      <c r="D32" s="34">
        <v>8.3333333333333332E-3</v>
      </c>
      <c r="E32" s="18">
        <v>8.3333333333333332E-3</v>
      </c>
      <c r="F32" s="18">
        <v>8.3333333333333332E-3</v>
      </c>
      <c r="G32" s="18">
        <v>0.65</v>
      </c>
      <c r="H32" s="34">
        <v>0.30000000000000004</v>
      </c>
      <c r="I32" s="34">
        <v>0.05</v>
      </c>
      <c r="J32" s="34">
        <v>2.5000000000000001E-2</v>
      </c>
      <c r="K32" s="41">
        <v>0</v>
      </c>
      <c r="L32" s="42">
        <v>0</v>
      </c>
      <c r="M32" s="42">
        <v>0</v>
      </c>
      <c r="N32" s="42">
        <v>0</v>
      </c>
      <c r="O32" s="42">
        <v>0</v>
      </c>
      <c r="P32" s="42">
        <v>0</v>
      </c>
      <c r="Q32" s="42">
        <v>0</v>
      </c>
      <c r="R32" s="42">
        <v>0</v>
      </c>
      <c r="S32" s="42">
        <v>0</v>
      </c>
      <c r="T32" s="42">
        <v>0</v>
      </c>
      <c r="U32">
        <f>C32*$C$1+D32*$D$1+E32*$E$1+F32*$F$1+G32*$G$1+H32*$H$1+I32*$I$1+J32*$J$1+K32*$K$1</f>
        <v>1.4927083333333333</v>
      </c>
    </row>
    <row r="33" spans="1:21" x14ac:dyDescent="0.3">
      <c r="A33" s="27" t="s">
        <v>76</v>
      </c>
      <c r="B33" s="18">
        <v>2017</v>
      </c>
      <c r="C33" s="34">
        <v>0</v>
      </c>
      <c r="D33" s="34">
        <v>6.5359477124183009E-3</v>
      </c>
      <c r="E33" s="18">
        <v>6.5359477124183009E-3</v>
      </c>
      <c r="F33" s="18">
        <v>6.5359477124183009E-3</v>
      </c>
      <c r="G33" s="18">
        <v>0.67156862745098045</v>
      </c>
      <c r="H33" s="34">
        <v>0.27941176470588236</v>
      </c>
      <c r="I33" s="34">
        <v>3.9215686274509803E-2</v>
      </c>
      <c r="J33" s="34">
        <v>1.9607843137254902E-2</v>
      </c>
      <c r="K33" s="41">
        <v>0</v>
      </c>
      <c r="L33" s="42">
        <v>0</v>
      </c>
      <c r="M33" s="42">
        <v>0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</v>
      </c>
      <c r="U33">
        <f>C33*$C$1+D33*$D$1+E33*$E$1+F33*$F$1+G33*$G$1+H33*$H$1+I33*$I$1+J33*$J$1+K33*$K$1</f>
        <v>1.3803104575163399</v>
      </c>
    </row>
    <row r="34" spans="1:21" x14ac:dyDescent="0.3">
      <c r="A34" s="27" t="s">
        <v>77</v>
      </c>
      <c r="B34" s="18">
        <v>2017</v>
      </c>
      <c r="C34" s="34">
        <v>0</v>
      </c>
      <c r="D34" s="34">
        <v>1.3333333333333334E-2</v>
      </c>
      <c r="E34" s="18">
        <v>1.3333333333333334E-2</v>
      </c>
      <c r="F34" s="18">
        <v>1.3333333333333334E-2</v>
      </c>
      <c r="G34" s="18">
        <v>0.54</v>
      </c>
      <c r="H34" s="34">
        <v>0.30000000000000004</v>
      </c>
      <c r="I34" s="34">
        <v>0.08</v>
      </c>
      <c r="J34" s="34">
        <v>0.04</v>
      </c>
      <c r="K34" s="41">
        <v>0</v>
      </c>
      <c r="L34" s="42">
        <v>0</v>
      </c>
      <c r="M34" s="42">
        <v>0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>
        <f>C34*$C$1+D34*$D$1+E34*$E$1+F34*$F$1+G34*$G$1+H34*$H$1+I34*$I$1+J34*$J$1+K34*$K$1</f>
        <v>1.6533333333333333</v>
      </c>
    </row>
    <row r="35" spans="1:21" x14ac:dyDescent="0.3">
      <c r="A35">
        <v>1</v>
      </c>
      <c r="B35" s="90">
        <v>2016</v>
      </c>
      <c r="C35" s="12">
        <v>1.443001443001443E-2</v>
      </c>
      <c r="D35" s="12">
        <v>1.443001443001443E-2</v>
      </c>
      <c r="E35" s="12">
        <v>1.443001443001443E-2</v>
      </c>
      <c r="F35" s="12">
        <v>0.17316017316017315</v>
      </c>
      <c r="G35" s="12">
        <v>0.38961038961038963</v>
      </c>
      <c r="H35" s="12">
        <v>0.27272727272727276</v>
      </c>
      <c r="I35" s="12">
        <v>7.3593073593073599E-2</v>
      </c>
      <c r="J35" s="12">
        <v>4.5454545454545456E-2</v>
      </c>
      <c r="K35" s="12">
        <v>2.1645021645021645E-3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>
        <f>C35*$C$1+D35*$D$1+E35*$E$1+F35*$F$1+G35*$G$1+H35*$H$1+I35*$I$1+J35*$J$1+K35*$K$1</f>
        <v>1.6255411255411258</v>
      </c>
    </row>
    <row r="36" spans="1:21" x14ac:dyDescent="0.3">
      <c r="A36">
        <v>2</v>
      </c>
      <c r="B36" s="90">
        <v>2016</v>
      </c>
      <c r="C36" s="12">
        <v>1.4184397163120568E-3</v>
      </c>
      <c r="D36" s="12">
        <v>1.4184397163120568E-3</v>
      </c>
      <c r="E36" s="12">
        <v>1.4184397163120568E-3</v>
      </c>
      <c r="F36" s="12">
        <v>3.4042553191489362E-2</v>
      </c>
      <c r="G36" s="12">
        <v>0.30638297872340425</v>
      </c>
      <c r="H36" s="12">
        <v>0.38723404255319149</v>
      </c>
      <c r="I36" s="12">
        <v>0.16595744680851066</v>
      </c>
      <c r="J36" s="12">
        <v>7.6595744680851063E-2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>
        <f>C36*$C$1+D36*$D$1+E36*$E$1+F36*$F$1+G36*$G$1+H36*$H$1+I36*$I$1+J36*$J$1+K36*$K$1</f>
        <v>2.2812765957446812</v>
      </c>
    </row>
    <row r="37" spans="1:21" x14ac:dyDescent="0.3">
      <c r="A37">
        <v>3</v>
      </c>
      <c r="B37" s="90">
        <v>2016</v>
      </c>
      <c r="C37" s="12">
        <v>1.4947683109118087E-3</v>
      </c>
      <c r="D37" s="12">
        <v>1.4947683109118087E-3</v>
      </c>
      <c r="E37" s="12">
        <v>1.4947683109118087E-3</v>
      </c>
      <c r="F37" s="12">
        <v>8.9686098654708519E-3</v>
      </c>
      <c r="G37" s="12">
        <v>0.24215246636771301</v>
      </c>
      <c r="H37" s="12">
        <v>0.39013452914798208</v>
      </c>
      <c r="I37" s="12">
        <v>0.22421524663677131</v>
      </c>
      <c r="J37" s="12">
        <v>0.12107623318385649</v>
      </c>
      <c r="K37" s="12">
        <v>8.9686098654708519E-3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>
        <f>C37*$C$1+D37*$D$1+E37*$E$1+F37*$F$1+G37*$G$1+H37*$H$1+I37*$I$1+J37*$J$1+K37*$K$1</f>
        <v>3.0284753363228698</v>
      </c>
    </row>
    <row r="38" spans="1:21" x14ac:dyDescent="0.3">
      <c r="A38">
        <v>4</v>
      </c>
      <c r="B38" s="90">
        <v>2016</v>
      </c>
      <c r="C38" s="12">
        <v>2.8490028490028487E-3</v>
      </c>
      <c r="D38" s="12">
        <v>2.8490028490028487E-3</v>
      </c>
      <c r="E38" s="12">
        <v>2.8490028490028487E-3</v>
      </c>
      <c r="F38" s="12">
        <v>3.4188034188034185E-2</v>
      </c>
      <c r="G38" s="12">
        <v>0.21367521367521367</v>
      </c>
      <c r="H38" s="12">
        <v>0.34188034188034189</v>
      </c>
      <c r="I38" s="12">
        <v>0.22222222222222221</v>
      </c>
      <c r="J38" s="12">
        <v>0.16239316239316237</v>
      </c>
      <c r="K38" s="12">
        <v>3.4188034188034185E-2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>
        <f>C38*$C$1+D38*$D$1+E38*$E$1+F38*$F$1+G38*$G$1+H38*$H$1+I38*$I$1+J38*$J$1+K38*$K$1</f>
        <v>3.8320512820512813</v>
      </c>
    </row>
    <row r="39" spans="1:21" x14ac:dyDescent="0.3">
      <c r="A39">
        <v>5</v>
      </c>
      <c r="B39" s="90">
        <v>2016</v>
      </c>
      <c r="C39" s="12">
        <v>2.2988505747126441E-3</v>
      </c>
      <c r="D39" s="12">
        <v>2.2988505747126441E-3</v>
      </c>
      <c r="E39" s="12">
        <v>2.2988505747126441E-3</v>
      </c>
      <c r="F39" s="12">
        <v>1.3793103448275864E-2</v>
      </c>
      <c r="G39" s="12">
        <v>0.19310344827586207</v>
      </c>
      <c r="H39" s="12">
        <v>0.3413793103448276</v>
      </c>
      <c r="I39" s="12">
        <v>0.23793103448275865</v>
      </c>
      <c r="J39" s="12">
        <v>0.17241379310344829</v>
      </c>
      <c r="K39" s="12">
        <v>2.0689655172413793E-2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>
        <f>C39*$C$1+D39*$D$1+E39*$E$1+F39*$F$1+G39*$G$1+H39*$H$1+I39*$I$1+J39*$J$1+K39*$K$1</f>
        <v>3.6851724137931035</v>
      </c>
    </row>
    <row r="40" spans="1:21" x14ac:dyDescent="0.3">
      <c r="A40">
        <v>7</v>
      </c>
      <c r="B40" s="90">
        <v>2016</v>
      </c>
      <c r="C40" s="12">
        <v>7.5159714393085303E-4</v>
      </c>
      <c r="D40" s="12">
        <v>7.5159714393085303E-4</v>
      </c>
      <c r="E40" s="12">
        <v>7.5159714393085303E-4</v>
      </c>
      <c r="F40" s="12">
        <v>5.6369785794813977E-3</v>
      </c>
      <c r="G40" s="12">
        <v>0.21420518602029312</v>
      </c>
      <c r="H40" s="12">
        <v>0.37204058624577224</v>
      </c>
      <c r="I40" s="12">
        <v>0.2367531003382187</v>
      </c>
      <c r="J40" s="12">
        <v>0.14092446448703494</v>
      </c>
      <c r="K40" s="12">
        <v>2.2547914317925591E-2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>
        <f>C40*$C$1+D40*$D$1+E40*$E$1+F40*$F$1+G40*$G$1+H40*$H$1+I40*$I$1+J40*$J$1+K40*$K$1</f>
        <v>3.4775366403607664</v>
      </c>
    </row>
    <row r="41" spans="1:21" x14ac:dyDescent="0.3">
      <c r="A41">
        <v>8</v>
      </c>
      <c r="B41" s="90">
        <v>2016</v>
      </c>
      <c r="C41" s="12">
        <v>6.3877355477483235E-3</v>
      </c>
      <c r="D41" s="12">
        <v>6.3877355477483235E-3</v>
      </c>
      <c r="E41" s="12">
        <v>6.3877355477483235E-3</v>
      </c>
      <c r="F41" s="12">
        <v>1.916320664324497E-2</v>
      </c>
      <c r="G41" s="12">
        <v>0.26030022357074417</v>
      </c>
      <c r="H41" s="12">
        <v>0.36745448738422226</v>
      </c>
      <c r="I41" s="12">
        <v>0.18061322261258383</v>
      </c>
      <c r="J41" s="12">
        <v>0.11977004152028106</v>
      </c>
      <c r="K41" s="12">
        <v>7.9846694346854038E-3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>
        <f>C41*$C$1+D41*$D$1+E41*$E$1+F41*$F$1+G41*$G$1+H41*$H$1+I41*$I$1+J41*$J$1+K41*$K$1</f>
        <v>2.8384701373363144</v>
      </c>
    </row>
    <row r="42" spans="1:21" x14ac:dyDescent="0.3">
      <c r="A42">
        <v>11</v>
      </c>
      <c r="B42" s="90">
        <v>2016</v>
      </c>
      <c r="C42" s="12">
        <v>4.4725576640470259E-4</v>
      </c>
      <c r="D42" s="12">
        <v>4.4725576640470259E-4</v>
      </c>
      <c r="E42" s="12">
        <v>4.4725576640470259E-4</v>
      </c>
      <c r="F42" s="12">
        <v>2.8752156411730879E-2</v>
      </c>
      <c r="G42" s="12">
        <v>0.2741038911251677</v>
      </c>
      <c r="H42" s="12">
        <v>0.36419398121525781</v>
      </c>
      <c r="I42" s="12">
        <v>0.18113858539390454</v>
      </c>
      <c r="J42" s="12">
        <v>0.11213341000575043</v>
      </c>
      <c r="K42" s="12">
        <v>5.7504312823461754E-3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>
        <f>C42*$C$1+D42*$D$1+E42*$E$1+F42*$F$1+G42*$G$1+H42*$H$1+I42*$I$1+J42*$J$1+K42*$K$1</f>
        <v>2.7246405980448531</v>
      </c>
    </row>
    <row r="43" spans="1:21" x14ac:dyDescent="0.3">
      <c r="A43">
        <v>12</v>
      </c>
      <c r="B43" s="90">
        <v>2016</v>
      </c>
      <c r="C43" s="12">
        <v>5.7870370370370376E-3</v>
      </c>
      <c r="D43" s="12">
        <v>5.7870370370370376E-3</v>
      </c>
      <c r="E43" s="12">
        <v>5.7870370370370376E-3</v>
      </c>
      <c r="F43" s="12">
        <v>3.4722222222222224E-2</v>
      </c>
      <c r="G43" s="12">
        <v>0.22569444444444442</v>
      </c>
      <c r="H43" s="12">
        <v>0.36458333333333331</v>
      </c>
      <c r="I43" s="12">
        <v>0.24305555555555555</v>
      </c>
      <c r="J43" s="12">
        <v>0.11458333333333334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>
        <f>C43*$C$1+D43*$D$1+E43*$E$1+F43*$F$1+G43*$G$1+H43*$H$1+I43*$I$1+J43*$J$1+K43*$K$1</f>
        <v>2.7881944444444446</v>
      </c>
    </row>
    <row r="44" spans="1:21" x14ac:dyDescent="0.3">
      <c r="A44">
        <v>14</v>
      </c>
      <c r="B44" s="90">
        <v>2016</v>
      </c>
      <c r="C44" s="12">
        <v>2.6666666666666666E-3</v>
      </c>
      <c r="D44" s="12">
        <v>2.6666666666666666E-3</v>
      </c>
      <c r="E44" s="12">
        <v>2.6666666666666666E-3</v>
      </c>
      <c r="F44" s="12">
        <v>8.0000000000000002E-3</v>
      </c>
      <c r="G44" s="12">
        <v>5.6000000000000001E-2</v>
      </c>
      <c r="H44" s="12">
        <v>0.14400000000000002</v>
      </c>
      <c r="I44" s="12">
        <v>0.20400000000000001</v>
      </c>
      <c r="J44" s="12">
        <v>0.46</v>
      </c>
      <c r="K44" s="12">
        <v>0.12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>
        <f>C44*$C$1+D44*$D$1+E44*$E$1+F44*$F$1+G44*$G$1+H44*$H$1+I44*$I$1+J44*$J$1+K44*$K$1</f>
        <v>7.9458000000000002</v>
      </c>
    </row>
    <row r="45" spans="1:21" x14ac:dyDescent="0.3">
      <c r="A45">
        <v>15</v>
      </c>
      <c r="B45" s="90">
        <v>2016</v>
      </c>
      <c r="C45" s="12">
        <v>2.0449897750511249E-3</v>
      </c>
      <c r="D45" s="12">
        <v>2.0449897750511249E-3</v>
      </c>
      <c r="E45" s="12">
        <v>2.0449897750511249E-3</v>
      </c>
      <c r="F45" s="12">
        <v>2.4539877300613498E-2</v>
      </c>
      <c r="G45" s="12">
        <v>0.18404907975460122</v>
      </c>
      <c r="H45" s="12">
        <v>0.28834355828220859</v>
      </c>
      <c r="I45" s="12">
        <v>0.2392638036809816</v>
      </c>
      <c r="J45" s="12">
        <v>0.24539877300613497</v>
      </c>
      <c r="K45" s="12">
        <v>1.2269938650306749E-2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>
        <f>C45*$C$1+D45*$D$1+E45*$E$1+F45*$F$1+G45*$G$1+H45*$H$1+I45*$I$1+J45*$J$1+K45*$K$1</f>
        <v>4.1417177914110432</v>
      </c>
    </row>
    <row r="46" spans="1:21" x14ac:dyDescent="0.3">
      <c r="A46">
        <v>16</v>
      </c>
      <c r="B46" s="90">
        <v>2016</v>
      </c>
      <c r="C46">
        <v>2.3952095808383232E-2</v>
      </c>
      <c r="D46">
        <v>2.3952095808383232E-2</v>
      </c>
      <c r="E46">
        <v>2.3952095808383232E-2</v>
      </c>
      <c r="F46">
        <v>7.1856287425149698E-2</v>
      </c>
      <c r="G46">
        <v>0.3532934131736527</v>
      </c>
      <c r="H46">
        <v>0.3532934131736527</v>
      </c>
      <c r="I46">
        <v>0.10179640718562874</v>
      </c>
      <c r="J46">
        <v>4.7904191616766463E-2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>C46*$C$1+D46*$D$1+E46*$E$1+F46*$F$1+G46*$G$1+H46*$H$1+I46*$I$1+J46*$J$1+K46*$K$1</f>
        <v>1.790119760479042</v>
      </c>
    </row>
  </sheetData>
  <conditionalFormatting sqref="C2:T16 C26:T46 D18:T25 L17:T17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Только верхний пост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2024-05-15T22:34:40Z</dcterms:modified>
</cp:coreProperties>
</file>